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823"/>
  <workbookPr codeName="Questa_cartella_di_lavoro" defaultThemeVersion="124226"/>
  <mc:AlternateContent xmlns:mc="http://schemas.openxmlformats.org/markup-compatibility/2006">
    <mc:Choice Requires="x15">
      <x15ac:absPath xmlns:x15ac="http://schemas.microsoft.com/office/spreadsheetml/2010/11/ac" url="C:\Users\Alessandra De Santis\Desktop\SETTORE ALBERGHIERO 2\ELABORAZIONE FINALE LG - NOV 2022\Nuovo file F per LG (giu 2024)\"/>
    </mc:Choice>
  </mc:AlternateContent>
  <xr:revisionPtr revIDLastSave="0" documentId="8_{FE789E2B-E8E3-4AC0-9857-DB1A0A32124C}" xr6:coauthVersionLast="47" xr6:coauthVersionMax="47" xr10:uidLastSave="{00000000-0000-0000-0000-000000000000}"/>
  <bookViews>
    <workbookView xWindow="-120" yWindow="-120" windowWidth="38640" windowHeight="15720" firstSheet="3" activeTab="3" xr2:uid="{00000000-000D-0000-FFFF-FFFF00000000}"/>
  </bookViews>
  <sheets>
    <sheet name="Istruzioni per la compillazione" sheetId="5" r:id="rId1"/>
    <sheet name="Diagnosi" sheetId="1" r:id="rId2"/>
    <sheet name="Foglio1" sheetId="2" state="hidden" r:id="rId3"/>
    <sheet name="ATECO2007" sheetId="3" r:id="rId4"/>
    <sheet name="CLUSTER Monitoraggio" sheetId="4" state="hidden" r:id="rId5"/>
  </sheets>
  <definedNames>
    <definedName name="_xlnm.Print_Area" localSheetId="1">Diagnosi!$A$1:$P$161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198" i="1" l="1"/>
  <c r="AP198" i="1"/>
  <c r="AQ198" i="1"/>
  <c r="AR198" i="1"/>
  <c r="AO197" i="1"/>
  <c r="AP197" i="1"/>
  <c r="AQ197" i="1"/>
  <c r="AR197" i="1"/>
  <c r="AO196" i="1"/>
  <c r="AP196" i="1"/>
  <c r="AQ196" i="1"/>
  <c r="AR196" i="1"/>
  <c r="AO195" i="1"/>
  <c r="AP195" i="1"/>
  <c r="AQ195" i="1"/>
  <c r="AR195" i="1"/>
  <c r="AS198" i="1"/>
  <c r="AS197" i="1"/>
  <c r="AS196" i="1"/>
  <c r="N187" i="1"/>
  <c r="N188" i="1"/>
  <c r="N189" i="1"/>
  <c r="K187" i="1"/>
  <c r="K188" i="1"/>
  <c r="K189" i="1"/>
  <c r="G188" i="1"/>
  <c r="G189" i="1"/>
  <c r="E188" i="1"/>
  <c r="O188" i="1" s="1"/>
  <c r="E189" i="1"/>
  <c r="L189" i="1" s="1"/>
  <c r="E190" i="1"/>
  <c r="O190" i="1" s="1"/>
  <c r="G190" i="1"/>
  <c r="K190" i="1"/>
  <c r="L190" i="1"/>
  <c r="N190" i="1"/>
  <c r="AO194" i="1"/>
  <c r="AP194" i="1"/>
  <c r="AQ194" i="1"/>
  <c r="AR194" i="1"/>
  <c r="AS194" i="1"/>
  <c r="AS195" i="1"/>
  <c r="O189" i="1" l="1"/>
  <c r="L188" i="1"/>
  <c r="N151" i="1" l="1"/>
  <c r="V134" i="1"/>
  <c r="V135" i="1"/>
  <c r="V136" i="1"/>
  <c r="V137" i="1"/>
  <c r="V138" i="1"/>
  <c r="V139" i="1"/>
  <c r="V140" i="1"/>
  <c r="V141" i="1"/>
  <c r="V142" i="1"/>
  <c r="V143" i="1"/>
  <c r="V144" i="1"/>
  <c r="V145" i="1"/>
  <c r="V146" i="1"/>
  <c r="V147" i="1"/>
  <c r="V148" i="1"/>
  <c r="V149" i="1"/>
  <c r="V150" i="1"/>
  <c r="V151" i="1"/>
  <c r="V152" i="1"/>
  <c r="V153" i="1"/>
  <c r="V154" i="1"/>
  <c r="V155" i="1"/>
  <c r="V156" i="1"/>
  <c r="V157" i="1"/>
  <c r="V158" i="1"/>
  <c r="V159" i="1"/>
  <c r="V160" i="1"/>
  <c r="V131" i="1"/>
  <c r="V132" i="1"/>
  <c r="AR136" i="1"/>
  <c r="AR133" i="1"/>
  <c r="V133" i="1" s="1"/>
  <c r="CA138" i="1"/>
  <c r="G141" i="1"/>
  <c r="N141" i="1"/>
  <c r="AH133" i="1"/>
  <c r="AJ137" i="1"/>
  <c r="AJ133" i="1"/>
  <c r="AH139" i="1"/>
  <c r="L181" i="1"/>
  <c r="H181" i="1"/>
  <c r="N131" i="1"/>
  <c r="L116" i="1"/>
  <c r="L111" i="1"/>
  <c r="L106" i="1"/>
  <c r="L101" i="1"/>
  <c r="L91" i="1"/>
  <c r="I151" i="1" l="1"/>
  <c r="K56" i="1"/>
  <c r="I81" i="1" l="1"/>
  <c r="H81" i="1"/>
  <c r="R137" i="1" l="1" a="1"/>
  <c r="R137" i="1" s="1"/>
  <c r="K63" i="1" l="1"/>
  <c r="E63" i="1"/>
  <c r="L63" i="1" s="1"/>
  <c r="L62" i="1"/>
  <c r="K62" i="1"/>
  <c r="J62" i="1"/>
  <c r="L61" i="1"/>
  <c r="K61" i="1"/>
  <c r="J61" i="1"/>
  <c r="K60" i="1"/>
  <c r="E60" i="1"/>
  <c r="L59" i="1"/>
  <c r="K59" i="1"/>
  <c r="J59" i="1"/>
  <c r="AF58" i="1"/>
  <c r="L58" i="1"/>
  <c r="K58" i="1"/>
  <c r="J58" i="1"/>
  <c r="AF57" i="1"/>
  <c r="AF56" i="1"/>
  <c r="AF54" i="1"/>
  <c r="AF53" i="1"/>
  <c r="K53" i="1"/>
  <c r="L53" i="1" s="1"/>
  <c r="J53" i="1"/>
  <c r="K52" i="1"/>
  <c r="L52" i="1" s="1"/>
  <c r="J52" i="1"/>
  <c r="AN51" i="1"/>
  <c r="G51" i="1"/>
  <c r="J51" i="1" s="1"/>
  <c r="K51" i="1" s="1"/>
  <c r="L51" i="1" s="1"/>
  <c r="F51" i="1"/>
  <c r="AN50" i="1"/>
  <c r="AF50" i="1"/>
  <c r="G50" i="1"/>
  <c r="J50" i="1" s="1"/>
  <c r="K50" i="1" s="1"/>
  <c r="L50" i="1" s="1"/>
  <c r="F50" i="1"/>
  <c r="AN49" i="1"/>
  <c r="AF49" i="1"/>
  <c r="G49" i="1"/>
  <c r="J49" i="1" s="1"/>
  <c r="K49" i="1" s="1"/>
  <c r="L49" i="1" s="1"/>
  <c r="F49" i="1"/>
  <c r="AN48" i="1"/>
  <c r="G48" i="1"/>
  <c r="J48" i="1" s="1"/>
  <c r="K48" i="1" s="1"/>
  <c r="L48" i="1" s="1"/>
  <c r="BQ47" i="1" s="1"/>
  <c r="F48" i="1"/>
  <c r="BP47" i="1"/>
  <c r="AN47" i="1"/>
  <c r="AF47" i="1"/>
  <c r="G44" i="1" s="1"/>
  <c r="J44" i="1" s="1"/>
  <c r="F47" i="1"/>
  <c r="BP46" i="1"/>
  <c r="AN46" i="1"/>
  <c r="AF46" i="1"/>
  <c r="G45" i="1" s="1"/>
  <c r="J45" i="1" s="1"/>
  <c r="G46" i="1"/>
  <c r="J46" i="1" s="1"/>
  <c r="K46" i="1" s="1"/>
  <c r="F46" i="1"/>
  <c r="BP45" i="1"/>
  <c r="AN45" i="1"/>
  <c r="AF45" i="1"/>
  <c r="G43" i="1" s="1"/>
  <c r="J43" i="1" s="1"/>
  <c r="K45" i="1"/>
  <c r="L45" i="1" s="1"/>
  <c r="BQ44" i="1" s="1"/>
  <c r="F45" i="1"/>
  <c r="BP44" i="1"/>
  <c r="AN44" i="1"/>
  <c r="K44" i="1"/>
  <c r="L44" i="1" s="1"/>
  <c r="BQ43" i="1" s="1"/>
  <c r="F44" i="1"/>
  <c r="BP43" i="1"/>
  <c r="K43" i="1"/>
  <c r="L43" i="1" s="1"/>
  <c r="BQ42" i="1" s="1"/>
  <c r="F43" i="1"/>
  <c r="BP42" i="1"/>
  <c r="AR42" i="1"/>
  <c r="K42" i="1"/>
  <c r="L42" i="1" s="1"/>
  <c r="J42" i="1"/>
  <c r="G42" i="1"/>
  <c r="F42" i="1"/>
  <c r="BQ41" i="1"/>
  <c r="BP41" i="1"/>
  <c r="BQ40" i="1"/>
  <c r="BP40" i="1"/>
  <c r="BQ39" i="1"/>
  <c r="BP39" i="1"/>
  <c r="R141" i="1" a="1"/>
  <c r="R141" i="1" s="1"/>
  <c r="R144" i="1" a="1"/>
  <c r="R144" i="1" s="1"/>
  <c r="R149" i="1" a="1"/>
  <c r="R149" i="1" s="1"/>
  <c r="R150" i="1" a="1"/>
  <c r="R150" i="1" s="1"/>
  <c r="R152" i="1" a="1"/>
  <c r="R152" i="1" s="1"/>
  <c r="R153" i="1" a="1"/>
  <c r="R153" i="1" s="1"/>
  <c r="R154" i="1" a="1"/>
  <c r="R154" i="1" s="1"/>
  <c r="R156" i="1" a="1"/>
  <c r="R156" i="1" s="1"/>
  <c r="R157" i="1" a="1"/>
  <c r="R157" i="1" s="1"/>
  <c r="R158" i="1" a="1"/>
  <c r="R158" i="1" s="1"/>
  <c r="R159" i="1" a="1"/>
  <c r="R159" i="1" s="1"/>
  <c r="R160" i="1" a="1"/>
  <c r="R160" i="1" s="1"/>
  <c r="R134" i="1" a="1"/>
  <c r="R134" i="1" s="1"/>
  <c r="R136" i="1" a="1"/>
  <c r="R136" i="1" s="1"/>
  <c r="R139" i="1" a="1"/>
  <c r="R139" i="1" s="1"/>
  <c r="R140" i="1" a="1"/>
  <c r="R140" i="1" s="1"/>
  <c r="R91" i="1" a="1"/>
  <c r="R91" i="1" s="1"/>
  <c r="R102" i="1" a="1"/>
  <c r="R102" i="1" s="1"/>
  <c r="R103" i="1" a="1"/>
  <c r="R103" i="1" s="1"/>
  <c r="R104" i="1" a="1"/>
  <c r="R104" i="1" s="1"/>
  <c r="R105" i="1" a="1"/>
  <c r="R105" i="1" s="1"/>
  <c r="R106" i="1" a="1"/>
  <c r="R106" i="1" s="1"/>
  <c r="R107" i="1" a="1"/>
  <c r="R107" i="1" s="1"/>
  <c r="R108" i="1" a="1"/>
  <c r="R108" i="1" s="1"/>
  <c r="R109" i="1" a="1"/>
  <c r="R109" i="1" s="1"/>
  <c r="R110" i="1" a="1"/>
  <c r="R110" i="1" s="1"/>
  <c r="R111" i="1" a="1"/>
  <c r="R111" i="1" s="1"/>
  <c r="R112" i="1" a="1"/>
  <c r="R112" i="1" s="1"/>
  <c r="R113" i="1" a="1"/>
  <c r="R113" i="1" s="1"/>
  <c r="R114" i="1" a="1"/>
  <c r="R114" i="1" s="1"/>
  <c r="R115" i="1" a="1"/>
  <c r="R115" i="1" s="1"/>
  <c r="R116" i="1" a="1"/>
  <c r="R116" i="1" s="1"/>
  <c r="R117" i="1" a="1"/>
  <c r="R117" i="1" s="1"/>
  <c r="R118" i="1" a="1"/>
  <c r="R118" i="1" s="1"/>
  <c r="R119" i="1" a="1"/>
  <c r="R119" i="1" s="1"/>
  <c r="R120" i="1" a="1"/>
  <c r="R120" i="1" s="1"/>
  <c r="R92" i="1" a="1"/>
  <c r="R92" i="1" s="1"/>
  <c r="R93" i="1" a="1"/>
  <c r="R93" i="1" s="1"/>
  <c r="R94" i="1" a="1"/>
  <c r="R94" i="1" s="1"/>
  <c r="R95" i="1" a="1"/>
  <c r="R95" i="1" s="1"/>
  <c r="R96" i="1" a="1"/>
  <c r="R96" i="1" s="1"/>
  <c r="R97" i="1" a="1"/>
  <c r="R97" i="1" s="1"/>
  <c r="R98" i="1" a="1"/>
  <c r="R98" i="1" s="1"/>
  <c r="R99" i="1" a="1"/>
  <c r="R99" i="1" s="1"/>
  <c r="R100" i="1" a="1"/>
  <c r="R100" i="1" s="1"/>
  <c r="R101" i="1" a="1"/>
  <c r="R101" i="1" s="1"/>
  <c r="X5" i="1"/>
  <c r="AB91" i="1"/>
  <c r="AB92" i="1"/>
  <c r="AB93" i="1"/>
  <c r="AA110" i="1"/>
  <c r="AB110" i="1"/>
  <c r="AA111" i="1"/>
  <c r="AB111" i="1"/>
  <c r="Z112" i="1"/>
  <c r="AA112" i="1"/>
  <c r="AB112" i="1"/>
  <c r="AA113" i="1"/>
  <c r="AA120" i="1"/>
  <c r="Y136" i="1"/>
  <c r="Y137" i="1"/>
  <c r="Z137" i="1"/>
  <c r="AC137" i="1" s="1"/>
  <c r="AD137" i="1"/>
  <c r="Y138" i="1"/>
  <c r="Z138" i="1"/>
  <c r="AC138" i="1" s="1"/>
  <c r="AD138" i="1"/>
  <c r="Y139" i="1"/>
  <c r="Z139" i="1"/>
  <c r="AC139" i="1" s="1"/>
  <c r="AD139" i="1"/>
  <c r="Y156" i="1"/>
  <c r="AC156" i="1"/>
  <c r="AD156" i="1"/>
  <c r="Y157" i="1"/>
  <c r="AC157" i="1"/>
  <c r="AD157" i="1"/>
  <c r="Y158" i="1"/>
  <c r="Z158" i="1"/>
  <c r="AB158" i="1"/>
  <c r="AC158" i="1"/>
  <c r="AD158" i="1"/>
  <c r="Y159" i="1"/>
  <c r="AC159" i="1"/>
  <c r="Y166" i="1"/>
  <c r="AC166" i="1"/>
  <c r="J60" i="1" l="1"/>
  <c r="G47" i="1"/>
  <c r="L46" i="1"/>
  <c r="BQ45" i="1" s="1"/>
  <c r="AH45" i="1"/>
  <c r="S51" i="1"/>
  <c r="L60" i="1"/>
  <c r="J63" i="1"/>
  <c r="G160" i="1"/>
  <c r="G159" i="1"/>
  <c r="G158" i="1"/>
  <c r="G157" i="1"/>
  <c r="G156" i="1"/>
  <c r="G155" i="1"/>
  <c r="G154" i="1"/>
  <c r="G153" i="1"/>
  <c r="G152" i="1"/>
  <c r="G151" i="1"/>
  <c r="G150" i="1"/>
  <c r="G149" i="1"/>
  <c r="G148" i="1"/>
  <c r="G147" i="1"/>
  <c r="G146" i="1"/>
  <c r="G145" i="1"/>
  <c r="G144" i="1"/>
  <c r="G143" i="1"/>
  <c r="G142" i="1"/>
  <c r="G140" i="1"/>
  <c r="G139" i="1"/>
  <c r="G138" i="1"/>
  <c r="G137" i="1"/>
  <c r="G136" i="1"/>
  <c r="G135" i="1"/>
  <c r="G134" i="1"/>
  <c r="G133" i="1"/>
  <c r="G131" i="1"/>
  <c r="G132" i="1"/>
  <c r="CA141" i="1"/>
  <c r="CA142" i="1"/>
  <c r="CA143" i="1"/>
  <c r="CA144" i="1"/>
  <c r="I140" i="1" a="1"/>
  <c r="I140" i="1" s="1"/>
  <c r="I139" i="1" a="1"/>
  <c r="I139" i="1" s="1"/>
  <c r="I138" i="1" a="1"/>
  <c r="I138" i="1" s="1"/>
  <c r="I137" i="1" a="1"/>
  <c r="I137" i="1" s="1"/>
  <c r="I136" i="1" a="1"/>
  <c r="I136" i="1" s="1"/>
  <c r="I135" i="1" a="1"/>
  <c r="I135" i="1" s="1"/>
  <c r="I134" i="1" a="1"/>
  <c r="I134" i="1" s="1"/>
  <c r="I133" i="1" a="1"/>
  <c r="I133" i="1" s="1"/>
  <c r="I132" i="1" a="1"/>
  <c r="I132" i="1" s="1"/>
  <c r="AS166" i="1"/>
  <c r="AS159" i="1"/>
  <c r="AS158" i="1"/>
  <c r="AS156" i="1"/>
  <c r="W110" i="1"/>
  <c r="W111" i="1"/>
  <c r="W112" i="1"/>
  <c r="X112" i="1"/>
  <c r="W113" i="1"/>
  <c r="W120" i="1"/>
  <c r="J47" i="1" l="1"/>
  <c r="K47" i="1" s="1"/>
  <c r="L47" i="1" s="1"/>
  <c r="BQ46" i="1" s="1"/>
  <c r="R155" i="1" a="1"/>
  <c r="R155" i="1" s="1"/>
  <c r="R135" i="1" a="1"/>
  <c r="R135" i="1" s="1"/>
  <c r="R151" i="1" a="1"/>
  <c r="R151" i="1" s="1"/>
  <c r="R142" i="1" a="1"/>
  <c r="R142" i="1" s="1"/>
  <c r="R143" i="1" a="1"/>
  <c r="R143" i="1" s="1"/>
  <c r="R145" i="1" a="1"/>
  <c r="R145" i="1" s="1"/>
  <c r="R148" i="1" a="1"/>
  <c r="R148" i="1" s="1"/>
  <c r="R133" i="1" a="1"/>
  <c r="R133" i="1" s="1"/>
  <c r="R147" i="1" a="1"/>
  <c r="R147" i="1" s="1"/>
  <c r="R132" i="1" a="1"/>
  <c r="R132" i="1" s="1"/>
  <c r="R146" i="1" a="1"/>
  <c r="R146" i="1" s="1"/>
  <c r="R138" i="1" a="1"/>
  <c r="R138" i="1" s="1"/>
  <c r="AQ120" i="1"/>
  <c r="AQ113" i="1"/>
  <c r="AQ112" i="1"/>
  <c r="G111" i="1"/>
  <c r="AQ110" i="1"/>
  <c r="G101" i="1"/>
  <c r="AQ93" i="1"/>
  <c r="X93" i="1"/>
  <c r="AA93" i="1" s="1"/>
  <c r="W93" i="1"/>
  <c r="AQ92" i="1"/>
  <c r="X92" i="1"/>
  <c r="AA92" i="1" s="1"/>
  <c r="W92" i="1"/>
  <c r="X91" i="1"/>
  <c r="AA91" i="1" s="1"/>
  <c r="W91" i="1"/>
  <c r="G91" i="1"/>
  <c r="W90" i="1"/>
  <c r="M91" i="1" l="1"/>
  <c r="G86" i="1"/>
  <c r="M42" i="1"/>
  <c r="M116" i="1"/>
  <c r="M111" i="1"/>
  <c r="M101" i="1"/>
  <c r="M106" i="1"/>
  <c r="R131" i="1" a="1"/>
  <c r="R131" i="1" s="1"/>
  <c r="I131" i="1"/>
  <c r="I141" i="1"/>
  <c r="G19" i="1"/>
  <c r="O141" i="1" l="1"/>
  <c r="O131" i="1"/>
  <c r="O151" i="1"/>
  <c r="G126" i="1"/>
  <c r="AL193" i="1" l="1"/>
  <c r="AL197" i="1"/>
  <c r="AL198" i="1"/>
  <c r="AL192" i="1"/>
  <c r="G191" i="1"/>
  <c r="G192" i="1"/>
  <c r="E186" i="1"/>
  <c r="L186" i="1" s="1"/>
  <c r="E187" i="1"/>
  <c r="O187" i="1" s="1"/>
  <c r="E191" i="1"/>
  <c r="O191" i="1" s="1"/>
  <c r="E192" i="1"/>
  <c r="O192" i="1" s="1"/>
  <c r="E185" i="1"/>
  <c r="O185" i="1" s="1"/>
  <c r="AM198" i="1"/>
  <c r="N192" i="1"/>
  <c r="K192" i="1"/>
  <c r="AM197" i="1"/>
  <c r="N191" i="1"/>
  <c r="K191" i="1"/>
  <c r="AM196" i="1"/>
  <c r="AM195" i="1"/>
  <c r="AM194" i="1"/>
  <c r="AM193" i="1"/>
  <c r="N186" i="1"/>
  <c r="K186" i="1"/>
  <c r="AM192" i="1"/>
  <c r="N185" i="1"/>
  <c r="K185" i="1"/>
  <c r="AP181" i="1"/>
  <c r="G187" i="1" s="1"/>
  <c r="AP180" i="1"/>
  <c r="AP179" i="1"/>
  <c r="AP178" i="1"/>
  <c r="AP177" i="1"/>
  <c r="K77" i="1"/>
  <c r="L77" i="1" s="1"/>
  <c r="M77" i="1" s="1"/>
  <c r="AP192" i="1" l="1"/>
  <c r="AQ192" i="1"/>
  <c r="AR192" i="1"/>
  <c r="AS192" i="1"/>
  <c r="AO193" i="1"/>
  <c r="AS193" i="1"/>
  <c r="AP193" i="1"/>
  <c r="AQ193" i="1"/>
  <c r="AR193" i="1"/>
  <c r="G186" i="1"/>
  <c r="G185" i="1"/>
  <c r="AO192" i="1"/>
  <c r="O186" i="1"/>
  <c r="L187" i="1"/>
  <c r="L191" i="1"/>
  <c r="L185" i="1"/>
  <c r="L192" i="1"/>
  <c r="E181" i="1" l="1"/>
  <c r="AR199" i="1"/>
  <c r="G175" i="1" s="1"/>
  <c r="K175" i="1" s="1"/>
  <c r="AQ199" i="1"/>
  <c r="G174" i="1" s="1"/>
  <c r="K174" i="1" s="1"/>
  <c r="AS199" i="1"/>
  <c r="G176" i="1" s="1"/>
  <c r="K176" i="1" s="1"/>
  <c r="AP199" i="1"/>
  <c r="G173" i="1" s="1"/>
  <c r="K173" i="1" s="1"/>
  <c r="J181" i="1" l="1"/>
  <c r="M181" i="1"/>
  <c r="M5" i="1"/>
  <c r="K76" i="1" l="1"/>
  <c r="K75" i="1"/>
  <c r="K74" i="1"/>
  <c r="K73" i="1"/>
  <c r="K72" i="1"/>
  <c r="K71" i="1"/>
  <c r="K70" i="1"/>
  <c r="K69" i="1"/>
  <c r="K68" i="1"/>
  <c r="D86" i="1" s="1"/>
  <c r="K67" i="1"/>
  <c r="J101" i="1" l="1"/>
  <c r="J91" i="1"/>
  <c r="J111" i="1"/>
  <c r="H91" i="1"/>
  <c r="I86" i="1"/>
  <c r="M70" i="1"/>
  <c r="D126" i="1" s="1"/>
  <c r="J130" i="1" s="1"/>
  <c r="M72" i="1"/>
  <c r="L71" i="1"/>
  <c r="M71" i="1"/>
  <c r="L67" i="1"/>
  <c r="M67" i="1"/>
  <c r="L73" i="1"/>
  <c r="M73" i="1"/>
  <c r="M68" i="1"/>
  <c r="L74" i="1"/>
  <c r="M74" i="1"/>
  <c r="L69" i="1"/>
  <c r="M69" i="1"/>
  <c r="L75" i="1"/>
  <c r="M75" i="1"/>
  <c r="L76" i="1"/>
  <c r="M76" i="1"/>
  <c r="L72" i="1"/>
  <c r="L68" i="1"/>
  <c r="L70" i="1"/>
  <c r="O67" i="1" s="1"/>
  <c r="J90" i="1" l="1"/>
  <c r="F126" i="1"/>
  <c r="I126" i="1"/>
  <c r="L141" i="1"/>
  <c r="L151" i="1"/>
  <c r="J131" i="1"/>
  <c r="L131" i="1"/>
  <c r="J151" i="1"/>
  <c r="J141" i="1"/>
  <c r="J125" i="1"/>
  <c r="H126" i="1"/>
  <c r="H90" i="1"/>
  <c r="H111" i="1"/>
  <c r="O69" i="1"/>
  <c r="J85" i="1"/>
  <c r="F86" i="1"/>
  <c r="E86" i="1"/>
  <c r="H101" i="1"/>
  <c r="H86" i="1"/>
  <c r="AQ111" i="1"/>
  <c r="O71" i="1"/>
  <c r="O73" i="1"/>
  <c r="A9" i="4"/>
  <c r="A8" i="4" s="1"/>
  <c r="A7" i="4" s="1"/>
  <c r="A6" i="4" s="1"/>
  <c r="A5" i="4" s="1"/>
  <c r="A4" i="4" s="1"/>
  <c r="A3" i="4" s="1"/>
  <c r="A2" i="4" s="1"/>
  <c r="A10" i="4"/>
  <c r="M3" i="4"/>
  <c r="M2" i="4"/>
  <c r="L130" i="1" l="1"/>
  <c r="AQ91" i="1"/>
  <c r="L85" i="1"/>
  <c r="AS157" i="1"/>
  <c r="M15" i="2"/>
  <c r="M14" i="2"/>
  <c r="M13" i="2"/>
  <c r="M12" i="2"/>
  <c r="M11" i="2"/>
  <c r="M10" i="2"/>
  <c r="M9" i="2"/>
  <c r="M8" i="2"/>
  <c r="M7" i="2"/>
  <c r="L125" i="1" l="1"/>
  <c r="O7" i="2"/>
  <c r="AO199" i="1" l="1"/>
  <c r="G172" i="1" l="1"/>
  <c r="K172" i="1" s="1"/>
  <c r="L172" i="1" s="1"/>
  <c r="J56" i="1"/>
  <c r="L56" i="1" l="1"/>
  <c r="N42" i="1" s="1"/>
  <c r="O75" i="1" s="1"/>
  <c r="F81"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Fabrizio Martini</author>
    <author>Recanati Giorgio</author>
  </authors>
  <commentList>
    <comment ref="B5" authorId="0" shapeId="0" xr:uid="{00000000-0006-0000-0000-000001000000}">
      <text>
        <r>
          <rPr>
            <b/>
            <sz val="9"/>
            <color indexed="81"/>
            <rFont val="Tahoma"/>
            <family val="2"/>
          </rPr>
          <t xml:space="preserve">se trattasi di impresa monosito l'ID_SITO ha la seguente forma: P.IVA_M_001 (es. IT01234567890_M_001); se l'impresa o il gruppo sono multisito inserire o l'ID_SITO generato dal foglio di clusterizzazione fornito dall'ENEA o alternativamente se non si usa il modello di clusterizzazione ENEA scriverlo nella seguente forma P.IVA_X_00i (dove X=G se impresa unica o X=U se trattasi di impresa multisito; i= indice progressivo dei siti)
</t>
        </r>
        <r>
          <rPr>
            <sz val="9"/>
            <color indexed="81"/>
            <rFont val="Tahoma"/>
            <family val="2"/>
          </rPr>
          <t xml:space="preserve">
</t>
        </r>
      </text>
    </comment>
    <comment ref="D5" authorId="0" shapeId="0" xr:uid="{00000000-0006-0000-0000-000002000000}">
      <text>
        <r>
          <rPr>
            <b/>
            <sz val="9"/>
            <color indexed="81"/>
            <rFont val="Tahoma"/>
            <family val="2"/>
          </rPr>
          <t>Inserire nome del sito</t>
        </r>
        <r>
          <rPr>
            <sz val="9"/>
            <color indexed="81"/>
            <rFont val="Tahoma"/>
            <family val="2"/>
          </rPr>
          <t xml:space="preserve">
</t>
        </r>
      </text>
    </comment>
    <comment ref="G5" authorId="0" shapeId="0" xr:uid="{00000000-0006-0000-0000-000003000000}">
      <text>
        <r>
          <rPr>
            <b/>
            <sz val="9"/>
            <color indexed="81"/>
            <rFont val="Tahoma"/>
            <family val="2"/>
          </rPr>
          <t>inserire indirizzo del sito</t>
        </r>
        <r>
          <rPr>
            <sz val="9"/>
            <color indexed="81"/>
            <rFont val="Tahoma"/>
            <family val="2"/>
          </rPr>
          <t xml:space="preserve">
</t>
        </r>
      </text>
    </comment>
    <comment ref="J5" authorId="0" shapeId="0" xr:uid="{00000000-0006-0000-0000-000004000000}">
      <text>
        <r>
          <rPr>
            <b/>
            <sz val="9"/>
            <color indexed="81"/>
            <rFont val="Tahoma"/>
            <family val="2"/>
          </rPr>
          <t>Inserire la P.IVA del sito NON della capogruppo. La partita IVA va inserita con tutti i campi anche l'IT davanti per le imprese che hanno p.IVA italiana altrimenti con il codice del paese a cui appartengono</t>
        </r>
        <r>
          <rPr>
            <sz val="9"/>
            <color indexed="81"/>
            <rFont val="Tahoma"/>
            <family val="2"/>
          </rPr>
          <t xml:space="preserve">
</t>
        </r>
        <r>
          <rPr>
            <b/>
            <sz val="9"/>
            <color indexed="81"/>
            <rFont val="Tahoma"/>
            <family val="2"/>
          </rPr>
          <t>Nel caso di gruppo se la società ha aderito alle facilitazioni infragruppo concesse dallo strumento Gruppo IVA e quindi cedendo la titolarita dell'imposta di valore aggiunto al gruppo questa può inserire anzichè la partita IVA, il codice fiscale avendo cura di inserire il prefisso CF al numero di codice fiscale (es. CF01234567890)</t>
        </r>
      </text>
    </comment>
    <comment ref="L5" authorId="0" shapeId="0" xr:uid="{00000000-0006-0000-0000-000005000000}">
      <text>
        <r>
          <rPr>
            <b/>
            <sz val="9"/>
            <color indexed="81"/>
            <rFont val="Tahoma"/>
            <family val="2"/>
          </rPr>
          <t>inserire il codice ATECO2007 a 6 cifre del sito oggetto di diagnosi non dell’impresa ricavabile dalla visura camerale. A verifica del corretto codice ATECO si può far riferimento al foglio ATECO2007 riportato nella cartella excel. Il codice va riportato nella seguente forma XX.YY.ZZ se risulta errato il campo si colorerà di rosso</t>
        </r>
        <r>
          <rPr>
            <sz val="9"/>
            <color indexed="81"/>
            <rFont val="Tahoma"/>
            <family val="2"/>
          </rPr>
          <t xml:space="preserve">
</t>
        </r>
      </text>
    </comment>
    <comment ref="N5" authorId="0" shapeId="0" xr:uid="{00000000-0006-0000-0000-000006000000}">
      <text>
        <r>
          <rPr>
            <b/>
            <sz val="9"/>
            <color indexed="81"/>
            <rFont val="Tahoma"/>
            <family val="2"/>
          </rPr>
          <t>si scelga dal menu a tendina l’anno a cui afferiscono i consumi riportati nel foglio.</t>
        </r>
        <r>
          <rPr>
            <sz val="9"/>
            <color indexed="81"/>
            <rFont val="Tahoma"/>
            <family val="2"/>
          </rPr>
          <t xml:space="preserve">
</t>
        </r>
      </text>
    </comment>
    <comment ref="H40" authorId="0" shapeId="0" xr:uid="{088C58D5-07F4-431E-8BEA-A04DA41BA830}">
      <text>
        <r>
          <rPr>
            <b/>
            <sz val="12"/>
            <color indexed="81"/>
            <rFont val="Calibri"/>
            <family val="2"/>
            <scheme val="minor"/>
          </rPr>
          <t>PCI Personalizzato:</t>
        </r>
        <r>
          <rPr>
            <sz val="12"/>
            <color indexed="81"/>
            <rFont val="Calibri"/>
            <family val="2"/>
            <scheme val="minor"/>
          </rPr>
          <t xml:space="preserve">
Questa sezione deve essere utilizzata qualora NON SIA DISPONIBILE un valore del potere calorifico predefinito. 
È necessario sia scegliere l'unità di misura tra quelle previste nel menù  a tendina (kcal/kg; MJ/kg) che inserire il corrispettivo valore di PCI.</t>
        </r>
      </text>
    </comment>
    <comment ref="G81" authorId="1" shapeId="0" xr:uid="{3047B78D-12AD-41F8-97F5-384DDCDBC529}">
      <text>
        <r>
          <rPr>
            <sz val="9"/>
            <color indexed="81"/>
            <rFont val="Tahoma"/>
            <family val="2"/>
          </rPr>
          <t xml:space="preserve">Indicare se il sito è tra quelli individuati dalla clusterizzazione per obbligo misure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<sst xmlns="http://schemas.openxmlformats.org/spreadsheetml/2006/main" count="5908" uniqueCount="2875">
  <si>
    <r>
      <rPr>
        <b/>
        <sz val="11"/>
        <color theme="1"/>
        <rFont val="Calibri"/>
        <family val="2"/>
        <scheme val="minor"/>
      </rPr>
      <t>Compilazione foglio di rendicontazione</t>
    </r>
    <r>
      <rPr>
        <sz val="11"/>
        <color theme="1"/>
        <rFont val="Calibri"/>
        <family val="2"/>
        <scheme val="minor"/>
      </rPr>
      <t xml:space="preserve">
Il foglio di rendicontazione dei consumi per il settotre alberghiero, si sviluppa attraverso informative specifiche relative al sito oggetto di diagnosi energetica, in cui ricadono indicazioni di carattere amministrativo, tipologiche e relative ai consumi energetici.
In questo paragrafo, verrà illustrata la modalità di compilazione. Il foglio di rendicontazione proposto è in formato Excel ed è richiesta all’utente la sola compilazione delle celle editabili di colore bianco, mentre le restanti celle sono celle di testo o celle contenenti calcoli che si auto-implementano al momento dell’inserimento dei dati/informazioni.
Il foglio di rendicontazione è strutturato a livelli di approfondimento e di dettaglio crescente. In particolare prevede una suddivisione netta tra l’acquisto/generazione/trasformazione dell’energia e il suo utilizzo. 
Per quanto riguarda l’utilizzo sono state individuate 6 aree specifiche di consumo per le quali è necessario riportare i consumi misurati/calcolati.</t>
    </r>
  </si>
  <si>
    <r>
      <rPr>
        <b/>
        <sz val="11"/>
        <color theme="1"/>
        <rFont val="Calibri"/>
        <family val="2"/>
        <scheme val="minor"/>
      </rPr>
      <t xml:space="preserve">Indicazioni di carattere amministrativo </t>
    </r>
    <r>
      <rPr>
        <sz val="11"/>
        <color theme="1"/>
        <rFont val="Calibri"/>
        <family val="2"/>
        <scheme val="minor"/>
      </rPr>
      <t xml:space="preserve">
Nel primo prospetto del foglio (prospetto azzurro) vanno riportate tutte le informazioni di carattere amministrativo  della struttura, necessarie all'individuazione geografica del sito. In particolare i campi da compilare nel primo prospetto sono:
- ID_SITO: in questo campo va inserito l'ID del sito oggetto di diagnosi, seguendo le indicazioni riportate nella cella identificativa.
- Ragione sociale (sito) oggetto della diagnosi energetica.- Indirizzo della struttura (sito) oggetto della diagnosi energetica; 
- P.IVA della struttura;
- Codice Ateco2007 a 6 cifre; 
- Anno di riferimento della diagnosi energetica.
</t>
    </r>
  </si>
  <si>
    <r>
      <rPr>
        <b/>
        <sz val="11"/>
        <color theme="1"/>
        <rFont val="Calibri"/>
        <family val="2"/>
        <scheme val="minor"/>
      </rPr>
      <t xml:space="preserve">Indicazioni di carattere tipologico </t>
    </r>
    <r>
      <rPr>
        <sz val="11"/>
        <color theme="1"/>
        <rFont val="Calibri"/>
        <family val="2"/>
        <scheme val="minor"/>
      </rPr>
      <t xml:space="preserve">
Nel secondo prospetto del foglio (prospetto rosa) vanno riportate tutte le informazioni di carattere tipologico  della struttura, necessarie all'individuazione delle caratteristiche funzionali e costruttive del sito. Il prospetto relativo alle informazioni tipologiche si suddivide in tre parti. Dei dati richiesti, è importante soprattutto fornire quelli relativi alla </t>
    </r>
    <r>
      <rPr>
        <b/>
        <sz val="11"/>
        <color theme="1"/>
        <rFont val="Calibri"/>
        <family val="2"/>
        <scheme val="minor"/>
      </rPr>
      <t>Superficie riscaldata</t>
    </r>
    <r>
      <rPr>
        <sz val="11"/>
        <color theme="1"/>
        <rFont val="Calibri"/>
        <family val="2"/>
        <scheme val="minor"/>
      </rPr>
      <t xml:space="preserve"> e al </t>
    </r>
    <r>
      <rPr>
        <b/>
        <sz val="11"/>
        <color theme="1"/>
        <rFont val="Calibri"/>
        <family val="2"/>
        <scheme val="minor"/>
      </rPr>
      <t>Volume riscaldato</t>
    </r>
    <r>
      <rPr>
        <sz val="11"/>
        <color theme="1"/>
        <rFont val="Calibri"/>
        <family val="2"/>
        <scheme val="minor"/>
      </rPr>
      <t xml:space="preserve"> poiché necessari per l’individuazione degli indici di riferimento. Per una corretta compilazione di seguito si riportano le specifiche di alcune informazioni richieste:
- Anno di costruzione/trasformazione: anno in cui è stata realizzata la struttura oppure l’anno in cui questa quest’ultima ha subito una ristrutturazione importante per cui sono cambiate le condizioni energetiche o funzionali.
- Superficie riscaldata/Volume riscaldato: superficie e volume serviti da un impianto di climatizzazione dedicato, espressi rispettivamente in m2 e m3.
- Numero stanze totali: sommatoria delle camere effettivamente dedicate all’accoglienza degli ospiti.
- Sommatoria stanze occupate/notte: in questo campo si deve inserire la somma delle stanze occupate per ciascun giorno di apertura della struttura al pubblico.
- Sistema Generazione Riscaldamento/Raffrescamento: selezionare una tra le opzioni proposte oppure selezionare “Altro” e specificare digitando nell’apposita casella bianca, la tipologia di impianto di generazione per il servizio di climatizzazione.
- Impresa Singola o Multi-sito: indicare se si tratta di Impresa costituita da un solo sito o da più siti, ma tutti identificabili dalla stessa P.IVA.</t>
    </r>
  </si>
  <si>
    <r>
      <rPr>
        <b/>
        <sz val="11"/>
        <color theme="1"/>
        <rFont val="Calibri"/>
        <family val="2"/>
        <scheme val="minor"/>
      </rPr>
      <t xml:space="preserve">Indicazioni sugli approvvigionamenti energetici (Livello LA) </t>
    </r>
    <r>
      <rPr>
        <sz val="11"/>
        <color theme="1"/>
        <rFont val="Calibri"/>
        <family val="2"/>
        <scheme val="minor"/>
      </rPr>
      <t xml:space="preserve">
Nel prospetto “Livello LA”,  nell’area “</t>
    </r>
    <r>
      <rPr>
        <b/>
        <sz val="11"/>
        <color theme="1"/>
        <rFont val="Calibri"/>
        <family val="2"/>
        <scheme val="minor"/>
      </rPr>
      <t>Vettori energetici acquistati</t>
    </r>
    <r>
      <rPr>
        <sz val="11"/>
        <color theme="1"/>
        <rFont val="Calibri"/>
        <family val="2"/>
        <scheme val="minor"/>
      </rPr>
      <t xml:space="preserve">”,vanno riportati i vettori energetici in ingresso alla struttura acquisiti nell’anno di riferimento della diagnosi. Automaticamente il file calcola, utilizzando appositi fattori di conversione, il contenuto energetico totale in energia finale MJ e in energia primaria (tep). Oltre al valore, in alcuni casi è necessario inserire anche il potere calorifico del combustibile utilizzato. I vettori energetici in ingresso alla struttura alberghiera che possono essere inseriti sono: 
- </t>
    </r>
    <r>
      <rPr>
        <b/>
        <sz val="11"/>
        <color theme="1"/>
        <rFont val="Calibri"/>
        <family val="2"/>
        <scheme val="minor"/>
      </rPr>
      <t>Energia Elettrica [kWh]</t>
    </r>
    <r>
      <rPr>
        <sz val="11"/>
        <color theme="1"/>
        <rFont val="Calibri"/>
        <family val="2"/>
        <scheme val="minor"/>
      </rPr>
      <t xml:space="preserve">: l’energia elettrica acquistata espressa in kWh deducibile dalle bollette dei POD; 
- </t>
    </r>
    <r>
      <rPr>
        <b/>
        <sz val="11"/>
        <color theme="1"/>
        <rFont val="Calibri"/>
        <family val="2"/>
        <scheme val="minor"/>
      </rPr>
      <t>Gas Naturale [Sm3]</t>
    </r>
    <r>
      <rPr>
        <sz val="11"/>
        <color theme="1"/>
        <rFont val="Calibri"/>
        <family val="2"/>
        <scheme val="minor"/>
      </rPr>
      <t xml:space="preserve">: il gas naturale acquistato espresso in Sm3 e deducibile dalle bollette dei PDR;
- Biomassa [t]: la biomassa acquistata espressa in tonnellate [t] con il relativo potere calorifico inferiore espresso in [kcal/kg];
- Altro: in queste righe va inserita qualsiasi altra tipologia di combustibile/vettore energetico utilizzato dalla struttura da scegliere nel menù a tendina: </t>
    </r>
    <r>
      <rPr>
        <b/>
        <sz val="11"/>
        <color theme="1"/>
        <rFont val="Calibri"/>
        <family val="2"/>
        <scheme val="minor"/>
      </rPr>
      <t>GPL e Gasolio</t>
    </r>
    <r>
      <rPr>
        <sz val="11"/>
        <color theme="1"/>
        <rFont val="Calibri"/>
        <family val="2"/>
        <scheme val="minor"/>
      </rPr>
      <t xml:space="preserve"> (escluse le quantità utilizzate per autotrazione), Olio combustibile, ecc.
- Calore [kWh]: il calore acquistato dall’esterno (ad es. reti di teleriscaldamento o cogenerazione), espresso in kWh;
- Freddo [kWh]: l’energia frigorifera acquistata dall’esterno (ad es. reti di teleraffreddamento o cogenerazione) espressa in kWh; 
Nell’area “</t>
    </r>
    <r>
      <rPr>
        <b/>
        <sz val="11"/>
        <color theme="1"/>
        <rFont val="Calibri"/>
        <family val="2"/>
        <scheme val="minor"/>
      </rPr>
      <t>Acqua potabil</t>
    </r>
    <r>
      <rPr>
        <sz val="11"/>
        <color theme="1"/>
        <rFont val="Calibri"/>
        <family val="2"/>
        <scheme val="minor"/>
      </rPr>
      <t>e” vanno riportati i consumi idrici (se disponibili) (espressi in m³). 
Nell’area “</t>
    </r>
    <r>
      <rPr>
        <b/>
        <sz val="11"/>
        <color theme="1"/>
        <rFont val="Calibri"/>
        <family val="2"/>
        <scheme val="minor"/>
      </rPr>
      <t>Rinnovabili</t>
    </r>
    <r>
      <rPr>
        <sz val="11"/>
        <color theme="1"/>
        <rFont val="Calibri"/>
        <family val="2"/>
        <scheme val="minor"/>
      </rPr>
      <t xml:space="preserve">” vanno indicare le quantità di energia elettrica o termica prodotte in sito da fonti rinnovabili, e le rispettive quantità esportate, tutte espresse in kWh. Il file in automatico calcola le quantità autoconsumate in sito. 
I consumi energetici per autotrazione vanno riportati nel Livello LA2 a fine foglio ed automaticamente si compila anche la parte dedicata in questa sezione. 
</t>
    </r>
  </si>
  <si>
    <r>
      <rPr>
        <b/>
        <sz val="11"/>
        <color theme="1"/>
        <rFont val="Calibri"/>
        <family val="2"/>
        <scheme val="minor"/>
      </rPr>
      <t xml:space="preserve">Indicazioni sulle trasformazioni energetiche (Livello LA1) </t>
    </r>
    <r>
      <rPr>
        <sz val="11"/>
        <color theme="1"/>
        <rFont val="Calibri"/>
        <family val="2"/>
        <scheme val="minor"/>
      </rPr>
      <t xml:space="preserve">
Il prospetto successivo Livello LA1 “Trasformazioni energeticha” permette di inserire i dati di energia relativi all’autoproduzione attraverso sistemi di cogenerazione o trigenerazione. Per le diverse trasformazioni interne è possibile inserire i seguenti valori: 
- Cogenerazione: in caso di presenza di impianto di cogenerazione, oltre al valore di gas metano utilizzato nell’impianto, debbono essere inseriti, sia per l’energia elettrica che per il calore, i valori di energia autoprodotta dal cogeneratore, la quota parte autoconsumata all’interno del sito e il valore di energia esportata;
- Trigenerazione: in caso di presenza di impianto di trigenerazione, oltre al valore di gas metano utilizzato nell’impianto, debbono essere inseriti, sia per l’energia elettrica che per il calore, che per l’energia frigorifera, i valori di energia autoprodotta dal cogeneratore, la quota parte autoconsumata all’interno del sito e il valore di energia esportata.
Il file calcola automaticamente, per ogni vettore energetico, le quantità totali in MJ e in tep di energia prodotta, autoconsumata ed esportata.</t>
    </r>
  </si>
  <si>
    <r>
      <rPr>
        <b/>
        <sz val="11"/>
        <color theme="1"/>
        <rFont val="Calibri"/>
        <family val="2"/>
        <scheme val="minor"/>
      </rPr>
      <t>Indicazioni sul Monitoraggio (prospetto di colore viola)</t>
    </r>
    <r>
      <rPr>
        <sz val="11"/>
        <color theme="1"/>
        <rFont val="Calibri"/>
        <family val="2"/>
        <scheme val="minor"/>
      </rPr>
      <t xml:space="preserve">
In questa sezione si deve inserire, nella cella bianca editabile, se il sito è soggetto ad obbligo di monitoraggio oppure se è tra quelli da monitorare in base alla clusterizzazione in quanto appartenente ad un’impresa multisito. Il file automaticamente mostra le percentuali da monitorare per l’energia elettrica e per l’energia termica consumate in sito in funzione della tipologia di struttura (numero di stelle). </t>
    </r>
  </si>
  <si>
    <r>
      <rPr>
        <b/>
        <sz val="11"/>
        <color theme="1"/>
        <rFont val="Calibri"/>
        <family val="2"/>
        <scheme val="minor"/>
      </rPr>
      <t>Indicazioni sui consumi energetici di tipo elettrico (prospetto di colore giallo)</t>
    </r>
    <r>
      <rPr>
        <sz val="11"/>
        <color theme="1"/>
        <rFont val="Calibri"/>
        <family val="2"/>
        <scheme val="minor"/>
      </rPr>
      <t xml:space="preserve">
Per l’energia elettrica, nel prospetto Livello LB, vengono riportati in automatico: il consumo effettivo di energia elettrica utilizzata all’interno della struttura alberghiera, il consumo monitorato/calcolato, la percentuale di copertura dei consumi e l’Indice di Prestazione generale (IPE Generale).
I consumi del Livello LB si differenziano dal Livello LA nel caso in cui nel sito vi siano sistemi di autoproduzione da rinnovabili o trasformazione dell’energia). 
Nei successivi Livelli LC e LD è prevista la suddivisione dei consumi elettrici in 3 aree di consumo specifiche (come riportato nel paragrafo 5.3 della Linea guida). 
In particolare, le 3 aree di consumo sono: 
- Illuminazione e Apparati elettrici 
- Climatizzazione estiva
- Ausiliari climatizzazione e UTA
Per queste 3 aree di consumo specifiche andranno riportati i consumi elettrici delle singole tipologie, espressi in kWh, indicando il tipo di misura (strumentazione fissa, misure indirette tramite campagne di misura o calcoli) e la percentuale di monitoraggio. Il foglio di rendicontazione calcola in automatico la percentuale di consumo monitorato rispetto al totale Elettrico suddiviso per area di consumo e l’IPE (indice di prestazione energetica) specifico per area di consumo e per singola tipologia. </t>
    </r>
  </si>
  <si>
    <r>
      <rPr>
        <b/>
        <sz val="11"/>
        <color theme="1"/>
        <rFont val="Calibri"/>
        <family val="2"/>
        <scheme val="minor"/>
      </rPr>
      <t>Indicazioni sui consumi energetici di tipo termico (prospetto di colore azzurro)</t>
    </r>
    <r>
      <rPr>
        <sz val="11"/>
        <color theme="1"/>
        <rFont val="Calibri"/>
        <family val="2"/>
        <scheme val="minor"/>
      </rPr>
      <t xml:space="preserve">
Anche per l’energia termica, come per l’energia elettrica, nel prospetto Livello LB vengono riportati in automatico: il consumo effettivo di energia termica utilizzata all’interno della struttura alberghiera, il consumo monitorato/calcolato, la percentuale di copertura dei consumi e l’Indice di Prestazione generale (IPE Generale).
I consumi del Livello LB si differenziano dal Livello LA nel caso in cui nel sito vi siano sistemi di autoproduzione o trasformazione dell’energia (es. Cogenerazione, Fonti Rinnovabili). 
Nei successivi Livelli LC e LD è prevista la suddivisione dei consumi Termici in 3 aree di consumo specifiche (come riportato nel paragrafo 5.3 della Linea guida). 
In particolare, sono state individuate 3 aree di consumo di tipo Termico: 
- Climatizzazione invernale
- Cucina
- Produzione Acqua Calda Sanitaria (ACS) (esclusi boiler elettrici).
Per queste 3 aree di consumo per ogni tipologia di impianto va selezionato il tipo di vettore energetico utilizzato e in automatico il foglio genera l’unità di misura appropriata. Quindi vanno riportati i consumi termici dei singoli vettori energetici, indicando il tipo di misura (strumentazione fissa, misure indirette tramite campagne di misura o calcoli). Il foglio di rendicontazione calcola in automatico la percentuale di consumo monitorato rispetto al consumo totale termico suddiviso per area di consumo e l’IPE (indice di prestazione energetica) specifico per area di consumo.</t>
    </r>
  </si>
  <si>
    <r>
      <rPr>
        <b/>
        <sz val="11"/>
        <color theme="1"/>
        <rFont val="Calibri"/>
        <family val="2"/>
        <scheme val="minor"/>
      </rPr>
      <t>Indicazioni sui consumi di carburante della flotta automezzi  (prospetto di colore grigio)</t>
    </r>
    <r>
      <rPr>
        <sz val="11"/>
        <color theme="1"/>
        <rFont val="Calibri"/>
        <family val="2"/>
        <scheme val="minor"/>
      </rPr>
      <t xml:space="preserve">
Per i consumi per l’autotrazione, nel prospetto Livello LB viene riportato in automatico il consumo effettivo di ciascun combustibile utilizzato per il parco automezzi della struttura alberghiera, espresso in tep. Contemporaneamente si autocompila anche la sezione in alto “Approvvigionamenti energetici” per la parte relativa appunto ai combustibili per autotrazione.
Nei successivi Livelli LC e LD  è prevista la suddivisione dei consumi per autotrazione in relazione all’alimentazione della flotta di automezzi (GNC, Gasolio Benzina o energia elettrica) e l'indicazione dei km percorsi da ogni tipologia di flotta e del rispettivo numero di automezzi. In automatico il file calcola gli IPE generali e specifici, sia in riferimento ai km totali percorsi che al numero di automezzi totali.</t>
    </r>
  </si>
  <si>
    <t>FOGLIO F o DI RIEPILOGO DIAGNOSI ENERGETICA - SETTORE ALBERGHIERO  (Compilare solo le caselle a sfondo bianco)</t>
  </si>
  <si>
    <t xml:space="preserve">INFORMAZIONI AMMINISTRATIVE </t>
  </si>
  <si>
    <t>ID_SITO</t>
  </si>
  <si>
    <t>RAGIONE SOCIALE</t>
  </si>
  <si>
    <t>INDIRIZZO</t>
  </si>
  <si>
    <t>P.IVA [IT00000000000]</t>
  </si>
  <si>
    <t>SETTORE MERC.</t>
  </si>
  <si>
    <t>ANNO riferimento</t>
  </si>
  <si>
    <t>Città</t>
  </si>
  <si>
    <t>Via/Piazza/Viale/etc</t>
  </si>
  <si>
    <t>[ATECO2007: xx.yy.zz]</t>
  </si>
  <si>
    <t>declaratoria</t>
  </si>
  <si>
    <t>Seleziona</t>
  </si>
  <si>
    <t>t</t>
  </si>
  <si>
    <t>INFORMAZIONI TIPOLOGICHE STRUTTURA</t>
  </si>
  <si>
    <t>DATI GENERALI                                                                                            (fornire soprattutto Superficie e Volume riscaldati)</t>
  </si>
  <si>
    <t>VARIABILE</t>
  </si>
  <si>
    <t>Valore</t>
  </si>
  <si>
    <t>Anno di costruzione/trasformazione</t>
  </si>
  <si>
    <t>Superficie riscaldata (m2)</t>
  </si>
  <si>
    <t>Volume riscaldato (m3)</t>
  </si>
  <si>
    <t>Zona Climatica</t>
  </si>
  <si>
    <t>D</t>
  </si>
  <si>
    <t>ALTRI DATI STRUTTURA</t>
  </si>
  <si>
    <t>Numero stelle</t>
  </si>
  <si>
    <t>Numero stanze totali</t>
  </si>
  <si>
    <r>
      <t>Sommatoria stanze occupate/notte</t>
    </r>
    <r>
      <rPr>
        <b/>
        <vertAlign val="superscript"/>
        <sz val="14"/>
        <rFont val="Calibri"/>
        <family val="2"/>
        <scheme val="minor"/>
      </rPr>
      <t>1</t>
    </r>
  </si>
  <si>
    <t>Periodo di apertra</t>
  </si>
  <si>
    <t>Numero giorni di apertura / anno</t>
  </si>
  <si>
    <t>Tasso di occupazione (%)</t>
  </si>
  <si>
    <t>Sistema Generazione Riscaldamento</t>
  </si>
  <si>
    <t>Se altro specificare</t>
  </si>
  <si>
    <t>Sistema Generazione Raffrescamento (se presente)</t>
  </si>
  <si>
    <t>Classe energtica da Attestato APE (se disponibile)</t>
  </si>
  <si>
    <t>Impresa Singola o Multisito (più strutture appartenenti alla stessa</t>
  </si>
  <si>
    <t>SERVIZI AGGIUNTIVI</t>
  </si>
  <si>
    <t>CATEGORIA</t>
  </si>
  <si>
    <t>Presenza SI / NO</t>
  </si>
  <si>
    <t>Sala Conferenze</t>
  </si>
  <si>
    <t>Ristorante</t>
  </si>
  <si>
    <t>Cucina dedicata alla ristorazione</t>
  </si>
  <si>
    <t>Cella Frigo dedicata</t>
  </si>
  <si>
    <t>Bar</t>
  </si>
  <si>
    <t>Piscina</t>
  </si>
  <si>
    <t>Spa, Area Benessere</t>
  </si>
  <si>
    <t>Palestra (Area Fitness interna alla struttura)</t>
  </si>
  <si>
    <t>Lavanderia in sito</t>
  </si>
  <si>
    <t>Stanze occupate/notte</t>
  </si>
  <si>
    <r>
      <rPr>
        <b/>
        <vertAlign val="superscript"/>
        <sz val="11"/>
        <rFont val="Calibri"/>
        <family val="2"/>
        <scheme val="minor"/>
      </rPr>
      <t>1</t>
    </r>
    <r>
      <rPr>
        <b/>
        <sz val="11"/>
        <rFont val="Calibri"/>
        <family val="2"/>
        <scheme val="minor"/>
      </rPr>
      <t xml:space="preserve"> INDICARE LA SOMMATORIA DI TUTTE LE STANZE OCCUPATE PER CIASCUN GIORNO DI APERTURA DELLA STRUTTURA DURANTE L'ANNO</t>
    </r>
  </si>
  <si>
    <t>INFORMAZIONI APPROVVIGIONAMENTI ENERGETICI</t>
  </si>
  <si>
    <t>mc</t>
  </si>
  <si>
    <t>tipo unità</t>
  </si>
  <si>
    <t>unità</t>
  </si>
  <si>
    <t>testo unita</t>
  </si>
  <si>
    <t>corto</t>
  </si>
  <si>
    <t>Calore</t>
  </si>
  <si>
    <t>kWh</t>
  </si>
  <si>
    <t>Energia elettrica</t>
  </si>
  <si>
    <t>VETTORE</t>
  </si>
  <si>
    <t>PCI - Valore predefinito</t>
  </si>
  <si>
    <t>PCI - Valore personalizzato</t>
  </si>
  <si>
    <t>Contenuto Energetico vettore</t>
  </si>
  <si>
    <t>Contenuto energetico totale</t>
  </si>
  <si>
    <t>Smc</t>
  </si>
  <si>
    <t>Freddo</t>
  </si>
  <si>
    <t>Gas naturale</t>
  </si>
  <si>
    <t>Tipologia</t>
  </si>
  <si>
    <t>Unità di misura</t>
  </si>
  <si>
    <t>valore</t>
  </si>
  <si>
    <t>Valore predefinito</t>
  </si>
  <si>
    <t>Valore personalizzato</t>
  </si>
  <si>
    <t>Energia finale [MJ]</t>
  </si>
  <si>
    <t>Fattore conversione [tep]</t>
  </si>
  <si>
    <t>Energia primaria [tep]</t>
  </si>
  <si>
    <t>finale [GJ]</t>
  </si>
  <si>
    <t>primaria [tep]</t>
  </si>
  <si>
    <t>Fattore di conversione</t>
  </si>
  <si>
    <t>…</t>
  </si>
  <si>
    <t>peso</t>
  </si>
  <si>
    <t>kg</t>
  </si>
  <si>
    <t>peso - kg</t>
  </si>
  <si>
    <t>Biomassa</t>
  </si>
  <si>
    <t>vettore</t>
  </si>
  <si>
    <t>PCI [MJ/kg o Sm3]</t>
  </si>
  <si>
    <t>PCI [MJ/kg]_scelto</t>
  </si>
  <si>
    <t>Kcal/MJ</t>
  </si>
  <si>
    <t>ton</t>
  </si>
  <si>
    <t>peso - ton</t>
  </si>
  <si>
    <t>Olio combustib.</t>
  </si>
  <si>
    <t>Sm3</t>
  </si>
  <si>
    <t>Selezioni x trasformazioni</t>
  </si>
  <si>
    <t>energia</t>
  </si>
  <si>
    <t>tep</t>
  </si>
  <si>
    <t>energia - tep</t>
  </si>
  <si>
    <t>GPL</t>
  </si>
  <si>
    <t>Gasolio (riscaldamento/centrale termica)</t>
  </si>
  <si>
    <t>tonnellate [t]</t>
  </si>
  <si>
    <t>-</t>
  </si>
  <si>
    <t>Installazioni fisse di strumenti misura</t>
  </si>
  <si>
    <t>energia - kWh</t>
  </si>
  <si>
    <t>Gasolio</t>
  </si>
  <si>
    <t>GPL (riscaldamento/centrale termica)</t>
  </si>
  <si>
    <t>MJ/Sm3</t>
  </si>
  <si>
    <t>Kcal/Sm3</t>
  </si>
  <si>
    <t>Misure indirette (campionamenti, campagne di misura, ecc.)</t>
  </si>
  <si>
    <t>lunghezza</t>
  </si>
  <si>
    <t>m</t>
  </si>
  <si>
    <t>lunghezza - m</t>
  </si>
  <si>
    <t>km</t>
  </si>
  <si>
    <t>Coke di petrolio</t>
  </si>
  <si>
    <t>MJ/kg</t>
  </si>
  <si>
    <t>Kcal/kg</t>
  </si>
  <si>
    <t>Strumenti + misure indirette</t>
  </si>
  <si>
    <t>lunghezza - km</t>
  </si>
  <si>
    <t>Altro</t>
  </si>
  <si>
    <t>Altro:</t>
  </si>
  <si>
    <t>Calcoli</t>
  </si>
  <si>
    <t>superficie</t>
  </si>
  <si>
    <t>m2</t>
  </si>
  <si>
    <t>superficie - m2</t>
  </si>
  <si>
    <t>NON DISPONIBILE</t>
  </si>
  <si>
    <t>Misura continua</t>
  </si>
  <si>
    <t>volume liquidi</t>
  </si>
  <si>
    <t>kl=m3</t>
  </si>
  <si>
    <t>volume liquidi - kl=m3</t>
  </si>
  <si>
    <t>m3</t>
  </si>
  <si>
    <t>Olio combustibile (OCD)</t>
  </si>
  <si>
    <t>Idrogeno</t>
  </si>
  <si>
    <t>Misura Spot</t>
  </si>
  <si>
    <t>volume gas</t>
  </si>
  <si>
    <t>volume gas - Sm3</t>
  </si>
  <si>
    <t>Stimato</t>
  </si>
  <si>
    <t>Nm3</t>
  </si>
  <si>
    <t>Olio combustibile CAV (alta viscosità)</t>
  </si>
  <si>
    <t>litri</t>
  </si>
  <si>
    <t>kWht</t>
  </si>
  <si>
    <t>Rendimento caldaia eq</t>
  </si>
  <si>
    <t>Altro olio combustibile (Fuel oil)</t>
  </si>
  <si>
    <t>x</t>
  </si>
  <si>
    <t>altro</t>
  </si>
  <si>
    <t>kWhf</t>
  </si>
  <si>
    <t>COP</t>
  </si>
  <si>
    <t>ALTRI CONSUMI</t>
  </si>
  <si>
    <t>Coke di Fonderia</t>
  </si>
  <si>
    <t>ACQUA POTABILE</t>
  </si>
  <si>
    <t>m³</t>
  </si>
  <si>
    <t>Consumi per autotrazione</t>
  </si>
  <si>
    <t>Carbon Fossile</t>
  </si>
  <si>
    <r>
      <t>Superficie climatizzata [m</t>
    </r>
    <r>
      <rPr>
        <vertAlign val="superscript"/>
        <sz val="12"/>
        <rFont val="Calibri"/>
        <family val="2"/>
        <scheme val="minor"/>
      </rPr>
      <t>2</t>
    </r>
    <r>
      <rPr>
        <sz val="12"/>
        <rFont val="Calibri"/>
        <family val="2"/>
        <scheme val="minor"/>
      </rPr>
      <t>]</t>
    </r>
  </si>
  <si>
    <t>RINNOVABILI</t>
  </si>
  <si>
    <t>Rinnovabile elettrico</t>
  </si>
  <si>
    <t>Prodotta</t>
  </si>
  <si>
    <t>Esportata</t>
  </si>
  <si>
    <t>Altri carboni (coke, antracite, etc)</t>
  </si>
  <si>
    <r>
      <t>Volume climatizzato [m</t>
    </r>
    <r>
      <rPr>
        <vertAlign val="superscript"/>
        <sz val="12"/>
        <rFont val="Calibri"/>
        <family val="2"/>
        <scheme val="minor"/>
      </rPr>
      <t>3</t>
    </r>
    <r>
      <rPr>
        <sz val="12"/>
        <rFont val="Calibri"/>
        <family val="2"/>
        <scheme val="minor"/>
      </rPr>
      <t>]</t>
    </r>
  </si>
  <si>
    <t>tempo</t>
  </si>
  <si>
    <t>ore</t>
  </si>
  <si>
    <t>tempo - ore</t>
  </si>
  <si>
    <t>Autoconsumata</t>
  </si>
  <si>
    <t>Combustibile da Rifiuti (CSS/CDR)</t>
  </si>
  <si>
    <t>giornate</t>
  </si>
  <si>
    <t>tempo - giornate</t>
  </si>
  <si>
    <t>Rinnovabile termico</t>
  </si>
  <si>
    <t>Fuel gas (autoprodotto)</t>
  </si>
  <si>
    <t>numero</t>
  </si>
  <si>
    <t>numero - unità</t>
  </si>
  <si>
    <t>unita</t>
  </si>
  <si>
    <t>Pneumatici fuori uso (PFU)</t>
  </si>
  <si>
    <t>LA.1</t>
  </si>
  <si>
    <t>TRASFORMAZIONE INTERNA</t>
  </si>
  <si>
    <t>CODICE</t>
  </si>
  <si>
    <t>u.m.</t>
  </si>
  <si>
    <t>Bilancio</t>
  </si>
  <si>
    <t>Cogenerazione</t>
  </si>
  <si>
    <t>Trigenenerazione</t>
  </si>
  <si>
    <t>altro (specificare):</t>
  </si>
  <si>
    <t xml:space="preserve">Totale </t>
  </si>
  <si>
    <t>TEP</t>
  </si>
  <si>
    <t>MJ</t>
  </si>
  <si>
    <t>Vtot [tep]</t>
  </si>
  <si>
    <t xml:space="preserve">Produzione </t>
  </si>
  <si>
    <t>Utilizzi per la trasformazione interna</t>
  </si>
  <si>
    <t xml:space="preserve">Consumi interni </t>
  </si>
  <si>
    <t>Esportazione</t>
  </si>
  <si>
    <t>Produzioni</t>
  </si>
  <si>
    <t>Utilizzo</t>
  </si>
  <si>
    <t>Esportazioni</t>
  </si>
  <si>
    <t>Consumi inerni</t>
  </si>
  <si>
    <t>Consumi interni</t>
  </si>
  <si>
    <t>Produzione</t>
  </si>
  <si>
    <r>
      <t>Totale Consumi</t>
    </r>
    <r>
      <rPr>
        <b/>
        <sz val="14"/>
        <rFont val="Calibri"/>
        <family val="2"/>
        <scheme val="minor"/>
      </rPr>
      <t xml:space="preserve"> </t>
    </r>
    <r>
      <rPr>
        <sz val="14"/>
        <rFont val="Calibri"/>
        <family val="2"/>
        <scheme val="minor"/>
      </rPr>
      <t>(Consumi LA - Utilizzi + Produzioni - Esportazioni)</t>
    </r>
  </si>
  <si>
    <r>
      <t xml:space="preserve">Percentuali di copertura per la misura </t>
    </r>
    <r>
      <rPr>
        <b/>
        <u/>
        <sz val="14"/>
        <rFont val="Calibri"/>
        <family val="2"/>
        <scheme val="minor"/>
      </rPr>
      <t>come suggerito dalle Linee Guida ENEA&amp;FEDERALBERGHI</t>
    </r>
  </si>
  <si>
    <t>Consumo interno [tep]</t>
  </si>
  <si>
    <t>Il sito è soggetto ad obbligo di monitoraggio oppure è nel cluster di monitoraggio?</t>
  </si>
  <si>
    <t>Consumi elettrici</t>
  </si>
  <si>
    <t>Consumi termici</t>
  </si>
  <si>
    <t>SI</t>
  </si>
  <si>
    <t>ENERGIA ELETTRICA</t>
  </si>
  <si>
    <t>CONSUMO</t>
  </si>
  <si>
    <t>IPE Generale</t>
  </si>
  <si>
    <t>COPERTURA CONSUMI</t>
  </si>
  <si>
    <t>COPERTURA MONITORAGGIO</t>
  </si>
  <si>
    <t>kWh/m2</t>
  </si>
  <si>
    <t>Consumo monitorato/ calcolato</t>
  </si>
  <si>
    <t>% copertura consumi</t>
  </si>
  <si>
    <t>LB</t>
  </si>
  <si>
    <t>j=1</t>
  </si>
  <si>
    <t>LC</t>
  </si>
  <si>
    <t>CONSUMI</t>
  </si>
  <si>
    <t>MONITORAGGIO</t>
  </si>
  <si>
    <t>INDICI DI PRESTAZIONE ENERGETICA</t>
  </si>
  <si>
    <t>AREE DI CONSUMO</t>
  </si>
  <si>
    <t>Consumo cumulato per area di consumo [kWh]</t>
  </si>
  <si>
    <t>Copertura consumi attività di dettaglio [%]</t>
  </si>
  <si>
    <t>Tipo di Misura</t>
  </si>
  <si>
    <t>% Monitorata con strumentazione fissa o mobile [%]</t>
  </si>
  <si>
    <t>Destinazione d'uso  di Area di Consumo</t>
  </si>
  <si>
    <t>IPE Specifico</t>
  </si>
  <si>
    <t>monitoraggio</t>
  </si>
  <si>
    <t>Unità di misura [u.m.]</t>
  </si>
  <si>
    <t>di Area di consumo</t>
  </si>
  <si>
    <t xml:space="preserve">tipo misura </t>
  </si>
  <si>
    <t>u.m.                          [kWh/D.s.]</t>
  </si>
  <si>
    <t>tot monitorato</t>
  </si>
  <si>
    <t>LD</t>
  </si>
  <si>
    <t>1.1.1</t>
  </si>
  <si>
    <t>Illuminazione e Apparati</t>
  </si>
  <si>
    <t>Illuminazione</t>
  </si>
  <si>
    <r>
      <t>m</t>
    </r>
    <r>
      <rPr>
        <vertAlign val="superscript"/>
        <sz val="18"/>
        <rFont val="Calibri"/>
        <family val="2"/>
        <scheme val="minor"/>
      </rPr>
      <t>2</t>
    </r>
  </si>
  <si>
    <r>
      <t>kWh/m</t>
    </r>
    <r>
      <rPr>
        <vertAlign val="superscript"/>
        <sz val="18"/>
        <rFont val="Calibri"/>
        <family val="2"/>
        <scheme val="minor"/>
      </rPr>
      <t>2</t>
    </r>
  </si>
  <si>
    <t>utenti (FTE)</t>
  </si>
  <si>
    <t>1.1.2</t>
  </si>
  <si>
    <t>Apparati elettrici camere</t>
  </si>
  <si>
    <t>1.1.3</t>
  </si>
  <si>
    <t>Frigoriferi e congelatori cucina</t>
  </si>
  <si>
    <t>kW</t>
  </si>
  <si>
    <t>1.1.4</t>
  </si>
  <si>
    <t>Boiler elettrici</t>
  </si>
  <si>
    <t>1.1.5</t>
  </si>
  <si>
    <t>Altro (specificare):</t>
  </si>
  <si>
    <t>1.1.6</t>
  </si>
  <si>
    <t>1.1.7</t>
  </si>
  <si>
    <t>1.1.8</t>
  </si>
  <si>
    <t>1.1.9</t>
  </si>
  <si>
    <t>1.1.10</t>
  </si>
  <si>
    <t>1.2.1</t>
  </si>
  <si>
    <t>Climatizzazione estiva o estiva e invernale</t>
  </si>
  <si>
    <t>Pompa di calore n.1</t>
  </si>
  <si>
    <t>1.2.2</t>
  </si>
  <si>
    <t>Pompa di calore n.2</t>
  </si>
  <si>
    <t>1.2.3</t>
  </si>
  <si>
    <t>Pompa di calore n.3</t>
  </si>
  <si>
    <t>1.2.4</t>
  </si>
  <si>
    <t>Chiller n.1</t>
  </si>
  <si>
    <t>1.2.5</t>
  </si>
  <si>
    <t>Chiller n.2</t>
  </si>
  <si>
    <t>1.2.6</t>
  </si>
  <si>
    <t>Chiller n.3</t>
  </si>
  <si>
    <r>
      <t>m</t>
    </r>
    <r>
      <rPr>
        <vertAlign val="superscript"/>
        <sz val="18"/>
        <rFont val="Calibri"/>
        <family val="2"/>
        <scheme val="minor"/>
      </rPr>
      <t>3</t>
    </r>
  </si>
  <si>
    <r>
      <t>kWh/m</t>
    </r>
    <r>
      <rPr>
        <vertAlign val="superscript"/>
        <sz val="18"/>
        <rFont val="Calibri"/>
        <family val="2"/>
        <scheme val="minor"/>
      </rPr>
      <t>3</t>
    </r>
  </si>
  <si>
    <t>1.2.7</t>
  </si>
  <si>
    <t>1.2.8</t>
  </si>
  <si>
    <t>1.2.9</t>
  </si>
  <si>
    <t>1.2.10</t>
  </si>
  <si>
    <t>1.3.1</t>
  </si>
  <si>
    <t>Ausiliari climatizzazione e UTA</t>
  </si>
  <si>
    <t>Ausiliari Caldaia</t>
  </si>
  <si>
    <t>1.3.2</t>
  </si>
  <si>
    <t>Pompe di circolazione</t>
  </si>
  <si>
    <t>1.3.3</t>
  </si>
  <si>
    <t>Ventilatori</t>
  </si>
  <si>
    <t>1.3.4</t>
  </si>
  <si>
    <t>UTA</t>
  </si>
  <si>
    <t>1.3.5</t>
  </si>
  <si>
    <t>1.3.6</t>
  </si>
  <si>
    <t>1.3.7</t>
  </si>
  <si>
    <t>1.3.8</t>
  </si>
  <si>
    <t>1.3.9</t>
  </si>
  <si>
    <t>1.3.10</t>
  </si>
  <si>
    <t>ENERGIA TERMICA</t>
  </si>
  <si>
    <r>
      <t>MJ/m</t>
    </r>
    <r>
      <rPr>
        <b/>
        <vertAlign val="superscript"/>
        <sz val="18"/>
        <rFont val="Calibri"/>
        <family val="2"/>
        <scheme val="minor"/>
      </rPr>
      <t>3</t>
    </r>
  </si>
  <si>
    <t>Consumi monitorati/ calcolati (MJ)</t>
  </si>
  <si>
    <t>j=2</t>
  </si>
  <si>
    <t xml:space="preserve">Tipologia di impianto </t>
  </si>
  <si>
    <t>Tipologia di vettore energetico</t>
  </si>
  <si>
    <t>udm</t>
  </si>
  <si>
    <t>Consumo cumulato  per area di consumo [MJ]</t>
  </si>
  <si>
    <t>2.1.1</t>
  </si>
  <si>
    <t>Climatizzazione invernale</t>
  </si>
  <si>
    <t>Caldaia n.1</t>
  </si>
  <si>
    <r>
      <t>MJ/m</t>
    </r>
    <r>
      <rPr>
        <vertAlign val="superscript"/>
        <sz val="18"/>
        <rFont val="Calibri"/>
        <family val="2"/>
        <scheme val="minor"/>
      </rPr>
      <t>3</t>
    </r>
  </si>
  <si>
    <t>2.1.2</t>
  </si>
  <si>
    <t>Caldaia n.2</t>
  </si>
  <si>
    <t>2.1.3</t>
  </si>
  <si>
    <t>Caldaia n.3</t>
  </si>
  <si>
    <t>2.1.4</t>
  </si>
  <si>
    <t>Utilizzo calore*</t>
  </si>
  <si>
    <t>2.1.5</t>
  </si>
  <si>
    <t xml:space="preserve">Altro (specificare): </t>
  </si>
  <si>
    <t>2.1.6</t>
  </si>
  <si>
    <t>2.1.7</t>
  </si>
  <si>
    <t>2.1.8</t>
  </si>
  <si>
    <t>2.1.9</t>
  </si>
  <si>
    <t>Olio combustibile</t>
  </si>
  <si>
    <t>2.1.10</t>
  </si>
  <si>
    <t>2.2.1</t>
  </si>
  <si>
    <t>Cucina (consumi termici)</t>
  </si>
  <si>
    <t>Forni e fornelli n.1</t>
  </si>
  <si>
    <t>2.2.2</t>
  </si>
  <si>
    <t>Forni e fornelli n.2</t>
  </si>
  <si>
    <t>2.2.3</t>
  </si>
  <si>
    <t>Forni e fornelli n.3</t>
  </si>
  <si>
    <t>2.2.4</t>
  </si>
  <si>
    <t>2.2.5</t>
  </si>
  <si>
    <t>2.2.6</t>
  </si>
  <si>
    <t>2.2.7</t>
  </si>
  <si>
    <t>2.2.8</t>
  </si>
  <si>
    <t>2.2.9</t>
  </si>
  <si>
    <t>2.2.10</t>
  </si>
  <si>
    <t>2.3.1</t>
  </si>
  <si>
    <t>Produzione ACS (se con caldaia dedicata)</t>
  </si>
  <si>
    <t>2.3.2</t>
  </si>
  <si>
    <t>2.3.3</t>
  </si>
  <si>
    <t>2.3.4</t>
  </si>
  <si>
    <t xml:space="preserve">Utilizzo calore* </t>
  </si>
  <si>
    <t>2.3.5</t>
  </si>
  <si>
    <t>2.3.6</t>
  </si>
  <si>
    <t>2.3.7</t>
  </si>
  <si>
    <t>2.3.8</t>
  </si>
  <si>
    <t>2.3.9</t>
  </si>
  <si>
    <t>2.3.10</t>
  </si>
  <si>
    <t>* Utilizzo di calore prodotto in sito da Cogenerazione o Fotovoltaico o acquistato da esterno (teleriscaldamento o cogenerazione vicina).</t>
  </si>
  <si>
    <t>Se si intende riportare i consumi della flotta automezzi è possibile utilizzare il riquadro sottostante</t>
  </si>
  <si>
    <t>CONSUMI AUTOTRAZIONE</t>
  </si>
  <si>
    <t>Fattore conversione in tep</t>
  </si>
  <si>
    <t>0,187 x 10^-3</t>
  </si>
  <si>
    <t>Gas naturale compresso</t>
  </si>
  <si>
    <t>1,225 x 10 ^-3</t>
  </si>
  <si>
    <t>l</t>
  </si>
  <si>
    <t>0,616 x 10^-3</t>
  </si>
  <si>
    <t>Gasolio/diesel</t>
  </si>
  <si>
    <t>0,860 x 10^-3</t>
  </si>
  <si>
    <t>Benzina</t>
  </si>
  <si>
    <t>0,765 x 10^-3</t>
  </si>
  <si>
    <t>""</t>
  </si>
  <si>
    <t>Flotta auto elettrica</t>
  </si>
  <si>
    <t>A.1</t>
  </si>
  <si>
    <t>0,187*10^-3</t>
  </si>
  <si>
    <t>n.auto El.</t>
  </si>
  <si>
    <t>Flotta auto GNC</t>
  </si>
  <si>
    <t>A.2</t>
  </si>
  <si>
    <t>8.250 x 10 ^-7</t>
  </si>
  <si>
    <t>n.auto GNC</t>
  </si>
  <si>
    <t>j=A</t>
  </si>
  <si>
    <t>Consumo</t>
  </si>
  <si>
    <t>Ipg1 (rispetto alla distanza percorsa)</t>
  </si>
  <si>
    <t>Ipg2 (rispetto al numero di automezzi)</t>
  </si>
  <si>
    <t>Flotta auto GPL</t>
  </si>
  <si>
    <t>A.3</t>
  </si>
  <si>
    <t>PCI (kcal/kg) x 10^-4</t>
  </si>
  <si>
    <t>n.auto GPL</t>
  </si>
  <si>
    <t>Energia totale</t>
  </si>
  <si>
    <t>u.m</t>
  </si>
  <si>
    <t>[tep]</t>
  </si>
  <si>
    <t>Distanza percorsa [km]</t>
  </si>
  <si>
    <t>[tep/km]</t>
  </si>
  <si>
    <t>Numero Automezzi</t>
  </si>
  <si>
    <t>[tep/n.automezzi]</t>
  </si>
  <si>
    <t>Flotta auto Gasolio/Diesel</t>
  </si>
  <si>
    <t>A.4</t>
  </si>
  <si>
    <t>n.auto Gasolio</t>
  </si>
  <si>
    <t>Flotta auto Benzina</t>
  </si>
  <si>
    <t>A.5</t>
  </si>
  <si>
    <t>n.auto Benzina</t>
  </si>
  <si>
    <t>TOTALE</t>
  </si>
  <si>
    <t>A.6</t>
  </si>
  <si>
    <t>A</t>
  </si>
  <si>
    <t>FLOTTA</t>
  </si>
  <si>
    <t>Ipg1 (rispetto alla distanza percorso)</t>
  </si>
  <si>
    <t>Ips2 (rispetto al numero di automezzi)</t>
  </si>
  <si>
    <t>consumo</t>
  </si>
  <si>
    <t>tipologia misura</t>
  </si>
  <si>
    <t>Indice</t>
  </si>
  <si>
    <t>u.m/100km</t>
  </si>
  <si>
    <t>numero auto</t>
  </si>
  <si>
    <t>u.m/n.auto</t>
  </si>
  <si>
    <t>A.7</t>
  </si>
  <si>
    <t>A.8</t>
  </si>
  <si>
    <t>Gasolio/Diesel</t>
  </si>
  <si>
    <r>
      <t xml:space="preserve">STRUTTURA ENERGETICA AZIENDALE      </t>
    </r>
    <r>
      <rPr>
        <i/>
        <sz val="16"/>
        <rFont val="Calibri"/>
        <family val="2"/>
        <scheme val="minor"/>
      </rPr>
      <t>(</t>
    </r>
    <r>
      <rPr>
        <i/>
        <u/>
        <sz val="16"/>
        <rFont val="Calibri"/>
        <family val="2"/>
        <scheme val="minor"/>
      </rPr>
      <t>Compilare solo le caselle a sfondo bianco</t>
    </r>
    <r>
      <rPr>
        <i/>
        <sz val="16"/>
        <rFont val="Calibri"/>
        <family val="2"/>
        <scheme val="minor"/>
      </rPr>
      <t>)</t>
    </r>
  </si>
  <si>
    <t>LA</t>
  </si>
  <si>
    <t>DATI AZIENDALI</t>
  </si>
  <si>
    <t>NOME</t>
  </si>
  <si>
    <t>P.IVA</t>
  </si>
  <si>
    <t xml:space="preserve">ANNO </t>
  </si>
  <si>
    <t>PRODUZIONE</t>
  </si>
  <si>
    <t>[codice ATECO]</t>
  </si>
  <si>
    <t>[valore]</t>
  </si>
  <si>
    <t>[u.m.]</t>
  </si>
  <si>
    <t>XXXXXXXXXXX</t>
  </si>
  <si>
    <t>xxxx</t>
  </si>
  <si>
    <t>PCI o EER</t>
  </si>
  <si>
    <t>kWhe</t>
  </si>
  <si>
    <t>860/0,9 x 10^-7</t>
  </si>
  <si>
    <t>(1/ EER) x 0,187 x 10^-3</t>
  </si>
  <si>
    <t>Tabella dei titoli a sei cifre della classificazione delle attività economiche Ateco 2007</t>
  </si>
  <si>
    <t>DESCRIZIONE</t>
  </si>
  <si>
    <t>APPARTENENZA</t>
  </si>
  <si>
    <t>01.11.10</t>
  </si>
  <si>
    <t>Coltivazione di cereali (escluso il riso)</t>
  </si>
  <si>
    <t>ok</t>
  </si>
  <si>
    <t>Terziario</t>
  </si>
  <si>
    <t>01.11.20</t>
  </si>
  <si>
    <t>Coltivazione di semi oleosi</t>
  </si>
  <si>
    <t>01.11.30</t>
  </si>
  <si>
    <t>Coltivazione di legumi da granella</t>
  </si>
  <si>
    <t>01.11.40</t>
  </si>
  <si>
    <t>Coltivazioni miste di cereali, legumi da granella e semi oleosi</t>
  </si>
  <si>
    <t>01.12.00</t>
  </si>
  <si>
    <t>Coltivazione di riso</t>
  </si>
  <si>
    <t>01.13.10</t>
  </si>
  <si>
    <t>Coltivazione di ortaggi (inclusi i meloni) in foglia, a fusto, a frutto, in radici, bulbi e tuberi in piena aria (escluse barbabietola da zucchero e patate)</t>
  </si>
  <si>
    <t>01.13.20</t>
  </si>
  <si>
    <t>Coltivazione di ortaggi (inclusi i meloni) in foglia, a fusto, a frutto, in radici, bulbi e tuberi in colture protette (escluse barbabietola da zucchero e patate)</t>
  </si>
  <si>
    <t>01.13.30</t>
  </si>
  <si>
    <t>Coltivazione di barbabietola da zucchero</t>
  </si>
  <si>
    <t>01.13.40</t>
  </si>
  <si>
    <t>Coltivazione di patate</t>
  </si>
  <si>
    <t>01.14.00</t>
  </si>
  <si>
    <t>Coltivazione di canna da zucchero</t>
  </si>
  <si>
    <t>01.15.00</t>
  </si>
  <si>
    <t>Coltivazione di tabacco</t>
  </si>
  <si>
    <t>01.16.00</t>
  </si>
  <si>
    <t>Coltivazione di piante per la preparazione di fibre tessili</t>
  </si>
  <si>
    <t>01.19.10</t>
  </si>
  <si>
    <t>Coltivazione di fiori in piena aria</t>
  </si>
  <si>
    <t>01.19.20</t>
  </si>
  <si>
    <t>Coltivazione di fiori in colture protette</t>
  </si>
  <si>
    <t>01.19.90</t>
  </si>
  <si>
    <t>Coltivazione di piante da foraggio e di altre colture non permanenti</t>
  </si>
  <si>
    <t>01.21.00</t>
  </si>
  <si>
    <t>Coltivazione di uva</t>
  </si>
  <si>
    <t>01.22.00</t>
  </si>
  <si>
    <t>Coltivazione di frutta di origine tropicale e subtropicale</t>
  </si>
  <si>
    <t>01.23.00</t>
  </si>
  <si>
    <t>Coltivazione di agrumi</t>
  </si>
  <si>
    <t>01.24.00</t>
  </si>
  <si>
    <t>Coltivazione di pomacee e frutta a nocciolo</t>
  </si>
  <si>
    <t>01.25.00</t>
  </si>
  <si>
    <t>Coltivazione di altri alberi da frutta, frutti di bosco e frutta in guscio</t>
  </si>
  <si>
    <t>01.26.00</t>
  </si>
  <si>
    <t>Coltivazione di frutti oleosi</t>
  </si>
  <si>
    <t>01.27.00</t>
  </si>
  <si>
    <t>Coltivazione di piante per la produzione di bevande</t>
  </si>
  <si>
    <t>01.28.00</t>
  </si>
  <si>
    <t>Coltivazione di spezie, piante aromatiche e farmaceutiche</t>
  </si>
  <si>
    <t>01.29.00</t>
  </si>
  <si>
    <t>Coltivazione di altre colture permanenti (inclusi alberi di Natale)</t>
  </si>
  <si>
    <t>01.30.00</t>
  </si>
  <si>
    <t>Riproduzione delle piante</t>
  </si>
  <si>
    <t>01.41.00</t>
  </si>
  <si>
    <t>Allevamento di bovini e bufale da latte, produzione di latte crudo</t>
  </si>
  <si>
    <t>01.42.00</t>
  </si>
  <si>
    <t>Allevamento di bovini e bufalini da carne</t>
  </si>
  <si>
    <t>01.43.00</t>
  </si>
  <si>
    <t>Allevamento di cavalli e altri equini</t>
  </si>
  <si>
    <t>01.44.00</t>
  </si>
  <si>
    <t>Allevamento di cammelli e camelidi</t>
  </si>
  <si>
    <t>01.45.00</t>
  </si>
  <si>
    <t>Allevamento di ovini e caprini</t>
  </si>
  <si>
    <t>01.46.00</t>
  </si>
  <si>
    <t>Allevamento di suini</t>
  </si>
  <si>
    <t>01.47.00</t>
  </si>
  <si>
    <t>Allevamento di pollame</t>
  </si>
  <si>
    <t>01.49.10</t>
  </si>
  <si>
    <t>Allevamento di conigli</t>
  </si>
  <si>
    <t>01.49.20</t>
  </si>
  <si>
    <t>Allevamento di animali da pelliccia</t>
  </si>
  <si>
    <t>01.49.30</t>
  </si>
  <si>
    <t>Apicoltura</t>
  </si>
  <si>
    <t>01.49.40</t>
  </si>
  <si>
    <t>Bachicoltura</t>
  </si>
  <si>
    <t>01.49.90</t>
  </si>
  <si>
    <t>Allevamento di altri animali nca</t>
  </si>
  <si>
    <t>01.50.00</t>
  </si>
  <si>
    <t>Coltivazioni agricole associate all'allevamento di animali: attività mista</t>
  </si>
  <si>
    <t>01.61.00</t>
  </si>
  <si>
    <t>Attività di supporto alla produzione vegetale</t>
  </si>
  <si>
    <t>01.62.01</t>
  </si>
  <si>
    <t>Attività dei maniscalchi</t>
  </si>
  <si>
    <t>01.62.09</t>
  </si>
  <si>
    <t>Altre attività di supporto alla produzione animale (esclusi i servizi veterinari)</t>
  </si>
  <si>
    <t>01.63.00</t>
  </si>
  <si>
    <t>Attività che seguono la raccolta</t>
  </si>
  <si>
    <t>01.64.01</t>
  </si>
  <si>
    <t>Pulitura e cernita di semi e granaglie</t>
  </si>
  <si>
    <t>01.64.09</t>
  </si>
  <si>
    <t>Altre lavorazioni delle sementi per la semina</t>
  </si>
  <si>
    <t>01.70.00</t>
  </si>
  <si>
    <t>Caccia, cattura di animali e servizi connessi</t>
  </si>
  <si>
    <t>02.10.00</t>
  </si>
  <si>
    <t>Silvicoltura e altre attività forestali</t>
  </si>
  <si>
    <t>02.20.00</t>
  </si>
  <si>
    <t>Utilizzo di aree forestali</t>
  </si>
  <si>
    <t>02.30.00</t>
  </si>
  <si>
    <t>Raccolta di prodotti selvatici non legnosi</t>
  </si>
  <si>
    <t>02.40.00</t>
  </si>
  <si>
    <t>Servizi di supporto per la silvicoltura</t>
  </si>
  <si>
    <t>03.11.00</t>
  </si>
  <si>
    <t>Pesca in acque marine e lagunari e servizi connessi</t>
  </si>
  <si>
    <t>03.12.00</t>
  </si>
  <si>
    <t>Pesca in acque dolci e servizi connessi</t>
  </si>
  <si>
    <t>03.21.00</t>
  </si>
  <si>
    <t>Acquacoltura in acqua di mare, salmastra o lagunare e servizi connessi</t>
  </si>
  <si>
    <t>03.22.00</t>
  </si>
  <si>
    <t>Acquacoltura in acque dolci e servizi connessi</t>
  </si>
  <si>
    <t>05.10.00</t>
  </si>
  <si>
    <t>Estrazione di antracite e litantrace</t>
  </si>
  <si>
    <t>Industriale</t>
  </si>
  <si>
    <t>05.20.00</t>
  </si>
  <si>
    <t>Estrazione di lignite</t>
  </si>
  <si>
    <t>06.10.00</t>
  </si>
  <si>
    <t>Estrazione di petrolio greggio</t>
  </si>
  <si>
    <t>06.20.00</t>
  </si>
  <si>
    <t>Estrazione di gas naturale</t>
  </si>
  <si>
    <t>07.10.00</t>
  </si>
  <si>
    <t>Estrazione di minerali metalliferi ferrosi</t>
  </si>
  <si>
    <t>07.21.00</t>
  </si>
  <si>
    <t>Estrazione di minerali di uranio e di torio</t>
  </si>
  <si>
    <t>07.29.00</t>
  </si>
  <si>
    <t>Estrazione di altri minerali metalliferi non ferrosi</t>
  </si>
  <si>
    <t>08.11.00</t>
  </si>
  <si>
    <t>Estrazione di pietre ornamentali e da costruzione, calcare, pietra da gesso, creta e ardesia</t>
  </si>
  <si>
    <t>08.12.00</t>
  </si>
  <si>
    <t>Estrazione di ghiaia, sabbia; estrazione di argille e caolino</t>
  </si>
  <si>
    <t>08.91.00</t>
  </si>
  <si>
    <t>Estrazione di minerali per l'industria chimica e per la produzione di fertilizzanti</t>
  </si>
  <si>
    <t>08.92.00</t>
  </si>
  <si>
    <t>Estrazione di torba</t>
  </si>
  <si>
    <t>08.93.00</t>
  </si>
  <si>
    <t>Estrazione di sale</t>
  </si>
  <si>
    <t>08.99.01</t>
  </si>
  <si>
    <t>Estrazione di asfalto e bitume naturale</t>
  </si>
  <si>
    <t>08.99.09</t>
  </si>
  <si>
    <t>Estrazione di pomice e di altri minerali nca</t>
  </si>
  <si>
    <t>09.10.00</t>
  </si>
  <si>
    <t>Attività di supporto all'estrazione di petrolio e di gas naturale</t>
  </si>
  <si>
    <t>09.90.01</t>
  </si>
  <si>
    <t>Attività di supporto all'estrazione di pietre ornamentali, da costruzione, da gesso, di anidrite, per calce e cementi, di dolomite, di ardesia, di ghiaia e sabbia, di argilla, di caolino, di pomice</t>
  </si>
  <si>
    <t>09.90.09</t>
  </si>
  <si>
    <t>Attività di supporto all'estrazione di altri minerali nca</t>
  </si>
  <si>
    <t>10.11.00</t>
  </si>
  <si>
    <t>Produzione di carne non di volatili e di prodotti della macellazione (attività dei mattatoi)</t>
  </si>
  <si>
    <t>10.12.00</t>
  </si>
  <si>
    <t>Produzione di carne di volatili e prodotti della loro macellazione (attività dei mattatoi)</t>
  </si>
  <si>
    <t>10.13.00</t>
  </si>
  <si>
    <t>Produzione di prodotti a base di carne (inclusa la carne di volatili)</t>
  </si>
  <si>
    <t>10.20.00</t>
  </si>
  <si>
    <t>Lavorazione e conservazione di pesce, crostacei e molluschi mediante surgelamento, salatura eccetera</t>
  </si>
  <si>
    <t>10.31.00</t>
  </si>
  <si>
    <t>Lavorazione e conservazione delle patate</t>
  </si>
  <si>
    <t>10.32.00</t>
  </si>
  <si>
    <t>Produzione di succhi di frutta e di ortaggi</t>
  </si>
  <si>
    <t>10.39.00</t>
  </si>
  <si>
    <t>Lavorazione e conservazione di frutta e di ortaggi (esclusi i succhi di frutta e di ortaggi)</t>
  </si>
  <si>
    <t>10.41.10</t>
  </si>
  <si>
    <t>Produzione di olio di oliva da olive prevalentemente non di produzione propria</t>
  </si>
  <si>
    <t>10.41.20</t>
  </si>
  <si>
    <t>Produzione di olio raffinato o grezzo da semi oleosi o frutti oleosi prevalentemente non di produzione propria</t>
  </si>
  <si>
    <t>10.41.30</t>
  </si>
  <si>
    <t>Produzione di oli e grassi animali grezzi o raffinati</t>
  </si>
  <si>
    <t>10.42.00</t>
  </si>
  <si>
    <t>Produzione di margarina e di grassi commestibili simili</t>
  </si>
  <si>
    <t>10.51.10</t>
  </si>
  <si>
    <t>Trattamento igienico del latte</t>
  </si>
  <si>
    <t>10.51.20</t>
  </si>
  <si>
    <t>Produzione dei derivati del latte</t>
  </si>
  <si>
    <t>10.52.00</t>
  </si>
  <si>
    <t>Produzione di gelati senza vendita diretta al pubblico</t>
  </si>
  <si>
    <t>10.61.10</t>
  </si>
  <si>
    <t>Molitura del frumento</t>
  </si>
  <si>
    <t>10.61.20</t>
  </si>
  <si>
    <t>Molitura di altri cereali</t>
  </si>
  <si>
    <t>10.61.30</t>
  </si>
  <si>
    <t>Lavorazione del riso</t>
  </si>
  <si>
    <t>10.61.40</t>
  </si>
  <si>
    <t>Altre lavorazioni di semi e granaglie</t>
  </si>
  <si>
    <t>10.62.00</t>
  </si>
  <si>
    <t>Produzione di amidi e di prodotti amidacei (inclusa produzione di olio di mais)</t>
  </si>
  <si>
    <t>10.71.10</t>
  </si>
  <si>
    <t>Produzione di prodotti di panetteria freschi</t>
  </si>
  <si>
    <t>10.71.20</t>
  </si>
  <si>
    <t>Produzione di pasticceria fresca</t>
  </si>
  <si>
    <t>10.72.00</t>
  </si>
  <si>
    <t>Produzione di fette biscottate, biscotti; prodotti di pasticceria conservati</t>
  </si>
  <si>
    <t>10.73.00</t>
  </si>
  <si>
    <t>Produzione di paste alimentari, di cuscus e di prodotti farinacei simili</t>
  </si>
  <si>
    <t>10.81.00</t>
  </si>
  <si>
    <t>Produzione di zucchero</t>
  </si>
  <si>
    <t>10.82.00</t>
  </si>
  <si>
    <t>Produzione di cacao in polvere, cioccolato, caramelle e confetterie</t>
  </si>
  <si>
    <t>10.83.01</t>
  </si>
  <si>
    <t>Lavorazione del caffè</t>
  </si>
  <si>
    <t>10.83.02</t>
  </si>
  <si>
    <t>Lavorazione del tè e di altri preparati per infusi</t>
  </si>
  <si>
    <t>10.84.00</t>
  </si>
  <si>
    <t>Produzione di condimenti e spezie</t>
  </si>
  <si>
    <t>10.85.01</t>
  </si>
  <si>
    <t>Produzione di piatti pronti a base di carne e pollame</t>
  </si>
  <si>
    <t>10.85.02</t>
  </si>
  <si>
    <t>Produzione di piatti pronti a base di pesce, inclusi fish and chips</t>
  </si>
  <si>
    <t>10.85.03</t>
  </si>
  <si>
    <t>Produzione di piatti pronti a base di ortaggi</t>
  </si>
  <si>
    <t>10.85.04</t>
  </si>
  <si>
    <t>Produzione di pizza confezionata</t>
  </si>
  <si>
    <t>10.85.05</t>
  </si>
  <si>
    <t>Produzione di piatti pronti a base di pasta</t>
  </si>
  <si>
    <t>10.85.09</t>
  </si>
  <si>
    <t>Produzione di pasti e piatti pronti di altri prodotti alimentari</t>
  </si>
  <si>
    <t>10.86.00</t>
  </si>
  <si>
    <t>Produzione di preparati omogeneizzati e di alimenti dietetici</t>
  </si>
  <si>
    <t>10.89.01</t>
  </si>
  <si>
    <t>Produzione di estratti e succhi di carne</t>
  </si>
  <si>
    <t>10.89.09</t>
  </si>
  <si>
    <t>Produzione di altri prodotti alimentari nca</t>
  </si>
  <si>
    <t>10.91.00</t>
  </si>
  <si>
    <t>Produzione di mangimi per l'alimentazione degli animali da allevamento</t>
  </si>
  <si>
    <t>10.92.00</t>
  </si>
  <si>
    <t>Produzione di prodotti per l'alimentazione degli animali da compagnia</t>
  </si>
  <si>
    <t>11.01.00</t>
  </si>
  <si>
    <t>Distillazione, rettifica e miscelatura degli alcolici</t>
  </si>
  <si>
    <t>11.02.10</t>
  </si>
  <si>
    <t>Produzione di vini da tavola e v.q.p.r.d.</t>
  </si>
  <si>
    <t>11.02.20</t>
  </si>
  <si>
    <t>Produzione di vino spumante e altri vini speciali</t>
  </si>
  <si>
    <t>11.03.00</t>
  </si>
  <si>
    <t>Produzione di sidro e di altri vini a base di frutta</t>
  </si>
  <si>
    <t>11.04.00</t>
  </si>
  <si>
    <t>Produzione di altre bevande fermentate non distillate</t>
  </si>
  <si>
    <t>11.05.00</t>
  </si>
  <si>
    <t>Produzione di birra</t>
  </si>
  <si>
    <t>11.06.00</t>
  </si>
  <si>
    <t>Produzione di malto</t>
  </si>
  <si>
    <t>11.07.00</t>
  </si>
  <si>
    <t>Industria delle bibite analcoliche, delle acque minerali e di altre acque in bottiglia</t>
  </si>
  <si>
    <t>12.00.00</t>
  </si>
  <si>
    <t>Industria del tabacco</t>
  </si>
  <si>
    <t>13.10.00</t>
  </si>
  <si>
    <t>Preparazione e filatura di fibre tessili</t>
  </si>
  <si>
    <t>13.20.00</t>
  </si>
  <si>
    <t>Tessitura</t>
  </si>
  <si>
    <t>13.30.00</t>
  </si>
  <si>
    <t>Finissaggio dei tessili, degli articoli di vestiario e attività similari</t>
  </si>
  <si>
    <t>13.91.00</t>
  </si>
  <si>
    <t>Fabbricazione di tessuti a maglia</t>
  </si>
  <si>
    <t>13.92.10</t>
  </si>
  <si>
    <t>Confezionamento di biancheria da letto, da tavola e per l'arredamento</t>
  </si>
  <si>
    <t>13.92.20</t>
  </si>
  <si>
    <t>Fabbricazione di articoli in materie tessili nca</t>
  </si>
  <si>
    <t>13.93.00</t>
  </si>
  <si>
    <t>Fabbricazione di tappeti e moquette</t>
  </si>
  <si>
    <t>13.94.00</t>
  </si>
  <si>
    <t>Fabbricazione di spago, corde, funi e reti</t>
  </si>
  <si>
    <t>13.95.00</t>
  </si>
  <si>
    <t>Fabbricazione di tessuti non tessuti e di articoli in tali materie (esclusi gli articoli di abbigliamento)</t>
  </si>
  <si>
    <t>13.96.10</t>
  </si>
  <si>
    <t>Fabbricazione di nastri, etichette e passamanerie di fibre tessili</t>
  </si>
  <si>
    <t>13.96.20</t>
  </si>
  <si>
    <t>Fabbricazione di altri articoli tessili tecnici ed industriali</t>
  </si>
  <si>
    <t>13.99.10</t>
  </si>
  <si>
    <t>Fabbricazione di ricami</t>
  </si>
  <si>
    <t>13.99.20</t>
  </si>
  <si>
    <t>Fabbricazione di tulle, pizzi e merletti</t>
  </si>
  <si>
    <t>13.99.90</t>
  </si>
  <si>
    <t>Fabbricazione di feltro e articoli tessili diversi</t>
  </si>
  <si>
    <t>14.11.00</t>
  </si>
  <si>
    <t>Confezione di abbigliamento in pelle e similpelle</t>
  </si>
  <si>
    <t>14.12.00</t>
  </si>
  <si>
    <t>Confezione di camici, divise ed altri indumenti da lavoro</t>
  </si>
  <si>
    <t>14.13.10</t>
  </si>
  <si>
    <t>Confezione in serie di abbigliamento esterno</t>
  </si>
  <si>
    <t>14.13.20</t>
  </si>
  <si>
    <t>Sartoria e confezione su misura di abbigliamento esterno</t>
  </si>
  <si>
    <t>14.14.00</t>
  </si>
  <si>
    <t>Confezione di camicie, T-shirt, corsetteria e altra biancheria intima</t>
  </si>
  <si>
    <t>14.19.10</t>
  </si>
  <si>
    <t>Confezioni varie e accessori per l'abbigliamento</t>
  </si>
  <si>
    <t>14.19.21</t>
  </si>
  <si>
    <t>Fabbricazione di calzature realizzate in materiale tessile senza suole applicate</t>
  </si>
  <si>
    <t>14.19.29</t>
  </si>
  <si>
    <t>Confezioni di abbigliamento sportivo o di altri indumenti particolari</t>
  </si>
  <si>
    <t>14.20.00</t>
  </si>
  <si>
    <t>Confezione di articoli in pelliccia</t>
  </si>
  <si>
    <t>14.31.00</t>
  </si>
  <si>
    <t>Fabbricazione di articoli di calzetteria in maglia</t>
  </si>
  <si>
    <t>14.39.00</t>
  </si>
  <si>
    <t>Fabbricazione di pullover, cardigan ed altri articoli simili a maglia</t>
  </si>
  <si>
    <t>15.11.00</t>
  </si>
  <si>
    <t>Preparazione e concia del cuoio e pelle; preparazione e tintura di pellicce</t>
  </si>
  <si>
    <t>15.12.01</t>
  </si>
  <si>
    <t>Fabbricazione di frustini e scudisci per equitazione</t>
  </si>
  <si>
    <t>15.12.09</t>
  </si>
  <si>
    <t>Fabbricazione di altri articoli da viaggio, borse e simili, pelletteria e selleria</t>
  </si>
  <si>
    <t>15.20.10</t>
  </si>
  <si>
    <t>Fabbricazione di calzature</t>
  </si>
  <si>
    <t>15.20.20</t>
  </si>
  <si>
    <t>Fabbricazione di parti in cuoio per calzature</t>
  </si>
  <si>
    <t>16.10.00</t>
  </si>
  <si>
    <t>Taglio e piallatura del legno</t>
  </si>
  <si>
    <t>16.21.00</t>
  </si>
  <si>
    <t>Fabbricazione di fogli da impiallacciatura e di pannelli a base di legno</t>
  </si>
  <si>
    <t>16.22.00</t>
  </si>
  <si>
    <t>Fabbricazione di pavimenti in parquet assemblato</t>
  </si>
  <si>
    <t>16.23.10</t>
  </si>
  <si>
    <t>Fabbricazione di porte e finestre in legno (escluse porte blindate)</t>
  </si>
  <si>
    <t>16.23.20</t>
  </si>
  <si>
    <t>Fabbricazione di altri elementi in legno e di falegnameria per l'edilizia</t>
  </si>
  <si>
    <t>16.24.00</t>
  </si>
  <si>
    <t>Fabbricazione di imballaggi in legno</t>
  </si>
  <si>
    <t>16.29.11</t>
  </si>
  <si>
    <t>Fabbricazione di parti in legno per calzature</t>
  </si>
  <si>
    <t>16.29.12</t>
  </si>
  <si>
    <t>Fabbricazione di manici di ombrelli, bastoni e simili</t>
  </si>
  <si>
    <t>16.29.19</t>
  </si>
  <si>
    <t>Fabbricazione di altri prodotti vari in legno (esclusi i mobili)</t>
  </si>
  <si>
    <t>16.29.20</t>
  </si>
  <si>
    <t>Fabbricazione dei prodotti della lavorazione del sughero</t>
  </si>
  <si>
    <t>16.29.30</t>
  </si>
  <si>
    <t>Fabbricazione di articoli in paglia e materiali da intreccio</t>
  </si>
  <si>
    <t>16.29.40</t>
  </si>
  <si>
    <t>Laboratori di corniciai</t>
  </si>
  <si>
    <t>17.11.00</t>
  </si>
  <si>
    <t>Fabbricazione di pasta-carta</t>
  </si>
  <si>
    <t>17.12.00</t>
  </si>
  <si>
    <t>Fabbricazione di carta e cartone</t>
  </si>
  <si>
    <t>17.21.00</t>
  </si>
  <si>
    <t>Fabbricazione di carta e cartone ondulato e di imballaggi di carta e cartone (esclusi quelli in carta pressata)</t>
  </si>
  <si>
    <t>17.22.00</t>
  </si>
  <si>
    <t>Fabbricazione di prodotti igienico-sanitari e per uso domestico in carta e ovatta di cellulosa</t>
  </si>
  <si>
    <t>17.23.01</t>
  </si>
  <si>
    <t>Fabbricazione di prodotti cartotecnici scolastici e commerciali quando l'attività di stampa non è la principale caratteristica</t>
  </si>
  <si>
    <t>17.23.09</t>
  </si>
  <si>
    <t>Fabbricazione di altri prodotti cartotecnici</t>
  </si>
  <si>
    <t>17.24.00</t>
  </si>
  <si>
    <t>Fabbricazione di carta da parati</t>
  </si>
  <si>
    <t>17.29.00</t>
  </si>
  <si>
    <t>Fabbricazione di altri articoli di carta e cartone</t>
  </si>
  <si>
    <t>18.11.00</t>
  </si>
  <si>
    <t>Stampa di giornali</t>
  </si>
  <si>
    <t>18.12.00</t>
  </si>
  <si>
    <t>Altra stampa</t>
  </si>
  <si>
    <t>18.13.00</t>
  </si>
  <si>
    <t>Lavorazioni preliminari alla stampa e ai media</t>
  </si>
  <si>
    <t>18.14.00</t>
  </si>
  <si>
    <t>Legatoria e servizi connessi</t>
  </si>
  <si>
    <t>18.20.00</t>
  </si>
  <si>
    <t>Riproduzione di supporti registrati</t>
  </si>
  <si>
    <t>19.10.01</t>
  </si>
  <si>
    <t>Fabbricazione di pece e coke di pece</t>
  </si>
  <si>
    <t>19.10.09</t>
  </si>
  <si>
    <t>Fabbricazione di altri prodotti di cokeria</t>
  </si>
  <si>
    <t>19.20.10</t>
  </si>
  <si>
    <t>Raffinerie di petrolio</t>
  </si>
  <si>
    <t>19.20.20</t>
  </si>
  <si>
    <t>Preparazione o miscelazione di derivati del petrolio (esclusa la petrolchimica)</t>
  </si>
  <si>
    <t>19.20.30</t>
  </si>
  <si>
    <t>Miscelazione di gas petroliferi liquefatti (GPL) e loro imbottigliamento</t>
  </si>
  <si>
    <t>19.20.40</t>
  </si>
  <si>
    <t>Fabbricazione di emulsioni di bitume, di catrame e di leganti per uso stradale</t>
  </si>
  <si>
    <t>19.20.90</t>
  </si>
  <si>
    <t>Fabbricazione di altri prodotti petroliferi raffinati</t>
  </si>
  <si>
    <t>20.11.00</t>
  </si>
  <si>
    <t>Fabbricazione di gas industriali</t>
  </si>
  <si>
    <t>20.12.00</t>
  </si>
  <si>
    <t>Fabbricazione di coloranti e pigmenti</t>
  </si>
  <si>
    <t>20.13.01</t>
  </si>
  <si>
    <t>Fabbricazione di uranio e torio arricchito</t>
  </si>
  <si>
    <t>20.13.09</t>
  </si>
  <si>
    <t>Fabbricazione di altri prodotti chimici di base inorganici</t>
  </si>
  <si>
    <t>20.14.01</t>
  </si>
  <si>
    <t>Fabbricazione di alcol etilico da materiali fermentati</t>
  </si>
  <si>
    <t>20.14.09</t>
  </si>
  <si>
    <t>Fabbricazione di altri prodotti chimici di base organici nca</t>
  </si>
  <si>
    <t>20.15.00</t>
  </si>
  <si>
    <t>Fabbricazione di fertilizzanti e composti azotati (esclusa la fabbricazione di compost)</t>
  </si>
  <si>
    <t>20.16.00</t>
  </si>
  <si>
    <t>Fabbricazione di materie plastiche in forme primarie</t>
  </si>
  <si>
    <t>20.17.00</t>
  </si>
  <si>
    <t>Fabbricazione di gomma sintetica in forme primarie</t>
  </si>
  <si>
    <t>20.20.00</t>
  </si>
  <si>
    <t>Fabbricazione di agrofarmaci e di altri prodotti chimici per l'agricoltura (esclusi i concimi)</t>
  </si>
  <si>
    <t>20.30.00</t>
  </si>
  <si>
    <t>Fabbricazione di pitture, vernici e smalti, inchiostri da stampa e adesivi sintetici (mastici)</t>
  </si>
  <si>
    <t>20.41.10</t>
  </si>
  <si>
    <t>Fabbricazione di saponi, detergenti e di agenti organici tensioattivi (esclusi i prodotti per toletta)</t>
  </si>
  <si>
    <t>20.41.20</t>
  </si>
  <si>
    <t>Fabbricazione di specialità chimiche per uso domestico e per manutenzione</t>
  </si>
  <si>
    <t>20.42.00</t>
  </si>
  <si>
    <t>Fabbricazione di prodotti per toletta: profumi, cosmetici, saponi e simili</t>
  </si>
  <si>
    <t>20.51.01</t>
  </si>
  <si>
    <t>Fabbricazione di fiammiferi</t>
  </si>
  <si>
    <t>20.51.02</t>
  </si>
  <si>
    <t>Fabbricazione di articoli esplosivi</t>
  </si>
  <si>
    <t>20.52.00</t>
  </si>
  <si>
    <t>Fabbricazione di colle</t>
  </si>
  <si>
    <t>20.53.00</t>
  </si>
  <si>
    <t>Fabbricazione di oli essenziali</t>
  </si>
  <si>
    <t>20.59.10</t>
  </si>
  <si>
    <t>Fabbricazione di prodotti chimici per uso fotografico</t>
  </si>
  <si>
    <t>20.59.20</t>
  </si>
  <si>
    <t>Fabbricazione di prodotti chimici organici ottenuti da prodotti di base derivati da processi di fermentazione o da materie prime vegetali</t>
  </si>
  <si>
    <t>20.59.30</t>
  </si>
  <si>
    <t>Trattamento chimico degli acidi grassi</t>
  </si>
  <si>
    <t>20.59.40</t>
  </si>
  <si>
    <t>Fabbricazione di prodotti chimici vari per uso industriale (inclusi i preparati antidetonanti e antigelo)</t>
  </si>
  <si>
    <t>20.59.50</t>
  </si>
  <si>
    <t>Fabbricazione di prodotti chimici impiegati per ufficio e per il consumo non industriale</t>
  </si>
  <si>
    <t>20.59.60</t>
  </si>
  <si>
    <t>Fabbricazione di prodotti ausiliari per le industrie tessili e del cuoio</t>
  </si>
  <si>
    <t>20.59.70</t>
  </si>
  <si>
    <t>Fabbricazione di prodotti elettrochimici (esclusa produzione di cloro, soda e potassa) ed elettrotermici</t>
  </si>
  <si>
    <t>20.59.90</t>
  </si>
  <si>
    <t>Fabbricazione di altri prodotti chimici nca</t>
  </si>
  <si>
    <t>20.60.00</t>
  </si>
  <si>
    <t>Fabbricazione di fibre sintetiche e artificiali</t>
  </si>
  <si>
    <t>21.10.00</t>
  </si>
  <si>
    <t>Fabbricazione di prodotti farmaceutici di base</t>
  </si>
  <si>
    <t>21.20.01</t>
  </si>
  <si>
    <t>Fabbricazione di sostanze diagnostiche radioattive in vivo</t>
  </si>
  <si>
    <t>21.20.09</t>
  </si>
  <si>
    <t>Fabbricazione di medicinali ed altri preparati farmaceutici</t>
  </si>
  <si>
    <t>22.11.10</t>
  </si>
  <si>
    <t>Fabbricazione di pneumatici e di camere d'aria</t>
  </si>
  <si>
    <t>22.11.20</t>
  </si>
  <si>
    <t>Rigenerazione e ricostruzione di pneumatici</t>
  </si>
  <si>
    <t>22.19.01</t>
  </si>
  <si>
    <t>Fabbricazione di suole di gomma e altre parti in gomma per calzature</t>
  </si>
  <si>
    <t>22.19.09</t>
  </si>
  <si>
    <t>Fabbricazione di altri prodotti in gomma nca</t>
  </si>
  <si>
    <t>22.21.00</t>
  </si>
  <si>
    <t>Fabbricazione di lastre, fogli, tubi e profilati in materie plastiche</t>
  </si>
  <si>
    <t>22.22.00</t>
  </si>
  <si>
    <t>Fabbricazione di imballaggi in materie plastiche</t>
  </si>
  <si>
    <t>22.23.01</t>
  </si>
  <si>
    <t>Fabbricazione di rivestimenti elastici per pavimenti (vinile, linoleum eccetera)</t>
  </si>
  <si>
    <t>22.23.02</t>
  </si>
  <si>
    <t>Fabbricazione di porte, finestre, intelaiature eccetera in plastica per l'edilizia</t>
  </si>
  <si>
    <t>22.23.09</t>
  </si>
  <si>
    <t>Fabbricazione di altri articoli in plastica per l'edilizia</t>
  </si>
  <si>
    <t>22.29.01</t>
  </si>
  <si>
    <t>Fabbricazione di parti in plastica per calzature</t>
  </si>
  <si>
    <t>22.29.02</t>
  </si>
  <si>
    <t>Fabbricazione di oggetti per l'ufficio e la scuola in plastica</t>
  </si>
  <si>
    <t>22.29.09</t>
  </si>
  <si>
    <t>Fabbricazione di altri articoli in materie plastiche nca</t>
  </si>
  <si>
    <t>23.11.00</t>
  </si>
  <si>
    <t>Fabbricazione di vetro piano</t>
  </si>
  <si>
    <t>23.12.00</t>
  </si>
  <si>
    <t>Lavorazione e trasformazione del vetro piano</t>
  </si>
  <si>
    <t>23.13.00</t>
  </si>
  <si>
    <t>Fabbricazione di vetro cavo</t>
  </si>
  <si>
    <t>23.14.00</t>
  </si>
  <si>
    <t>Fabbricazione di fibre di vetro</t>
  </si>
  <si>
    <t>23.19.10</t>
  </si>
  <si>
    <t>Fabbricazione di vetrerie per laboratori, per uso igienico, per farmacia</t>
  </si>
  <si>
    <t>23.19.20</t>
  </si>
  <si>
    <t>Lavorazione di vetro a mano e a soffio artistico</t>
  </si>
  <si>
    <t>23.19.90</t>
  </si>
  <si>
    <t>Fabbricazione di altri prodotti in vetro (inclusa la vetreria tecnica)</t>
  </si>
  <si>
    <t>23.20.00</t>
  </si>
  <si>
    <t>Fabbricazione di prodotti refrattari</t>
  </si>
  <si>
    <t>23.31.00</t>
  </si>
  <si>
    <t>Fabbricazione di piastrelle in ceramica per pavimenti e rivestimenti</t>
  </si>
  <si>
    <t>23.32.00</t>
  </si>
  <si>
    <t>Fabbricazione di mattoni, tegole ed altri prodotti per l'edilizia in terracotta</t>
  </si>
  <si>
    <t>23.41.00</t>
  </si>
  <si>
    <t>Fabbricazione di prodotti in ceramica per usi domestici e ornamentali</t>
  </si>
  <si>
    <t>23.42.00</t>
  </si>
  <si>
    <t>Fabbricazione di articoli sanitari in ceramica</t>
  </si>
  <si>
    <t>23.43.00</t>
  </si>
  <si>
    <t>Fabbricazione di isolatori e di pezzi isolanti in ceramica</t>
  </si>
  <si>
    <t>23.44.00</t>
  </si>
  <si>
    <t>Fabbricazione di altri prodotti in ceramica per uso tecnico e industriale</t>
  </si>
  <si>
    <t>23.49.00</t>
  </si>
  <si>
    <t>Fabbricazione di altri prodotti in ceramica</t>
  </si>
  <si>
    <t>23.51.00</t>
  </si>
  <si>
    <t>Produzione di cemento</t>
  </si>
  <si>
    <t>23.52.10</t>
  </si>
  <si>
    <t>Produzione di calce</t>
  </si>
  <si>
    <t>23.52.20</t>
  </si>
  <si>
    <t>Produzione di gesso</t>
  </si>
  <si>
    <t>23.61.00</t>
  </si>
  <si>
    <t>Fabbricazione di prodotti in calcestruzzo per l'edilizia</t>
  </si>
  <si>
    <t>23.62.00</t>
  </si>
  <si>
    <t>Fabbricazione di prodotti in gesso per l'edilizia</t>
  </si>
  <si>
    <t>23.63.00</t>
  </si>
  <si>
    <t>Produzione di calcestruzzo pronto per l'uso</t>
  </si>
  <si>
    <t>23.64.00</t>
  </si>
  <si>
    <t>Produzione di malta</t>
  </si>
  <si>
    <t>23.65.00</t>
  </si>
  <si>
    <t>Fabbricazione di prodotti in fibrocemento</t>
  </si>
  <si>
    <t>23.69.00</t>
  </si>
  <si>
    <t>Fabbricazione di altri prodotti in calcestruzzo, gesso e cemento</t>
  </si>
  <si>
    <t>23.70.10</t>
  </si>
  <si>
    <t>Segagione e lavorazione delle pietre e del marmo</t>
  </si>
  <si>
    <t>23.70.20</t>
  </si>
  <si>
    <t>Lavorazione artistica del marmo e di altre pietre affini, lavori in mosaico</t>
  </si>
  <si>
    <t>23.70.30</t>
  </si>
  <si>
    <t>Frantumazione di pietre e minerali vari non in connessione con l'estrazione</t>
  </si>
  <si>
    <t>23.91.00</t>
  </si>
  <si>
    <t>Produzione di prodotti abrasivi</t>
  </si>
  <si>
    <t>23.99.00</t>
  </si>
  <si>
    <t>Fabbricazione di altri prodotti in minerali non metalliferi nca</t>
  </si>
  <si>
    <t>24.10.00</t>
  </si>
  <si>
    <t>Siderurgia - Fabbricazione di ferro, acciaio e ferroleghe</t>
  </si>
  <si>
    <t>24.20.10</t>
  </si>
  <si>
    <t>Fabbricazione di tubi e condotti senza saldatura</t>
  </si>
  <si>
    <t>24.20.20</t>
  </si>
  <si>
    <t>Fabbricazione di tubi e condotti saldati e simili</t>
  </si>
  <si>
    <t>24.31.00</t>
  </si>
  <si>
    <t>Stiratura a freddo di barre</t>
  </si>
  <si>
    <t>24.32.00</t>
  </si>
  <si>
    <t>Laminazione a freddo di nastri</t>
  </si>
  <si>
    <t>24.33.01</t>
  </si>
  <si>
    <t>Fabbricazione di pannelli stratificati in acciaio</t>
  </si>
  <si>
    <t>24.33.02</t>
  </si>
  <si>
    <t>Profilatura mediante formatura o piegatura a freddo</t>
  </si>
  <si>
    <t>24.34.00</t>
  </si>
  <si>
    <t>Trafilatura a freddo</t>
  </si>
  <si>
    <t>24.41.00</t>
  </si>
  <si>
    <t>Produzione di metalli preziosi e semilavorati</t>
  </si>
  <si>
    <t>24.42.00</t>
  </si>
  <si>
    <t>Produzione di alluminio e semilavorati</t>
  </si>
  <si>
    <t>24.43.00</t>
  </si>
  <si>
    <t>Produzione di piombo, zinco e stagno e semilavorati</t>
  </si>
  <si>
    <t>24.44.00</t>
  </si>
  <si>
    <t>Produzione di rame e semilavorati</t>
  </si>
  <si>
    <t>24.45.00</t>
  </si>
  <si>
    <t>Produzione di altri metalli non ferrosi e semilavorati</t>
  </si>
  <si>
    <t>24.46.00</t>
  </si>
  <si>
    <t>Trattamento dei combustibili nucleari (escluso l'arricchimento di uranio e torio)</t>
  </si>
  <si>
    <t>24.51.00</t>
  </si>
  <si>
    <t>Fusione di ghisa e produzione di tubi e raccordi in ghisa</t>
  </si>
  <si>
    <t>24.52.00</t>
  </si>
  <si>
    <t>Fusione di acciaio</t>
  </si>
  <si>
    <t>24.53.00</t>
  </si>
  <si>
    <t>Fusione di metalli leggeri</t>
  </si>
  <si>
    <t>24.54.00</t>
  </si>
  <si>
    <t>Fusione di altri metalli non ferrosi</t>
  </si>
  <si>
    <t>25.11.00</t>
  </si>
  <si>
    <t>Fabbricazione di strutture metalliche e parti assemblate di strutture</t>
  </si>
  <si>
    <t>25.12.10</t>
  </si>
  <si>
    <t>Fabbricazione di porte, finestre e loro telai, imposte e cancelli metallici</t>
  </si>
  <si>
    <t>25.12.20</t>
  </si>
  <si>
    <t>Fabbricazione di strutture metalliche per tende da sole, tende alla veneziana e simili</t>
  </si>
  <si>
    <t>25.21.00</t>
  </si>
  <si>
    <t>Fabbricazione di radiatori e contenitori in metallo per caldaie per il riscaldamento centrale</t>
  </si>
  <si>
    <t>25.29.00</t>
  </si>
  <si>
    <t>Fabbricazione di cisterne, serbatoi e contenitori in metallo per impieghi di stoccaggio o di produzione</t>
  </si>
  <si>
    <t>25.30.00</t>
  </si>
  <si>
    <t>Fabbricazione di generatori di vapore (esclusi i contenitori in metallo per caldaie per il riscaldamento centrale ad acqua calda)</t>
  </si>
  <si>
    <t>25.40.00</t>
  </si>
  <si>
    <t>Fabbricazione di armi e munizioni</t>
  </si>
  <si>
    <t>25.50.00</t>
  </si>
  <si>
    <t>Fucinatura, imbutitura, stampaggio e profilatura dei metalli; metallurgia delle polveri</t>
  </si>
  <si>
    <t>25.61.00</t>
  </si>
  <si>
    <t>Trattamento e rivestimento dei metalli</t>
  </si>
  <si>
    <t>25.62.00</t>
  </si>
  <si>
    <t>Lavori di meccanica generale</t>
  </si>
  <si>
    <t>25.71.00</t>
  </si>
  <si>
    <t>Fabbricazione di articoli di coltelleria, posateria ed armi bianche</t>
  </si>
  <si>
    <t>25.72.00</t>
  </si>
  <si>
    <t>Fabbricazione di serrature e cerniere e ferramenta simili</t>
  </si>
  <si>
    <t>25.73.11</t>
  </si>
  <si>
    <t>Fabbricazione di utensileria ad azionamento manuale</t>
  </si>
  <si>
    <t>25.73.12</t>
  </si>
  <si>
    <t>Fabbricazione di parti intercambiabili per macchine utensili</t>
  </si>
  <si>
    <t>25.73.20</t>
  </si>
  <si>
    <t>Fabbricazione di stampi, portastampi, sagome, forme per macchine</t>
  </si>
  <si>
    <t>25.91.00</t>
  </si>
  <si>
    <t>Fabbricazione di bidoni in acciaio e contenitori analoghi per il trasporto e l'imballaggio</t>
  </si>
  <si>
    <t>25.92.00</t>
  </si>
  <si>
    <t>Fabbricazione di imballaggi leggeri in metallo</t>
  </si>
  <si>
    <t>25.93.10</t>
  </si>
  <si>
    <t>Fabbricazione di prodotti fabbricati con fili metallici</t>
  </si>
  <si>
    <t>25.93.20</t>
  </si>
  <si>
    <t>Fabbricazione di molle</t>
  </si>
  <si>
    <t>25.93.30</t>
  </si>
  <si>
    <t>Fabbricazione di catene fucinate senza saldatura e stampate</t>
  </si>
  <si>
    <t>25.94.00</t>
  </si>
  <si>
    <t>Fabbricazione di articoli di bulloneria</t>
  </si>
  <si>
    <t>25.99.11</t>
  </si>
  <si>
    <t>Fabbricazione di caraffe e bottiglie isolate in metallo</t>
  </si>
  <si>
    <t>25.99.19</t>
  </si>
  <si>
    <t>Fabbricazione di stoviglie, pentolame, vasellame, attrezzi da cucina e altri accessori casalinghi non elettrici, articoli metallici per l'arredamento di stanze da bagno</t>
  </si>
  <si>
    <t>25.99.20</t>
  </si>
  <si>
    <t>Fabbricazione di casseforti, forzieri e porte metalliche blindate</t>
  </si>
  <si>
    <t>25.99.30</t>
  </si>
  <si>
    <t>Fabbricazione di oggetti in ferro, in rame ed altri metalli</t>
  </si>
  <si>
    <t>25.99.91</t>
  </si>
  <si>
    <t>Fabbricazione di magneti metallici permanenti</t>
  </si>
  <si>
    <t>25.99.99</t>
  </si>
  <si>
    <t>Fabbricazione di altri articoli metallici e minuteria metallica nca</t>
  </si>
  <si>
    <t>26.11.01</t>
  </si>
  <si>
    <t>Fabbricazione di diodi, transistor e relativi congegni elettronici</t>
  </si>
  <si>
    <t>26.11.09</t>
  </si>
  <si>
    <t>Fabbricazione di altri componenti elettronici</t>
  </si>
  <si>
    <t>26.12.00</t>
  </si>
  <si>
    <t>Fabbricazione di schede elettroniche assemblate</t>
  </si>
  <si>
    <t>26.20.00</t>
  </si>
  <si>
    <t>Fabbricazione di computer e unità periferiche</t>
  </si>
  <si>
    <t>26.30.10</t>
  </si>
  <si>
    <t>Fabbricazione di apparecchi trasmittenti radiotelevisivi (incluse le telecamere)</t>
  </si>
  <si>
    <t>26.30.21</t>
  </si>
  <si>
    <t>Fabbricazione di sistemi antifurto e antincendio</t>
  </si>
  <si>
    <t>26.30.29</t>
  </si>
  <si>
    <t>Fabbricazione di altri apparecchi elettrici ed elettronici per telecomunicazioni</t>
  </si>
  <si>
    <t>26.40.01</t>
  </si>
  <si>
    <t>Fabbricazione di apparecchi per la riproduzione e registrazione del suono e delle immagini</t>
  </si>
  <si>
    <t>26.40.02</t>
  </si>
  <si>
    <t>Fabbricazione di console per videogiochi (esclusi i giochi elettronici)</t>
  </si>
  <si>
    <t>26.51.10</t>
  </si>
  <si>
    <t>Fabbricazione di strumenti per navigazione, idrologia, geofisica e meteorologia</t>
  </si>
  <si>
    <t>26.51.21</t>
  </si>
  <si>
    <t>Fabbricazione di rilevatori di fiamma e combustione, di mine, di movimento, generatori d'impulso e metal detector</t>
  </si>
  <si>
    <t>26.51.29</t>
  </si>
  <si>
    <t>Fabbricazione di altri apparecchi di misura e regolazione, strumenti da disegno, di contatori di elettricità, gas, acqua ed altri liquidi, di bilance analitiche di precisione (incluse parti staccate ed accessori)</t>
  </si>
  <si>
    <t>26.52.00</t>
  </si>
  <si>
    <t>Fabbricazione di orologi</t>
  </si>
  <si>
    <t>26.60.01</t>
  </si>
  <si>
    <t>Fabbricazione di apparecchiature di irradiazione per alimenti e latte</t>
  </si>
  <si>
    <t>26.60.02</t>
  </si>
  <si>
    <t>Fabbricazione di apparecchi elettromedicali (incluse parti staccate e accessori)</t>
  </si>
  <si>
    <t>26.60.09</t>
  </si>
  <si>
    <t>Fabbricazione di altri strumenti per irradiazione ed altre apparecchiature elettroterapeutiche</t>
  </si>
  <si>
    <t>26.70.11</t>
  </si>
  <si>
    <t>Fabbricazione di elementi ottici e strumenti ottici di precisione</t>
  </si>
  <si>
    <t>26.70.12</t>
  </si>
  <si>
    <t>Fabbricazione di attrezzature ottiche di misurazione e controllo</t>
  </si>
  <si>
    <t>26.70.20</t>
  </si>
  <si>
    <t>Fabbricazione di apparecchiature fotografiche e cinematografiche</t>
  </si>
  <si>
    <t>26.80.00</t>
  </si>
  <si>
    <t>Fabbricazione di supporti magnetici ed ottici</t>
  </si>
  <si>
    <t>27.11.00</t>
  </si>
  <si>
    <t>Fabbricazione di motori, generatori e trasformatori elettrici</t>
  </si>
  <si>
    <t>27.12.00</t>
  </si>
  <si>
    <t>Fabbricazione di apparecchiature per le reti di distribuzione e il controllo dell'elettricità</t>
  </si>
  <si>
    <t>27.20.00</t>
  </si>
  <si>
    <t>Fabbricazione di batterie di pile ed accumulatori elettrici</t>
  </si>
  <si>
    <t>27.31.01</t>
  </si>
  <si>
    <t>Fabbricazione di cavi a fibra ottica per la trasmissione di dati o di immagini</t>
  </si>
  <si>
    <t>27.31.02</t>
  </si>
  <si>
    <t>Fabbricazione di fibre ottiche</t>
  </si>
  <si>
    <t>27.32.00</t>
  </si>
  <si>
    <t>Fabbricazione di altri fili e cavi elettrici ed elettronici</t>
  </si>
  <si>
    <t>27.33.01</t>
  </si>
  <si>
    <t>Fabbricazione di apparecchiature in plastica non conduttiva</t>
  </si>
  <si>
    <t>27.33.09</t>
  </si>
  <si>
    <t>Fabbricazione di altre attrezzature per cablaggio</t>
  </si>
  <si>
    <t>27.40.01</t>
  </si>
  <si>
    <t>Fabbricazione di apparecchiature di illuminazione e segnalazione per mezzi di trasporto</t>
  </si>
  <si>
    <t>27.40.09</t>
  </si>
  <si>
    <t>Fabbricazione di altre apparecchiature per illuminazione</t>
  </si>
  <si>
    <t>27.51.00</t>
  </si>
  <si>
    <t>Fabbricazione di elettrodomestici</t>
  </si>
  <si>
    <t>27.52.00</t>
  </si>
  <si>
    <t>Fabbricazione di apparecchi per uso domestico non elettrici</t>
  </si>
  <si>
    <t>27.90.01</t>
  </si>
  <si>
    <t>Fabbricazione di apparecchiature elettriche per saldature e brasature</t>
  </si>
  <si>
    <t>27.90.02</t>
  </si>
  <si>
    <t>Fabbricazione di insegne elettriche e apparecchiature elettriche di segnalazione</t>
  </si>
  <si>
    <t>27.90.03</t>
  </si>
  <si>
    <t>Fabbricazione di capacitori elettrici, resistenze, condensatori e simili, acceleratori</t>
  </si>
  <si>
    <t>27.90.09</t>
  </si>
  <si>
    <t>Fabbricazione di altre apparecchiature elettriche nca</t>
  </si>
  <si>
    <t>28.11.11</t>
  </si>
  <si>
    <t>Fabbricazione di motori a combustione interna (esclusi i motori destinati ai mezzi di trasporto su strada e ad aeromobili)</t>
  </si>
  <si>
    <t>28.11.12</t>
  </si>
  <si>
    <t>Fabbricazione di pistoni, fasce elastiche, carburatori e parti simili di motori a combustione interna</t>
  </si>
  <si>
    <t>28.11.20</t>
  </si>
  <si>
    <t>Fabbricazione di turbine e turboalternatori (incluse parti e accessori)</t>
  </si>
  <si>
    <t>28.12.00</t>
  </si>
  <si>
    <t>Fabbricazione di apparecchiature fluidodinamiche</t>
  </si>
  <si>
    <t>28.13.00</t>
  </si>
  <si>
    <t>Fabbricazione di altre pompe e compressori</t>
  </si>
  <si>
    <t>28.14.00</t>
  </si>
  <si>
    <t>Fabbricazione di altri rubinetti e valvole</t>
  </si>
  <si>
    <t>28.15.10</t>
  </si>
  <si>
    <t>Fabbricazione di organi di trasmissione (esclusi quelli idraulici e quelli per autoveicoli, aeromobili e motocicli)</t>
  </si>
  <si>
    <t>28.15.20</t>
  </si>
  <si>
    <t>Fabbricazione di cuscinetti a sfere</t>
  </si>
  <si>
    <t>28.21.10</t>
  </si>
  <si>
    <t>Fabbricazione di forni, fornaci e bruciatori</t>
  </si>
  <si>
    <t>28.21.21</t>
  </si>
  <si>
    <t>Fabbricazione di caldaie per riscaldamento</t>
  </si>
  <si>
    <t>28.21.29</t>
  </si>
  <si>
    <t>Fabbricazione di altri sistemi per riscaldamento</t>
  </si>
  <si>
    <t>28.22.01</t>
  </si>
  <si>
    <t>Fabbricazione di ascensori, montacarichi e scale mobili</t>
  </si>
  <si>
    <t>28.22.02</t>
  </si>
  <si>
    <t>Fabbricazione di gru, argani, verricelli a mano e a motore, carrelli trasbordatori, carrelli elevatori e piattaforme girevoli</t>
  </si>
  <si>
    <t>28.22.03</t>
  </si>
  <si>
    <t>Fabbricazione di carriole</t>
  </si>
  <si>
    <t>28.22.09</t>
  </si>
  <si>
    <t>Fabbricazione di altre macchine e apparecchi di sollevamento e movimentazione</t>
  </si>
  <si>
    <t>28.23.01</t>
  </si>
  <si>
    <t>Fabbricazione di cartucce toner</t>
  </si>
  <si>
    <t>28.23.09</t>
  </si>
  <si>
    <t>Fabbricazione di macchine ed altre attrezzature per ufficio (esclusi computer e periferiche)</t>
  </si>
  <si>
    <t>28.24.00</t>
  </si>
  <si>
    <t>Fabbricazione di utensili portatili a motore</t>
  </si>
  <si>
    <t>28.25.00</t>
  </si>
  <si>
    <t>Fabbricazione di attrezzature di uso non domestico per la refrigerazione e la ventilazione; fabbricazione di condizionatori domestici fissi</t>
  </si>
  <si>
    <t>28.29.10</t>
  </si>
  <si>
    <t>Fabbricazione di bilance e di macchine automatiche per la vendita e la distribuzione (incluse parti staccate e accessori)</t>
  </si>
  <si>
    <t>28.29.20</t>
  </si>
  <si>
    <t>Fabbricazione di macchine e apparecchi per le industrie chimiche, petrolchimiche e petrolifere (incluse parti e accessori)</t>
  </si>
  <si>
    <t>28.29.30</t>
  </si>
  <si>
    <t>Fabbricazione di macchine automatiche per la dosatura, la confezione e per l'imballaggio (incluse parti e accessori)</t>
  </si>
  <si>
    <t>28.29.91</t>
  </si>
  <si>
    <t>Fabbricazione di apparecchi per depurare e filtrare liquidi e gas per uso non domestico</t>
  </si>
  <si>
    <t>28.29.92</t>
  </si>
  <si>
    <t>Fabbricazione di macchine per la pulizia (incluse le lavastoviglie) per uso non domestico</t>
  </si>
  <si>
    <t>28.29.93</t>
  </si>
  <si>
    <t>Fabbricazione di livelle, metri doppi a nastro e utensili simili, strumenti di precisione per meccanica (esclusi quelli ottici)</t>
  </si>
  <si>
    <t>28.29.99</t>
  </si>
  <si>
    <t>Fabbricazione di altro materiale meccanico e di altre macchine di impiego generale nca</t>
  </si>
  <si>
    <t>28.30.10</t>
  </si>
  <si>
    <t>Fabbricazione di trattori agricoli</t>
  </si>
  <si>
    <t>28.30.90</t>
  </si>
  <si>
    <t>Fabbricazione di altre macchine per l'agricoltura, la silvicoltura e la zootecnia</t>
  </si>
  <si>
    <t>28.41.00</t>
  </si>
  <si>
    <t>Fabbricazione di macchine utensili per la formatura dei metalli (incluse parti e accessori ed escluse le parti intercambiabili)</t>
  </si>
  <si>
    <t>28.49.01</t>
  </si>
  <si>
    <t>Fabbricazione di macchine per la galvanostegia</t>
  </si>
  <si>
    <t>28.49.09</t>
  </si>
  <si>
    <t>Fabbricazione di altre macchine utensili (incluse parti e accessori) nca</t>
  </si>
  <si>
    <t>28.91.00</t>
  </si>
  <si>
    <t>Fabbricazione di macchine per la metallurgia (incluse parti e accessori)</t>
  </si>
  <si>
    <t>28.92.01</t>
  </si>
  <si>
    <t>Fabbricazione di macchine per il trasporto a cassone ribaltabile per impiego specifico in miniere, cave e cantieri</t>
  </si>
  <si>
    <t>28.92.09</t>
  </si>
  <si>
    <t>Fabbricazione di altre macchine da miniera, cava e cantiere (incluse parti e accessori)</t>
  </si>
  <si>
    <t>28.93.00</t>
  </si>
  <si>
    <t>Fabbricazione di macchine per l'industria alimentare, delle bevande e del tabacco (incluse parti e accessori)</t>
  </si>
  <si>
    <t>28.94.10</t>
  </si>
  <si>
    <t>Fabbricazione di macchine tessili, di macchine e di impianti per il trattamento ausiliario dei tessili, di macchine per cucire e per maglieria (incluse parti e accessori)</t>
  </si>
  <si>
    <t>28.94.20</t>
  </si>
  <si>
    <t>Fabbricazione di macchine e apparecchi per l'industria delle pelli, del cuoio e delle calzature (incluse parti e accessori)</t>
  </si>
  <si>
    <t>28.94.30</t>
  </si>
  <si>
    <t>Fabbricazione di apparecchiature e di macchine per lavanderie e stirerie (incluse parti e accessori)</t>
  </si>
  <si>
    <t>28.95.00</t>
  </si>
  <si>
    <t>Fabbricazione di macchine per l'industria della carta e del cartone (incluse parti e accessori)</t>
  </si>
  <si>
    <t>28.96.00</t>
  </si>
  <si>
    <t>Fabbricazione di macchine per l'industria delle materie plastiche e della gomma (incluse parti e accessori)</t>
  </si>
  <si>
    <t>28.99.10</t>
  </si>
  <si>
    <t>Fabbricazione di macchine per la stampa e la legatoria (incluse parti e accessori)</t>
  </si>
  <si>
    <t>28.99.20</t>
  </si>
  <si>
    <t>Fabbricazione di robot industriali per usi molteplici (incluse parti e accessori)</t>
  </si>
  <si>
    <t>28.99.30</t>
  </si>
  <si>
    <t>Fabbricazione di apparecchi per istituti di bellezza e centri di benessere</t>
  </si>
  <si>
    <t>28.99.91</t>
  </si>
  <si>
    <t>Fabbricazione di apparecchiature per il lancio di aeromobili, catapulte per portaerei e apparecchiature simili</t>
  </si>
  <si>
    <t>28.99.92</t>
  </si>
  <si>
    <t>Fabbricazione di giostre, altalene ed altre attrezzature per parchi di divertimento</t>
  </si>
  <si>
    <t>28.99.93</t>
  </si>
  <si>
    <t>Fabbricazione di apparecchiature per l'allineamento e il bilanciamento delle ruote; altre apparecchiature per il bilanciamento</t>
  </si>
  <si>
    <t>28.99.99</t>
  </si>
  <si>
    <t>Fabbricazione di altre macchine ed attrezzature per impieghi speciali nca (incluse parti e accessori)</t>
  </si>
  <si>
    <t>29.10.00</t>
  </si>
  <si>
    <t>Fabbricazione di autoveicoli</t>
  </si>
  <si>
    <t>29.20.00</t>
  </si>
  <si>
    <t>Fabbricazione di carrozzerie per autoveicoli, rimorchi e semirimorchi</t>
  </si>
  <si>
    <t>29.31.00</t>
  </si>
  <si>
    <t>Fabbricazione di apparecchiature elettriche ed elettroniche per autoveicoli e loro motori</t>
  </si>
  <si>
    <t>29.32.01</t>
  </si>
  <si>
    <t>Fabbricazione di sedili per autoveicoli</t>
  </si>
  <si>
    <t>29.32.09</t>
  </si>
  <si>
    <t>Fabbricazione di altre parti ed accessori per autoveicoli e loro motori nca</t>
  </si>
  <si>
    <t>30.11.01</t>
  </si>
  <si>
    <t>Fabbricazione di sedili per navi</t>
  </si>
  <si>
    <t>30.11.02</t>
  </si>
  <si>
    <t>Cantieri navali per costruzioni metalliche e non metalliche (esclusi i sedili per navi)</t>
  </si>
  <si>
    <t>30.12.00</t>
  </si>
  <si>
    <t>Costruzione di imbarcazioni da diporto e sportive</t>
  </si>
  <si>
    <t>30.20.01</t>
  </si>
  <si>
    <t>Fabbricazione di sedili per tram, filovie e metropolitane</t>
  </si>
  <si>
    <t>30.20.02</t>
  </si>
  <si>
    <t>Costruzione di altro materiale rotabile ferroviario, tranviario, filoviario, per metropolitane e per miniere</t>
  </si>
  <si>
    <t>30.30.01</t>
  </si>
  <si>
    <t>Fabbricazione di sedili per aeromobili</t>
  </si>
  <si>
    <t>30.30.02</t>
  </si>
  <si>
    <t>Fabbricazione di missili balistici</t>
  </si>
  <si>
    <t>30.30.09</t>
  </si>
  <si>
    <t>Fabbricazione di aeromobili, di veicoli spaziali e dei relativi dispositivi nca</t>
  </si>
  <si>
    <t>30.40.00</t>
  </si>
  <si>
    <t>Fabbricazione di veicoli militari da combattimento</t>
  </si>
  <si>
    <t>30.91.11</t>
  </si>
  <si>
    <t>Fabbricazione di motori per motocicli</t>
  </si>
  <si>
    <t>30.91.12</t>
  </si>
  <si>
    <t>Fabbricazione di motocicli</t>
  </si>
  <si>
    <t>30.91.20</t>
  </si>
  <si>
    <t>Fabbricazione di accessori e pezzi staccati per motocicli e ciclomotori</t>
  </si>
  <si>
    <t>30.92.10</t>
  </si>
  <si>
    <t>Fabbricazione e montaggio di biciclette</t>
  </si>
  <si>
    <t>30.92.20</t>
  </si>
  <si>
    <t>Fabbricazione di parti ed accessori per biciclette</t>
  </si>
  <si>
    <t>30.92.30</t>
  </si>
  <si>
    <t>Fabbricazione di veicoli per invalidi (incluse parti e accessori)</t>
  </si>
  <si>
    <t>30.92.40</t>
  </si>
  <si>
    <t>Fabbricazione di carrozzine e passeggini per neonati</t>
  </si>
  <si>
    <t>30.99.00</t>
  </si>
  <si>
    <t>Fabbricazione di veicoli a trazione manuale o animale</t>
  </si>
  <si>
    <t>31.01.10</t>
  </si>
  <si>
    <t>Fabbricazione di sedie e poltrone per ufficio e negozi</t>
  </si>
  <si>
    <t>31.01.21</t>
  </si>
  <si>
    <t>Fabbricazione di altri mobili metallici per ufficio e negozi</t>
  </si>
  <si>
    <t>31.01.22</t>
  </si>
  <si>
    <t>Fabbricazione di altri mobili non metallici per ufficio e negozi</t>
  </si>
  <si>
    <t>31.02.00</t>
  </si>
  <si>
    <t>Fabbricazione di mobili per cucina</t>
  </si>
  <si>
    <t>31.03.00</t>
  </si>
  <si>
    <t>Fabbricazione di materassi</t>
  </si>
  <si>
    <t>31.09.10</t>
  </si>
  <si>
    <t>Fabbricazione di mobili per arredo domestico</t>
  </si>
  <si>
    <t>31.09.20</t>
  </si>
  <si>
    <t>Fabbricazione di sedie e sedili (esclusi quelli per aeromobili, autoveicoli, navi, treni, ufficio e negozi)</t>
  </si>
  <si>
    <t>31.09.30</t>
  </si>
  <si>
    <t>Fabbricazione di poltrone e divani</t>
  </si>
  <si>
    <t>31.09.40</t>
  </si>
  <si>
    <t>Fabbricazione di parti e accessori di mobili</t>
  </si>
  <si>
    <t>31.09.50</t>
  </si>
  <si>
    <t>Finitura di mobili</t>
  </si>
  <si>
    <t>31.09.90</t>
  </si>
  <si>
    <t>Fabbricazione di altri mobili (inclusi quelli per arredo esterno)</t>
  </si>
  <si>
    <t>32.11.00</t>
  </si>
  <si>
    <t>Coniazione di monete</t>
  </si>
  <si>
    <t>32.12.10</t>
  </si>
  <si>
    <t>Fabbricazione di oggetti di gioielleria ed oreficeria in metalli preziosi o rivestiti di metalli preziosi</t>
  </si>
  <si>
    <t>32.12.20</t>
  </si>
  <si>
    <t>Lavorazione di pietre preziose e semipreziose per gioielleria e per uso industriale</t>
  </si>
  <si>
    <t>32.13.01</t>
  </si>
  <si>
    <t>Fabbricazione di cinturini metallici per orologi (esclusi quelli in metalli preziosi)</t>
  </si>
  <si>
    <t>32.13.09</t>
  </si>
  <si>
    <t>Fabbricazione di bigiotteria e articoli simili nca</t>
  </si>
  <si>
    <t>32.20.00</t>
  </si>
  <si>
    <t>Fabbricazione di strumenti musicali (incluse parti e accessori)</t>
  </si>
  <si>
    <t>32.30.00</t>
  </si>
  <si>
    <t>Fabbricazione di articoli sportivi</t>
  </si>
  <si>
    <t>32.40.10</t>
  </si>
  <si>
    <t>Fabbricazione di giochi (inclusi i giochi elettronici)</t>
  </si>
  <si>
    <t>32.40.20</t>
  </si>
  <si>
    <t>Fabbricazione di giocattoli (inclusi i tricicli e gli strumenti musicali giocattolo)</t>
  </si>
  <si>
    <t>32.50.11</t>
  </si>
  <si>
    <t>Fabbricazione di materiale medico-chirurgico e veterinario</t>
  </si>
  <si>
    <t>32.50.12</t>
  </si>
  <si>
    <t>Fabbricazione di apparecchi e strumenti per odontoiatria e di apparecchi medicali (incluse parti staccate e accessori)</t>
  </si>
  <si>
    <t>32.50.13</t>
  </si>
  <si>
    <t>Fabbricazione di mobili per uso medico, chirurgico, odontoiatrico e veterinario</t>
  </si>
  <si>
    <t>32.50.14</t>
  </si>
  <si>
    <t>Fabbricazione di centrifughe per laboratori</t>
  </si>
  <si>
    <t>32.50.20</t>
  </si>
  <si>
    <t>Fabbricazione di protesi dentarie (inclusa riparazione)</t>
  </si>
  <si>
    <t>32.50.30</t>
  </si>
  <si>
    <t>Fabbricazione di protesi ortopediche, altre protesi ed ausili (inclusa riparazione)</t>
  </si>
  <si>
    <t>32.50.40</t>
  </si>
  <si>
    <t>Fabbricazione di lenti oftalmiche</t>
  </si>
  <si>
    <t>32.50.50</t>
  </si>
  <si>
    <t>Fabbricazione di armature per occhiali di qualsiasi tipo; montatura in serie di occhiali comuni</t>
  </si>
  <si>
    <t>32.91.00</t>
  </si>
  <si>
    <t>Fabbricazione di scope e spazzole</t>
  </si>
  <si>
    <t>32.99.11</t>
  </si>
  <si>
    <t>Fabbricazione di articoli di vestiario ignifughi e protettivi di sicurezza</t>
  </si>
  <si>
    <t>32.99.12</t>
  </si>
  <si>
    <t>Fabbricazione di articoli in plastica per la sicurezza personale</t>
  </si>
  <si>
    <t>32.99.13</t>
  </si>
  <si>
    <t>Fabbricazione di articoli in metallo per la sicurezza personale</t>
  </si>
  <si>
    <t>32.99.14</t>
  </si>
  <si>
    <t>Fabbricazione di maschere antigas</t>
  </si>
  <si>
    <t>32.99.19</t>
  </si>
  <si>
    <t>Fabbricazione di altre attrezzature ed altri articoli protettivi di sicurezza</t>
  </si>
  <si>
    <t>32.99.20</t>
  </si>
  <si>
    <t>Fabbricazione di ombrelli, bottoni, chiusure lampo, parrucche e affini</t>
  </si>
  <si>
    <t>32.99.30</t>
  </si>
  <si>
    <t>Fabbricazione di oggetti di cancelleria</t>
  </si>
  <si>
    <t>32.99.40</t>
  </si>
  <si>
    <t>Fabbricazione di casse funebri</t>
  </si>
  <si>
    <t>32.99.90</t>
  </si>
  <si>
    <t>Fabbricazione di altri articoli nca</t>
  </si>
  <si>
    <t>33.11.01</t>
  </si>
  <si>
    <t>Riparazione e manutenzione di stampi, portastampi, sagome, forme per macchine</t>
  </si>
  <si>
    <t>33.11.02</t>
  </si>
  <si>
    <t>Riparazione e manutenzione di utensileria ad azionamento manuale</t>
  </si>
  <si>
    <t>33.11.03</t>
  </si>
  <si>
    <t>Riparazione e manutenzione di armi, sistemi d'arma e munizioni</t>
  </si>
  <si>
    <t>33.11.04</t>
  </si>
  <si>
    <t>Riparazione e manutenzione di casseforti, forzieri, porte metalliche blindate</t>
  </si>
  <si>
    <t>33.11.05</t>
  </si>
  <si>
    <t>Riparazione e manutenzione di armi bianche</t>
  </si>
  <si>
    <t>33.11.06</t>
  </si>
  <si>
    <t>Riparazione e manutenzione di container</t>
  </si>
  <si>
    <t>33.11.07</t>
  </si>
  <si>
    <t>Riparazione e manutenzione di carrelli per la spesa</t>
  </si>
  <si>
    <t>33.11.09</t>
  </si>
  <si>
    <t>Riparazione e manutenzione di altri prodotti in metallo</t>
  </si>
  <si>
    <t>33.12.10</t>
  </si>
  <si>
    <t>Riparazione e manutenzione di macchine di impiego generale</t>
  </si>
  <si>
    <t>33.12.20</t>
  </si>
  <si>
    <t>Riparazione e manutenzione di forni, fornaci e bruciatori</t>
  </si>
  <si>
    <t>33.12.30</t>
  </si>
  <si>
    <t>Riparazione e manutenzione di macchine e apparecchi di sollevamento e movimentazione (esclusi ascensori)</t>
  </si>
  <si>
    <t>33.12.40</t>
  </si>
  <si>
    <t>Riparazione e manutenzione di attrezzature di uso non domestico per la refrigerazione e la ventilazione</t>
  </si>
  <si>
    <t>33.12.51</t>
  </si>
  <si>
    <t>Riparazione e manutenzione di macchine ed attrezzature per ufficio (esclusi computer, periferiche, fax)</t>
  </si>
  <si>
    <t>33.12.52</t>
  </si>
  <si>
    <t>Riparazione e manutenzione di bilance e macchine automatiche per la vendita e la distribuzione</t>
  </si>
  <si>
    <t>33.12.53</t>
  </si>
  <si>
    <t>Riparazione e manutenzione di macchine per le industrie chimiche, petrolchimiche e petrolifere</t>
  </si>
  <si>
    <t>33.12.54</t>
  </si>
  <si>
    <t>Riparazione e manutenzione di macchine per la dosatura, la confezione e l'imballaggio</t>
  </si>
  <si>
    <t>33.12.55</t>
  </si>
  <si>
    <t>Riparazione e manutenzione di estintori (inclusa la ricarica)</t>
  </si>
  <si>
    <t>33.12.59</t>
  </si>
  <si>
    <t>Riparazione e manutenzione di altre macchine di impiego generale nca</t>
  </si>
  <si>
    <t>33.12.60</t>
  </si>
  <si>
    <t>Riparazione e manutenzione di trattori agricoli</t>
  </si>
  <si>
    <t>33.12.70</t>
  </si>
  <si>
    <t>Riparazione e manutenzione di altre macchine per l'agricoltura, la silvicoltura e la zootecnia</t>
  </si>
  <si>
    <t>33.12.91</t>
  </si>
  <si>
    <t>Riparazione e manutenzione di parti intercambiabili per macchine utensili</t>
  </si>
  <si>
    <t>33.12.92</t>
  </si>
  <si>
    <t>Riparazione e manutenzione di giostre, altalene, padiglioni da tiro al bersaglio ed altre attrezzature per parchi di divertimento</t>
  </si>
  <si>
    <t>33.12.99</t>
  </si>
  <si>
    <t>Riparazione e manutenzione di altre macchine per impieghi speciali nca (incluse le macchine utensili)</t>
  </si>
  <si>
    <t>33.13.01</t>
  </si>
  <si>
    <t>Riparazione e manutenzione di apparecchiature ottiche, fotografiche e cinematografiche (escluse videocamere)</t>
  </si>
  <si>
    <t>33.13.02</t>
  </si>
  <si>
    <t xml:space="preserve"> - campo senza descrizione - </t>
  </si>
  <si>
    <t>33.13.03</t>
  </si>
  <si>
    <t>Riparazione e manutenzione di apparecchi elettromedicali, di materiale medico-chirurgico e veterinario, di apparecchi e strumenti per odontoiatria</t>
  </si>
  <si>
    <t>33.13.04</t>
  </si>
  <si>
    <t>Riparazione e manutenzione di apparati di distillazione per laboratori, di centrifughe per laboratori e di macchinari per pulizia ad ultrasuoni per laboratori</t>
  </si>
  <si>
    <t>33.13.09</t>
  </si>
  <si>
    <t>Riparazione e manutenzione di altre apparecchiature elettroniche (escluse quelle per le telecomunicazioni ed i computer)</t>
  </si>
  <si>
    <t>33.14.00</t>
  </si>
  <si>
    <t>Riparazione e manutenzione di apparecchiature elettriche (esclusi gli elettrodomestici)</t>
  </si>
  <si>
    <t>33.14.01</t>
  </si>
  <si>
    <t xml:space="preserve">- campo senza descrizione - </t>
  </si>
  <si>
    <t>33.14.09</t>
  </si>
  <si>
    <t>33.15.00</t>
  </si>
  <si>
    <t>Riparazione e manutenzione di navi commerciali e imbarcazioni da diporto (esclusi i loro motori)</t>
  </si>
  <si>
    <t>33.16.00</t>
  </si>
  <si>
    <t>Riparazione e manutenzione di aeromobili e di veicoli spaziali</t>
  </si>
  <si>
    <t>33.17.00</t>
  </si>
  <si>
    <t>Riparazione e manutenzione di materiale rotabile ferroviario, tranviario, filoviario e per metropolitane (esclusi i loro motori)</t>
  </si>
  <si>
    <t>33.19.01</t>
  </si>
  <si>
    <t>Riparazioni di pallets e contenitori in legno per trasporto</t>
  </si>
  <si>
    <t>33.19.02</t>
  </si>
  <si>
    <t>Riparazione di prodotti in gomma</t>
  </si>
  <si>
    <t>33.19.03</t>
  </si>
  <si>
    <t>Riparazione di articoli in vetro</t>
  </si>
  <si>
    <t>33.19.04</t>
  </si>
  <si>
    <t>Riparazioni di altri prodotti in legno nca</t>
  </si>
  <si>
    <t>33.19.09</t>
  </si>
  <si>
    <t>Riparazione di altre apparecchiature nca</t>
  </si>
  <si>
    <t>33.20.01</t>
  </si>
  <si>
    <t>Installazione di motori, generatori e trasformatori elettrici; di apparecchiature per la distribuzione e il controllo dell'elettricità (esclusa l'installazione all'interno degli edifici)</t>
  </si>
  <si>
    <t>33.20.02</t>
  </si>
  <si>
    <t>Installazione di apparecchi elettrici ed elettronici per telecomunicazioni, di apparecchi trasmittenti radiotelevisivi, di impianti di apparecchiature elettriche ed elettroniche (esclusa l'installazione all'interno degli edifici)</t>
  </si>
  <si>
    <t>33.20.03</t>
  </si>
  <si>
    <t>Installazione di strumenti ed apparecchi di misurazione, controllo, prova, navigazione e simili (incluse le apparecchiature di controllo dei processi industriali)</t>
  </si>
  <si>
    <t>33.20.04</t>
  </si>
  <si>
    <t>Installazione di cisterne, serbatoi e contenitori in metallo</t>
  </si>
  <si>
    <t>33.20.05</t>
  </si>
  <si>
    <t>Installazione di generatori di vapore (escluse le caldaie per il riscaldamento centrale ad acqua calda)</t>
  </si>
  <si>
    <t>33.20.06</t>
  </si>
  <si>
    <t>Installazione di macchine per ufficio, di mainframe e computer simili</t>
  </si>
  <si>
    <t>33.20.07</t>
  </si>
  <si>
    <t>Installazione di apparecchi medicali, di apparecchi e strumenti per odontoiatria</t>
  </si>
  <si>
    <t>33.20.08</t>
  </si>
  <si>
    <t>Installazione di apparecchi elettromedicali</t>
  </si>
  <si>
    <t>33.20.09</t>
  </si>
  <si>
    <t>Installazione di altre macchine ed apparecchiature industriali</t>
  </si>
  <si>
    <t>35.11.00</t>
  </si>
  <si>
    <t>Produzione di energia elettrica</t>
  </si>
  <si>
    <t>35.12.00</t>
  </si>
  <si>
    <t>Trasmissione di energia elettrica</t>
  </si>
  <si>
    <t>35.13.00</t>
  </si>
  <si>
    <t>Distribuzione di energia elettrica</t>
  </si>
  <si>
    <t>35.14.00</t>
  </si>
  <si>
    <t>Commercio di energia elettrica</t>
  </si>
  <si>
    <t>35.21.00</t>
  </si>
  <si>
    <t>Produzione di gas</t>
  </si>
  <si>
    <t>35.22.00</t>
  </si>
  <si>
    <t>Distribuzione di combustibili gassosi mediante condotte</t>
  </si>
  <si>
    <t>35.23.00</t>
  </si>
  <si>
    <t>Commercio di gas distribuito mediante condotte</t>
  </si>
  <si>
    <t>35.30.00</t>
  </si>
  <si>
    <t>Fornitura di vapore e aria condizionata</t>
  </si>
  <si>
    <t>36.00.00</t>
  </si>
  <si>
    <t>Raccolta, trattamento e fornitura di acqua</t>
  </si>
  <si>
    <t>37.00.00</t>
  </si>
  <si>
    <t>Raccolta e depurazione delle acque di scarico</t>
  </si>
  <si>
    <t>38.11.00</t>
  </si>
  <si>
    <t>Raccolta di rifiuti solidi non pericolosi</t>
  </si>
  <si>
    <t>38.12.00</t>
  </si>
  <si>
    <t>Raccolta di rifiuti pericolosi solidi e non solidi</t>
  </si>
  <si>
    <t>38.21.01</t>
  </si>
  <si>
    <t>Produzione di compost</t>
  </si>
  <si>
    <t>38.21.09</t>
  </si>
  <si>
    <t>Trattamento e smaltimento di altri rifiuti non pericolosi</t>
  </si>
  <si>
    <t>38.22.00</t>
  </si>
  <si>
    <t>Trattamento e smaltimento di rifiuti pericolosi</t>
  </si>
  <si>
    <t>38.31.10</t>
  </si>
  <si>
    <t>Demolizione di carcasse</t>
  </si>
  <si>
    <t>38.31.20</t>
  </si>
  <si>
    <t>Cantieri di demolizione navali</t>
  </si>
  <si>
    <t>38.32.10</t>
  </si>
  <si>
    <t>Recupero e preparazione per il riciclaggio di cascami e rottami metallici</t>
  </si>
  <si>
    <t>38.32.20</t>
  </si>
  <si>
    <t>Recupero e preparazione per il riciclaggio di materiale plastico per produzione di materie prime plastiche, resine sintetiche</t>
  </si>
  <si>
    <t>38.32.30</t>
  </si>
  <si>
    <t>Recupero e preparazione per il riciclaggio dei rifiuti solidi urbani, industriali e biomasse</t>
  </si>
  <si>
    <t>39.00.01</t>
  </si>
  <si>
    <t>Attività di rimozione di strutture ed elementi in amianto specializzata per l'edilizia</t>
  </si>
  <si>
    <t>39.00.09</t>
  </si>
  <si>
    <t>Altre attività di risanamento e altri servizi di gestione dei rifiuti</t>
  </si>
  <si>
    <t>41.10.00</t>
  </si>
  <si>
    <t>Sviluppo di progetti immobiliari senza costruzione</t>
  </si>
  <si>
    <t>41.20.00</t>
  </si>
  <si>
    <t>Costruzione di edifici residenziali e non residenziali</t>
  </si>
  <si>
    <t>42.11.00</t>
  </si>
  <si>
    <t>Costruzione di strade, autostrade e piste aeroportuali</t>
  </si>
  <si>
    <t>42.12.00</t>
  </si>
  <si>
    <t>Costruzione di linee ferroviarie e metropolitane</t>
  </si>
  <si>
    <t>42.13.00</t>
  </si>
  <si>
    <t>Costruzione di ponti e gallerie</t>
  </si>
  <si>
    <t>42.21.00</t>
  </si>
  <si>
    <t>Costruzione di opere di pubblica utilità per il trasporto di fluidi</t>
  </si>
  <si>
    <t>42.22.00</t>
  </si>
  <si>
    <t>Costruzione di opere di pubblica utilità per l'energia elettrica e le telecomunicazioni</t>
  </si>
  <si>
    <t>42.91.00</t>
  </si>
  <si>
    <t>Costruzione di opere idrauliche</t>
  </si>
  <si>
    <t>42.99.01</t>
  </si>
  <si>
    <t>Lottizzazione dei terreni connessa con l'urbanizzazione</t>
  </si>
  <si>
    <t>42.99.09</t>
  </si>
  <si>
    <t>Altre attività di costruzione di altre opere di ingegneria civile nca</t>
  </si>
  <si>
    <t>43.11.00</t>
  </si>
  <si>
    <t>Demolizione</t>
  </si>
  <si>
    <t>43.12.00</t>
  </si>
  <si>
    <t>Preparazione del cantiere edile e sistemazione del terreno</t>
  </si>
  <si>
    <t>43.13.00</t>
  </si>
  <si>
    <t>Trivellazioni e perforazioni</t>
  </si>
  <si>
    <t>43.21.01</t>
  </si>
  <si>
    <t>Installazione di impianti elettrici in edifici o in altre opere di costruzione (inclusa manutenzione e riparazione)</t>
  </si>
  <si>
    <t>43.21.02</t>
  </si>
  <si>
    <t>Installazione di impianti elettronici (inclusa manutenzione e riparazione)</t>
  </si>
  <si>
    <t>43.21.03</t>
  </si>
  <si>
    <t>Installazione impianti di illuminazione stradale e dispositivi elettrici di segnalazione, illuminazione delle piste degli aeroporti (inclusa manutenzione e riparazione)</t>
  </si>
  <si>
    <t>43.22.01</t>
  </si>
  <si>
    <t>Installazione di impianti idraulici, di riscaldamento e di condizionamento dell'aria (inclusa manutenzione e riparazione) in edifici o in altre opere di costruzione</t>
  </si>
  <si>
    <t>43.22.02</t>
  </si>
  <si>
    <t>Installazione di impianti per la distribuzione del gas (inclusa manutenzione e riparazione)</t>
  </si>
  <si>
    <t>43.22.03</t>
  </si>
  <si>
    <t>Installazione di impianti di spegnimento antincendio (inclusi quelli integrati e la manutenzione e riparazione)</t>
  </si>
  <si>
    <t>43.22.04</t>
  </si>
  <si>
    <t>Installazione di impianti di depurazione per piscine (inclusa manutenzione e riparazione)</t>
  </si>
  <si>
    <t>43.22.05</t>
  </si>
  <si>
    <t>Installazione di impianti di irrigazione per giardini (inclusa manutenzione e riparazione)</t>
  </si>
  <si>
    <t>43.29.01</t>
  </si>
  <si>
    <t>Installazione, riparazione e manutenzione di ascensori e scale mobili</t>
  </si>
  <si>
    <t>43.29.02</t>
  </si>
  <si>
    <t>Lavori di isolamento termico, acustico o antivibrazioni</t>
  </si>
  <si>
    <t>43.29.09</t>
  </si>
  <si>
    <t>Altri lavori di costruzione e installazione nca</t>
  </si>
  <si>
    <t>43.31.00</t>
  </si>
  <si>
    <t>Intonacatura e stuccatura</t>
  </si>
  <si>
    <t>43.32.01</t>
  </si>
  <si>
    <t>Posa in opera di casseforti, forzieri, porte blindate</t>
  </si>
  <si>
    <t>43.32.02</t>
  </si>
  <si>
    <t>Posa in opera di infissi, arredi, controsoffitti, pareti mobili e simili</t>
  </si>
  <si>
    <t>43.33.00</t>
  </si>
  <si>
    <t>Rivestimento di pavimenti e di muri</t>
  </si>
  <si>
    <t>43.34.00</t>
  </si>
  <si>
    <t>Tinteggiatura e posa in opera di vetri</t>
  </si>
  <si>
    <t>43.39.01</t>
  </si>
  <si>
    <t>Attività non specializzate di lavori edili (muratori)</t>
  </si>
  <si>
    <t>43.39.09</t>
  </si>
  <si>
    <t>Altri lavori di completamento e di finitura degli edifici nca</t>
  </si>
  <si>
    <t>43.91.00</t>
  </si>
  <si>
    <t>Realizzazione di coperture</t>
  </si>
  <si>
    <t>43.99.01</t>
  </si>
  <si>
    <t>Pulizia a vapore, sabbiatura e attività simili per pareti esterne di edifici</t>
  </si>
  <si>
    <t>43.99.02</t>
  </si>
  <si>
    <t>Noleggio di gru ed altre attrezzature con operatore per la costruzione o la demolizione</t>
  </si>
  <si>
    <t>43.99.09</t>
  </si>
  <si>
    <t>Altre attività di lavori specializzati di costruzione nca</t>
  </si>
  <si>
    <t>45.11.01</t>
  </si>
  <si>
    <t>Commercio all'ingrosso e al dettaglio di autovetture e di autoveicoli leggeri</t>
  </si>
  <si>
    <t>45.11.02</t>
  </si>
  <si>
    <t>Intermediari del commercio di autovetture e di autoveicoli leggeri (incluse le agenzie di compravendita)</t>
  </si>
  <si>
    <t>45.19.01</t>
  </si>
  <si>
    <t>Commercio all'ingrosso e al dettaglio di altri autoveicoli</t>
  </si>
  <si>
    <t>45.19.02</t>
  </si>
  <si>
    <t>Intermediari del commercio di altri autoveicoli (incluse le agenzie di compravendita)</t>
  </si>
  <si>
    <t>45.20.10</t>
  </si>
  <si>
    <t>Riparazioni meccaniche di autoveicoli</t>
  </si>
  <si>
    <t>45.20.20</t>
  </si>
  <si>
    <t>Riparazione di carrozzerie di autoveicoli</t>
  </si>
  <si>
    <t>45.20.30</t>
  </si>
  <si>
    <t>Riparazione di impianti elettrici e di alimentazione per autoveicoli</t>
  </si>
  <si>
    <t>45.20.40</t>
  </si>
  <si>
    <t>Riparazione e sostituzione di pneumatici per autoveicoli</t>
  </si>
  <si>
    <t>45.20.91</t>
  </si>
  <si>
    <t>Lavaggio auto</t>
  </si>
  <si>
    <t>45.20.99</t>
  </si>
  <si>
    <t>Altre attività di manutenzione e di riparazione di autoveicoli</t>
  </si>
  <si>
    <t>45.31.01</t>
  </si>
  <si>
    <t>Commercio all'ingrosso di parti e accessori di autoveicoli</t>
  </si>
  <si>
    <t>45.31.02</t>
  </si>
  <si>
    <t>Intermediari del commercio di parti ed accessori di autoveicoli</t>
  </si>
  <si>
    <t>45.32.00</t>
  </si>
  <si>
    <t>Commercio al dettaglio di parti e accessori di autoveicoli</t>
  </si>
  <si>
    <t>45.40.11</t>
  </si>
  <si>
    <t>Commercio all'ingrosso e al dettaglio di motocicli e ciclomotori</t>
  </si>
  <si>
    <t>45.40.12</t>
  </si>
  <si>
    <t>Intermediari del commercio di motocicli e ciclomotori</t>
  </si>
  <si>
    <t>45.40.21</t>
  </si>
  <si>
    <t>Commercio all'ingrosso e al dettaglio di parti e accessori per motocicli e ciclomotori</t>
  </si>
  <si>
    <t>45.40.22</t>
  </si>
  <si>
    <t>Intermediari del commercio di parti ed accessori di motocicli e ciclomotori</t>
  </si>
  <si>
    <t>45.40.30</t>
  </si>
  <si>
    <t>Manutenzione e riparazione di motocicli e ciclomotori (inclusi i pneumatici)</t>
  </si>
  <si>
    <t>46.11.01</t>
  </si>
  <si>
    <t>Agenti e rappresentanti di materie prime agricole</t>
  </si>
  <si>
    <t>46.11.02</t>
  </si>
  <si>
    <t>Agenti e rappresentanti di fiori e piante</t>
  </si>
  <si>
    <t>46.11.03</t>
  </si>
  <si>
    <t>Agenti e rappresentanti di animali vivi</t>
  </si>
  <si>
    <t>46.11.04</t>
  </si>
  <si>
    <t>Agenti e rappresentanti di fibre tessili gregge e semilavorate; pelli grezze</t>
  </si>
  <si>
    <t>46.11.05</t>
  </si>
  <si>
    <t>Procacciatori d'affari di materie prime agricole, animali vivi, materie prime e semilavorati tessili; pelli grezze</t>
  </si>
  <si>
    <t>46.11.06</t>
  </si>
  <si>
    <t>Mediatori in materie prime agricole, materie prime e semilavorati tessili; pelli grezze</t>
  </si>
  <si>
    <t>46.11.07</t>
  </si>
  <si>
    <t>Mediatori in animali vivi</t>
  </si>
  <si>
    <t>46.12.01</t>
  </si>
  <si>
    <t>Agenti e rappresentanti di carburanti, gpl, gas in bombole e simili; lubrificanti</t>
  </si>
  <si>
    <t>46.12.02</t>
  </si>
  <si>
    <t>Agenti e rappresentanti di combustibili solidi</t>
  </si>
  <si>
    <t>46.12.03</t>
  </si>
  <si>
    <t>Agenti e rappresentanti di minerali, metalli e prodotti semilavorati</t>
  </si>
  <si>
    <t>46.12.04</t>
  </si>
  <si>
    <t>Agenti e rappresentanti di prodotti chimici per l'industria</t>
  </si>
  <si>
    <t>46.12.05</t>
  </si>
  <si>
    <t>Agenti e rappresentanti di prodotti chimici per l'agricoltura (inclusi i fertilizzanti)</t>
  </si>
  <si>
    <t>46.12.06</t>
  </si>
  <si>
    <t>Procacciatori d'affari di combustibili, minerali, metalli e prodotti chimici</t>
  </si>
  <si>
    <t>46.12.07</t>
  </si>
  <si>
    <t>Mediatori in combustibili, minerali, metalli e prodotti chimici</t>
  </si>
  <si>
    <t>46.13.01</t>
  </si>
  <si>
    <t>Agenti e rappresentanti di legname, semilavorati in legno e legno artificiale</t>
  </si>
  <si>
    <t>46.13.02</t>
  </si>
  <si>
    <t>Agenti e rappresentanti di materiale da costruzione (inclusi gli infissi e gli articoli igienico-sanitari); vetro piano</t>
  </si>
  <si>
    <t>46.13.03</t>
  </si>
  <si>
    <t>Agenti e rappresentanti di apparecchi ed accessori per riscaldamento e condizionamento e altri prodotti similari</t>
  </si>
  <si>
    <t>46.13.04</t>
  </si>
  <si>
    <t>Procacciatori d'affari di legname e materiali da costruzione</t>
  </si>
  <si>
    <t>46.13.05</t>
  </si>
  <si>
    <t>Mediatori in legname e materiali da costruzione</t>
  </si>
  <si>
    <t>46.14.01</t>
  </si>
  <si>
    <t>Agenti e rappresentanti di macchine, attrezzature ed impianti per l'industria ed il commercio; materiale e apparecchi elettrici ed elettronici per uso non domestico</t>
  </si>
  <si>
    <t>46.14.02</t>
  </si>
  <si>
    <t>Agenti e rappresentanti di macchine per costruzioni edili e stradali</t>
  </si>
  <si>
    <t>46.14.03</t>
  </si>
  <si>
    <t>Agenti e rappresentanti di macchine, attrezzature per ufficio, attrezzature per le telecomunicazioni, computer e loro periferiche</t>
  </si>
  <si>
    <t>46.14.04</t>
  </si>
  <si>
    <t>Agenti e rappresentanti di macchine ed attrezzature per uso agricolo (inclusi i trattori)</t>
  </si>
  <si>
    <t>46.14.05</t>
  </si>
  <si>
    <t>Agenti e rappresentanti di navi, aeromobili e altri veicoli (esclusi autoveicoli, motocicli, ciclomotori e biciclette)</t>
  </si>
  <si>
    <t>46.14.06</t>
  </si>
  <si>
    <t>Procacciatori d'affari di macchinari, impianti industriali, navi e aeromobili, macchine agricole, macchine per ufficio, attrezzature per le telecomunicazioni, computer e loro periferiche</t>
  </si>
  <si>
    <t>46.14.07</t>
  </si>
  <si>
    <t>Mediatori in macchinari, impianti industriali, navi e aeromobili, macchine agricole, macchine per ufficio, attrezzature per le telecomunicazioni, computer e loro periferiche</t>
  </si>
  <si>
    <t>46.15.01</t>
  </si>
  <si>
    <t>Agenti e rappresentanti di mobili in legno, metallo e materie plastiche</t>
  </si>
  <si>
    <t>46.15.02</t>
  </si>
  <si>
    <t>Agenti e rappresentanti di articoli di ferramenta e di bricolage</t>
  </si>
  <si>
    <t>46.15.03</t>
  </si>
  <si>
    <t>Agenti e rappresentanti di articoli casalinghi, porcellane, articoli in vetro eccetera</t>
  </si>
  <si>
    <t>46.15.04</t>
  </si>
  <si>
    <t>Agenti e rappresentanti di vernici, carte da parati, stucchi e cornici decorativi</t>
  </si>
  <si>
    <t>46.15.05</t>
  </si>
  <si>
    <t>Agenti e rappresentanti di mobili e oggetti di arredamento per la casa in canna, vimini, giunco, sughero, paglia; scope, spazzole, cesti e simili</t>
  </si>
  <si>
    <t>46.15.06</t>
  </si>
  <si>
    <t>Procacciatori d'affari di mobili, articoli per la casa e ferramenta</t>
  </si>
  <si>
    <t>46.15.07</t>
  </si>
  <si>
    <t>Mediatori in mobili, articoli per la casa e ferramenta</t>
  </si>
  <si>
    <t>46.16.01</t>
  </si>
  <si>
    <t>Agenti e rappresentanti di vestiario ed accessori di abbigliamento</t>
  </si>
  <si>
    <t>46.16.02</t>
  </si>
  <si>
    <t>Agenti e rappresentanti di pellicce</t>
  </si>
  <si>
    <t>46.16.03</t>
  </si>
  <si>
    <t>Agenti e rappresentanti di tessuti per abbigliamento ed arredamento (incluse merceria e passamaneria)</t>
  </si>
  <si>
    <t>46.16.04</t>
  </si>
  <si>
    <t>Agenti e rappresentanti di camicie, biancheria e maglieria intima</t>
  </si>
  <si>
    <t>46.16.05</t>
  </si>
  <si>
    <t>Agenti e rappresentanti di calzature ed accessori</t>
  </si>
  <si>
    <t>46.16.06</t>
  </si>
  <si>
    <t>Agenti e rappresentanti di pelletteria, valige ed articoli da viaggio</t>
  </si>
  <si>
    <t>46.16.07</t>
  </si>
  <si>
    <t>Agenti e rappresentanti di articoli tessili per la casa, tappeti, stuoie e materassi</t>
  </si>
  <si>
    <t>46.16.08</t>
  </si>
  <si>
    <t>Procacciatori d'affari di prodotti tessili, abbigliamento, pellicce, calzature e articoli in pelle</t>
  </si>
  <si>
    <t>46.16.09</t>
  </si>
  <si>
    <t>Mediatori in prodotti tessili, abbigliamento, pellicce, calzature e articoli in pelle</t>
  </si>
  <si>
    <t>46.17.01</t>
  </si>
  <si>
    <t>Agenti e rappresentanti di prodotti ortofrutticoli freschi, congelati e surgelati</t>
  </si>
  <si>
    <t>46.17.02</t>
  </si>
  <si>
    <t>Agenti e rappresentanti di carni fresche, congelate, surgelate, conservate e secche; salumi</t>
  </si>
  <si>
    <t>46.17.03</t>
  </si>
  <si>
    <t>Agenti e rappresentanti di latte, burro e formaggi</t>
  </si>
  <si>
    <t>46.17.04</t>
  </si>
  <si>
    <t>Agenti e rappresentanti di oli e grassi alimentari: olio d'oliva e di semi, margarina ed altri prodotti similari</t>
  </si>
  <si>
    <t>46.17.05</t>
  </si>
  <si>
    <t>Agenti e rappresentanti di bevande e prodotti similari</t>
  </si>
  <si>
    <t>46.17.06</t>
  </si>
  <si>
    <t>Agenti e rappresentanti di prodotti ittici freschi, congelati, surgelati e conservati e secchi</t>
  </si>
  <si>
    <t>46.17.07</t>
  </si>
  <si>
    <t>Agenti e rappresentanti di altri prodotti alimentari (incluse le uova e gli alimenti per gli animali domestici); tabacco</t>
  </si>
  <si>
    <t>46.17.08</t>
  </si>
  <si>
    <t>Procacciatori d'affari di prodotti alimentari, bevande e tabacco</t>
  </si>
  <si>
    <t>46.17.09</t>
  </si>
  <si>
    <t>Mediatori in prodotti alimentari, bevande e tabacco</t>
  </si>
  <si>
    <t>46.18.11</t>
  </si>
  <si>
    <t>Agenti e rappresentanti di carta e cartone (esclusi gli imballaggi); articoli di cartoleria e cancelleria</t>
  </si>
  <si>
    <t>46.18.12</t>
  </si>
  <si>
    <t>Agenti e rappresentanti di libri e altre pubblicazioni (incluso i relativi abbonamenti)</t>
  </si>
  <si>
    <t>46.18.13</t>
  </si>
  <si>
    <t>Procacciatori d'affari di prodotti di carta, cancelleria, libri</t>
  </si>
  <si>
    <t>46.18.14</t>
  </si>
  <si>
    <t>Mediatori in prodotti di carta, cancelleria, libri</t>
  </si>
  <si>
    <t>46.18.21</t>
  </si>
  <si>
    <t>Agenti e rappresentanti di elettronica di consumo audio e video, materiale elettrico per uso domestico</t>
  </si>
  <si>
    <t>46.18.22</t>
  </si>
  <si>
    <t>Agenti e rappresentanti di apparecchi elettrodomestici</t>
  </si>
  <si>
    <t>46.18.23</t>
  </si>
  <si>
    <t>Procacciatori d'affari di elettronica di consumo audio e video, materiale elettrico per uso domestico, elettrodomestici</t>
  </si>
  <si>
    <t>46.18.24</t>
  </si>
  <si>
    <t>Mediatori in elettronica di consumo audio e video, materiale elettrico per uso domestico, elettrodomestici</t>
  </si>
  <si>
    <t>46.18.31</t>
  </si>
  <si>
    <t>Agenti e rappresentanti di prodotti farmaceutici; prodotti di erboristeria per uso medico</t>
  </si>
  <si>
    <t>46.18.32</t>
  </si>
  <si>
    <t>Agenti e rappresentanti di prodotti sanitari ed apparecchi medicali, chirurgici e ortopedici; apparecchi per centri di estetica</t>
  </si>
  <si>
    <t>46.18.33</t>
  </si>
  <si>
    <t>Agenti e rappresentanti di prodotti di profumeria e di cosmetica (inclusi articoli per parrucchieri); prodotti di erboristeria per uso cosmetico</t>
  </si>
  <si>
    <t>46.18.34</t>
  </si>
  <si>
    <t>Procacciatori d'affari di prodotti farmaceutici e di cosmetici</t>
  </si>
  <si>
    <t>46.18.35</t>
  </si>
  <si>
    <t>Mediatori in prodotti farmaceutici e cosmetici</t>
  </si>
  <si>
    <t>46.18.91</t>
  </si>
  <si>
    <t>Agenti e rappresentanti di attrezzature sportive; biciclette</t>
  </si>
  <si>
    <t>46.18.92</t>
  </si>
  <si>
    <t>Agenti e rappresentanti di orologi, oggetti e semilavorati per gioielleria e oreficeria</t>
  </si>
  <si>
    <t>46.18.93</t>
  </si>
  <si>
    <t>Agenti e rappresentanti di articoli fotografici, ottici e prodotti simili; strumenti scientifici e per laboratori di analisi</t>
  </si>
  <si>
    <t>46.18.94</t>
  </si>
  <si>
    <t>Agenti e rappresentanti di saponi, detersivi, candele e prodotti simili</t>
  </si>
  <si>
    <t>46.18.95</t>
  </si>
  <si>
    <t>Agenti e rappresentanti di giocattoli</t>
  </si>
  <si>
    <t>46.18.96</t>
  </si>
  <si>
    <t>Agenti e rappresentanti di chincaglieria e bigiotteria</t>
  </si>
  <si>
    <t>46.18.97</t>
  </si>
  <si>
    <t>Agenti e rappresentanti di altri prodotti non alimentari nca (inclusi gli imballaggi e gli articoli antinfortunistici, antincendio e pubblicitari)</t>
  </si>
  <si>
    <t>46.18.98</t>
  </si>
  <si>
    <t>Procacciatori d'affari di attrezzature sportive, biciclette e altri prodotti nca</t>
  </si>
  <si>
    <t>46.18.99</t>
  </si>
  <si>
    <t>Mediatori in attrezzature sportive, biciclette e altri prodotti nca</t>
  </si>
  <si>
    <t>46.19.01</t>
  </si>
  <si>
    <t>Agenti e rappresentanti di vari prodotti senza prevalenza di alcuno</t>
  </si>
  <si>
    <t>46.19.02</t>
  </si>
  <si>
    <t>Procacciatori d'affari di vari prodotti senza prevalenza di alcuno</t>
  </si>
  <si>
    <t>46.19.03</t>
  </si>
  <si>
    <t>Mediatori in vari prodotti senza prevalenza di alcuno</t>
  </si>
  <si>
    <t>46.19.04</t>
  </si>
  <si>
    <t>Gruppi di acquisto; mandatari agli acquisti; buyer</t>
  </si>
  <si>
    <t>46.21.10</t>
  </si>
  <si>
    <t>Commercio all'ingrosso di cereali e legumi secchi</t>
  </si>
  <si>
    <t>46.21.21</t>
  </si>
  <si>
    <t>Commercio all'ingrosso di tabacco grezzo</t>
  </si>
  <si>
    <t>46.21.22</t>
  </si>
  <si>
    <t>Commercio all'ingrosso di sementi e alimenti per il bestiame (mangimi), piante officinali, semi oleosi, patate da semina</t>
  </si>
  <si>
    <t>46.22.00</t>
  </si>
  <si>
    <t>Commercio all'ingrosso di fiori e piante</t>
  </si>
  <si>
    <t>46.23.00</t>
  </si>
  <si>
    <t>Commercio all'ingrosso di animali vivi</t>
  </si>
  <si>
    <t>46.24.10</t>
  </si>
  <si>
    <t>Commercio all'ingrosso di cuoio e pelli gregge e lavorate (escluse le pelli per pellicceria)</t>
  </si>
  <si>
    <t>46.24.20</t>
  </si>
  <si>
    <t>Commercio all'ingrosso di pelli gregge e lavorate per pellicceria</t>
  </si>
  <si>
    <t>46.31.10</t>
  </si>
  <si>
    <t>Commercio all'ingrosso di frutta e ortaggi freschi</t>
  </si>
  <si>
    <t>46.31.20</t>
  </si>
  <si>
    <t>Commercio all'ingrosso di frutta e ortaggi conservati</t>
  </si>
  <si>
    <t>46.32.10</t>
  </si>
  <si>
    <t>Commercio all'ingrosso di carne fresca, congelata e surgelata</t>
  </si>
  <si>
    <t>46.32.20</t>
  </si>
  <si>
    <t>Commercio all'ingrosso di prodotti di salumeria</t>
  </si>
  <si>
    <t>46.33.10</t>
  </si>
  <si>
    <t>Commercio all'ingrosso di prodotti lattiero-caseari e di uova</t>
  </si>
  <si>
    <t>46.33.20</t>
  </si>
  <si>
    <t>Commercio all'ingrosso di oli e grassi alimentari di origine vegetale o animale</t>
  </si>
  <si>
    <t>46.34.10</t>
  </si>
  <si>
    <t>Commercio all'ingrosso di bevande alcoliche</t>
  </si>
  <si>
    <t>46.34.20</t>
  </si>
  <si>
    <t>Commercio all'ingrosso di bevande non alcoliche</t>
  </si>
  <si>
    <t>46.35.00</t>
  </si>
  <si>
    <t>Commercio all'ingrosso di prodotti del tabacco</t>
  </si>
  <si>
    <t>46.36.00</t>
  </si>
  <si>
    <t>Commercio all'ingrosso di zucchero, cioccolato, dolciumi e prodotti da forno</t>
  </si>
  <si>
    <t>46.37.01</t>
  </si>
  <si>
    <t>Commercio all'ingrosso di caffè</t>
  </si>
  <si>
    <t>46.37.02</t>
  </si>
  <si>
    <t>Commercio all'ingrosso di tè, cacao e spezie</t>
  </si>
  <si>
    <t>46.38.10</t>
  </si>
  <si>
    <t>Commercio all'ingrosso di prodotti della pesca freschi</t>
  </si>
  <si>
    <t>46.38.20</t>
  </si>
  <si>
    <t>Commercio all'ingrosso di prodotti della pesca congelati, surgelati, conservati, secchi</t>
  </si>
  <si>
    <t>46.38.30</t>
  </si>
  <si>
    <t>Commercio all'ingrosso di pasti e piatti pronti</t>
  </si>
  <si>
    <t>46.38.90</t>
  </si>
  <si>
    <t>Commercio all'ingrosso di altri prodotti alimentari</t>
  </si>
  <si>
    <t>46.39.10</t>
  </si>
  <si>
    <t>Commercio all'ingrosso non specializzato di prodotti surgelati</t>
  </si>
  <si>
    <t>46.39.20</t>
  </si>
  <si>
    <t>Commercio all'ingrosso non specializzato di altri prodotti alimentari, bevande e tabacco</t>
  </si>
  <si>
    <t>46.41.10</t>
  </si>
  <si>
    <t>Commercio all'ingrosso di tessuti</t>
  </si>
  <si>
    <t>46.41.20</t>
  </si>
  <si>
    <t>Commercio all'ingrosso di articoli di merceria, filati e passamaneria</t>
  </si>
  <si>
    <t>46.41.90</t>
  </si>
  <si>
    <t>Commercio all'ingrosso di altri articoli tessili</t>
  </si>
  <si>
    <t>46.42.10</t>
  </si>
  <si>
    <t>Commercio all'ingrosso di abbigliamento e accessori</t>
  </si>
  <si>
    <t>46.42.20</t>
  </si>
  <si>
    <t>Commercio all'ingrosso di articoli in pelliccia</t>
  </si>
  <si>
    <t>46.42.30</t>
  </si>
  <si>
    <t>Commercio all'ingrosso di camicie, biancheria intima, maglieria e simili</t>
  </si>
  <si>
    <t>46.42.40</t>
  </si>
  <si>
    <t>Commercio all'ingrosso di calzature e accessori</t>
  </si>
  <si>
    <t>46.43.10</t>
  </si>
  <si>
    <t>Commercio all'ingrosso di elettrodomestici, di elettronica di consumo audio e video</t>
  </si>
  <si>
    <t>46.43.20</t>
  </si>
  <si>
    <t>Commercio all'ingrosso di supporti registrati, audio, video (Cd, Dvd e altri supporti)</t>
  </si>
  <si>
    <t>46.43.30</t>
  </si>
  <si>
    <t>Commercio all'ingrosso di articoli per fotografia, cinematografia e ottica</t>
  </si>
  <si>
    <t>46.44.10</t>
  </si>
  <si>
    <t>Commercio all'ingrosso di vetreria e cristalleria</t>
  </si>
  <si>
    <t>46.44.20</t>
  </si>
  <si>
    <t>Commercio all'ingrosso di ceramiche e porcellana</t>
  </si>
  <si>
    <t>46.44.30</t>
  </si>
  <si>
    <t>Commercio all'ingrosso di saponi, detersivi e altri prodotti per la pulizia</t>
  </si>
  <si>
    <t>46.44.40</t>
  </si>
  <si>
    <t>Commercio all'ingrosso di coltelleria, posateria e pentolame</t>
  </si>
  <si>
    <t>46.45.00</t>
  </si>
  <si>
    <t>Commercio all'ingrosso di profumi e cosmetici</t>
  </si>
  <si>
    <t>46.46.10</t>
  </si>
  <si>
    <t>Commercio all'ingrosso di medicinali</t>
  </si>
  <si>
    <t>46.46.20</t>
  </si>
  <si>
    <t>Commercio all'ingrosso di prodotti botanici per uso farmaceutico</t>
  </si>
  <si>
    <t>46.46.30</t>
  </si>
  <si>
    <t>Commercio all'ingrosso di articoli medicali ed ortopedici</t>
  </si>
  <si>
    <t>46.47.10</t>
  </si>
  <si>
    <t>Commercio all'ingrosso di mobili di qualsiasi materiale</t>
  </si>
  <si>
    <t>46.47.20</t>
  </si>
  <si>
    <t>Commercio all'ingrosso di tappeti</t>
  </si>
  <si>
    <t>46.47.30</t>
  </si>
  <si>
    <t>Commercio all'ingrosso di articoli per l'illuminazione; materiale elettrico vario per uso domestico</t>
  </si>
  <si>
    <t>46.48.00</t>
  </si>
  <si>
    <t>Commercio all'ingrosso di orologi e di gioielleria</t>
  </si>
  <si>
    <t>46.49.10</t>
  </si>
  <si>
    <t>Commercio all'ingrosso di carta, cartone e articoli di cartoleria</t>
  </si>
  <si>
    <t>46.49.20</t>
  </si>
  <si>
    <t>Commercio all'ingrosso di libri, riviste e giornali</t>
  </si>
  <si>
    <t>46.49.30</t>
  </si>
  <si>
    <t>Commercio all'ingrosso di giochi e giocattoli</t>
  </si>
  <si>
    <t>46.49.40</t>
  </si>
  <si>
    <t>Commercio all'ingrosso di articoli sportivi (incluse le biciclette)</t>
  </si>
  <si>
    <t>46.49.50</t>
  </si>
  <si>
    <t>Commercio all'ingrosso di articoli in pelle; articoli da viaggio in qualsiasi materiale</t>
  </si>
  <si>
    <t>46.49.90</t>
  </si>
  <si>
    <t>Commercio all'ingrosso di vari prodotti di consumo non alimentare nca</t>
  </si>
  <si>
    <t>46.51.00</t>
  </si>
  <si>
    <t>Commercio all'ingrosso di computer, apparecchiature informatiche periferiche e di software</t>
  </si>
  <si>
    <t>46.52.01</t>
  </si>
  <si>
    <t>Commercio all'ingrosso di apparecchi e materiali telefonici</t>
  </si>
  <si>
    <t>46.52.02</t>
  </si>
  <si>
    <t>Commercio all'ingrosso di nastri non registrati</t>
  </si>
  <si>
    <t>46.52.09</t>
  </si>
  <si>
    <t>Commercio all'ingrosso di altre apparecchiature elettroniche per telecomunicazioni e di altri componenti elettronici</t>
  </si>
  <si>
    <t>46.61.00</t>
  </si>
  <si>
    <t>Commercio all'ingrosso di macchine, accessori e utensili agricoli, inclusi i trattori</t>
  </si>
  <si>
    <t>46.62.00</t>
  </si>
  <si>
    <t>Commercio all'ingrosso di macchine utensili (incluse le relative parti intercambiabili)</t>
  </si>
  <si>
    <t>46.63.00</t>
  </si>
  <si>
    <t>Commercio all'ingrosso di macchine per le miniere, l'edilizia e l'ingegneria civile</t>
  </si>
  <si>
    <t>46.64.00</t>
  </si>
  <si>
    <t>Commercio all'ingrosso di macchine per l'industria tessile, di macchine per cucire e per maglieria</t>
  </si>
  <si>
    <t>46.65.00</t>
  </si>
  <si>
    <t>Commercio all'ingrosso di mobili per ufficio e negozi</t>
  </si>
  <si>
    <t>46.66.00</t>
  </si>
  <si>
    <t>Commercio all'ingrosso di altre macchine e attrezzature per ufficio</t>
  </si>
  <si>
    <t>46.69.11</t>
  </si>
  <si>
    <t>Commercio all'ingrosso di imbarcazioni da diporto</t>
  </si>
  <si>
    <t>46.69.19</t>
  </si>
  <si>
    <t>Commercio all'ingrosso di altri mezzi ed attrezzature di trasporto</t>
  </si>
  <si>
    <t>46.69.20</t>
  </si>
  <si>
    <t>Commercio all'ingrosso di materiale elettrico per impianti di uso industriale</t>
  </si>
  <si>
    <t>46.69.30</t>
  </si>
  <si>
    <t>Commercio all'ingrosso di apparecchiature per parrucchieri, palestre, solarium e centri estetici</t>
  </si>
  <si>
    <t>46.69.91</t>
  </si>
  <si>
    <t>Commercio all'ingrosso di strumenti e attrezzature di misurazione per uso scientifico</t>
  </si>
  <si>
    <t>46.69.92</t>
  </si>
  <si>
    <t>Commercio all'ingrosso di strumenti e attrezzature di misurazione per uso non scientifico</t>
  </si>
  <si>
    <t>46.69.93</t>
  </si>
  <si>
    <t>Commercio all'ingrosso di giochi per luna-park e videogiochi per pubblici esercizi</t>
  </si>
  <si>
    <t>46.69.94</t>
  </si>
  <si>
    <t>Commercio all'ingrosso di articoli antincendio e antinfortunistici</t>
  </si>
  <si>
    <t>46.69.99</t>
  </si>
  <si>
    <t>Commercio all'ingrosso di altre macchine ed attrezzature per l'industria, il commercio e la navigazione nca</t>
  </si>
  <si>
    <t>46.71.00</t>
  </si>
  <si>
    <t>Commercio all'ingrosso di prodotti petroliferi e lubrificanti per autotrazione, di combustibili per riscaldamento</t>
  </si>
  <si>
    <t>46.72.10</t>
  </si>
  <si>
    <t>Commercio all'ingrosso di minerali metalliferi, di metalli ferrosi e prodotti semilavorati</t>
  </si>
  <si>
    <t>46.72.20</t>
  </si>
  <si>
    <t>Commercio all'ingrosso di metalli non ferrosi e prodotti semilavorati</t>
  </si>
  <si>
    <t>46.73.10</t>
  </si>
  <si>
    <t>Commercio all'ingrosso di legname, semilavorati in legno e legno artificiale</t>
  </si>
  <si>
    <t>46.73.21</t>
  </si>
  <si>
    <t>Commercio all'ingrosso di moquette e linoleum</t>
  </si>
  <si>
    <t>46.73.22</t>
  </si>
  <si>
    <t>Commercio all'ingrosso di altri materiali per rivestimenti (inclusi gli apparecchi igienico-sanitari)</t>
  </si>
  <si>
    <t>46.73.23</t>
  </si>
  <si>
    <t>Commercio all'ingrosso di infissi</t>
  </si>
  <si>
    <t>46.73.29</t>
  </si>
  <si>
    <t>Commercio all'ingrosso di altri materiali da costruzione</t>
  </si>
  <si>
    <t>46.73.30</t>
  </si>
  <si>
    <t>Commercio all'ingrosso di vetro piano</t>
  </si>
  <si>
    <t>46.73.40</t>
  </si>
  <si>
    <t>Commercio all'ingrosso di carta da parati, colori e vernici</t>
  </si>
  <si>
    <t>46.74.10</t>
  </si>
  <si>
    <t>Commercio all'ingrosso di articoli in ferro e in altri metalli (ferramenta)</t>
  </si>
  <si>
    <t>46.74.20</t>
  </si>
  <si>
    <t>Commercio all'ingrosso di apparecchi e accessori per impianti idraulici, di riscaldamento e di condizionamento</t>
  </si>
  <si>
    <t>46.75.01</t>
  </si>
  <si>
    <t>Commercio all'ingrosso di fertilizzanti e di altri prodotti chimici per l'agricoltura</t>
  </si>
  <si>
    <t>46.75.02</t>
  </si>
  <si>
    <t>Commercio all'ingrosso di prodotti chimici per l'industria</t>
  </si>
  <si>
    <t>46.76.10</t>
  </si>
  <si>
    <t>Commercio all'ingrosso di fibre tessili gregge e semilavorate</t>
  </si>
  <si>
    <t>46.76.20</t>
  </si>
  <si>
    <t>Commercio all'ingrosso di gomma greggia, materie plastiche in forme primarie e semilavorati</t>
  </si>
  <si>
    <t>46.76.30</t>
  </si>
  <si>
    <t>Commercio all'ingrosso di imballaggi</t>
  </si>
  <si>
    <t>46.76.90</t>
  </si>
  <si>
    <t>Commercio all'ingrosso di altri prodotti intermedi nca</t>
  </si>
  <si>
    <t>46.77.10</t>
  </si>
  <si>
    <t>Commercio all'ingrosso di rottami e sottoprodotti della lavorazione industriale metallici</t>
  </si>
  <si>
    <t>46.77.20</t>
  </si>
  <si>
    <t>Commercio all'ingrosso di altri materiali di recupero non metallici (vetro, carta, cartoni eccetera); sottoprodotti non metallici della lavorazione industriale (cascami)</t>
  </si>
  <si>
    <t>46.90.00</t>
  </si>
  <si>
    <t>Commercio all'ingrosso non specializzato</t>
  </si>
  <si>
    <t>47.11.10</t>
  </si>
  <si>
    <t>Ipermercati</t>
  </si>
  <si>
    <t>47.11.20</t>
  </si>
  <si>
    <t>Supermercati</t>
  </si>
  <si>
    <t>47.11.30</t>
  </si>
  <si>
    <t>Discount di alimentari</t>
  </si>
  <si>
    <t>47.11.40</t>
  </si>
  <si>
    <t>Minimercati ed altri esercizi non specializzati di alimentari vari</t>
  </si>
  <si>
    <t>47.11.50</t>
  </si>
  <si>
    <t>Commercio al dettaglio di prodotti surgelati</t>
  </si>
  <si>
    <t>47.19.10</t>
  </si>
  <si>
    <t>Grandi magazzini</t>
  </si>
  <si>
    <t>47.19.20</t>
  </si>
  <si>
    <t>Commercio al dettaglio in esercizi non specializzati di computer, periferiche, attrezzature per le telecomunicazioni, elettronica di consumo audio e video, elettrodomestici</t>
  </si>
  <si>
    <t>47.19.90</t>
  </si>
  <si>
    <t>Empori ed altri negozi non specializzati di vari prodotti non alimentari</t>
  </si>
  <si>
    <t>47.21.01</t>
  </si>
  <si>
    <t>Commercio al dettaglio di frutta e verdura fresca</t>
  </si>
  <si>
    <t>47.21.02</t>
  </si>
  <si>
    <t>Commercio al dettaglio di frutta e verdura preparata e conservata</t>
  </si>
  <si>
    <t>47.22.00</t>
  </si>
  <si>
    <t>Commercio al dettaglio di carni e di prodotti a base di carne</t>
  </si>
  <si>
    <t>47.23.00</t>
  </si>
  <si>
    <t>Commercio al dettaglio di pesci, crostacei e molluschi</t>
  </si>
  <si>
    <t>47.24.10</t>
  </si>
  <si>
    <t>Commercio al dettaglio di pane</t>
  </si>
  <si>
    <t>47.24.20</t>
  </si>
  <si>
    <t>Commercio al dettaglio di torte, dolciumi, confetteria</t>
  </si>
  <si>
    <t>47.25.00</t>
  </si>
  <si>
    <t>Commercio al dettaglio di bevande</t>
  </si>
  <si>
    <t>47.26.00</t>
  </si>
  <si>
    <t>Commercio al dettaglio di generi di monopolio (tabaccherie)</t>
  </si>
  <si>
    <t>47.29.10</t>
  </si>
  <si>
    <t>Commercio al dettaglio di latte e di prodotti lattiero-caseari</t>
  </si>
  <si>
    <t>47.29.20</t>
  </si>
  <si>
    <t>Commercio al dettaglio di caffè torrefatto</t>
  </si>
  <si>
    <t>47.29.30</t>
  </si>
  <si>
    <t>Commercio al dettaglio di prodotti macrobiotici e dietetici</t>
  </si>
  <si>
    <t>47.29.90</t>
  </si>
  <si>
    <t>Commercio al dettaglio di altri prodotti alimentari in esercizi specializzati nca</t>
  </si>
  <si>
    <t>47.30.00</t>
  </si>
  <si>
    <t>Commercio al dettaglio di carburante per autotrazione</t>
  </si>
  <si>
    <t>47.41.00</t>
  </si>
  <si>
    <t>Commercio al dettaglio di computer, unità periferiche, software e attrezzature per ufficio in esercizi specializzati</t>
  </si>
  <si>
    <t>47.42.00</t>
  </si>
  <si>
    <t>Commercio al dettaglio di apparecchiature per le telecomunicazioni e la telefonia in esercizi specializzati</t>
  </si>
  <si>
    <t>47.43.00</t>
  </si>
  <si>
    <t>Commercio al dettaglio di apparecchi audio e video in esercizi specializzati</t>
  </si>
  <si>
    <t>47.51.10</t>
  </si>
  <si>
    <t>Commercio al dettaglio di tessuti per l'abbigliamento, l'arredamento e di biancheria per la casa</t>
  </si>
  <si>
    <t>47.51.20</t>
  </si>
  <si>
    <t>Commercio al dettaglio di filati per maglieria e merceria</t>
  </si>
  <si>
    <t>47.52.10</t>
  </si>
  <si>
    <t>Commercio al dettaglio di ferramenta, vernici, vetro piano e materiale elettrico e termoidraulico</t>
  </si>
  <si>
    <t>47.52.20</t>
  </si>
  <si>
    <t>Commercio al dettaglio di articoli igienico-sanitari</t>
  </si>
  <si>
    <t>47.52.30</t>
  </si>
  <si>
    <t>Commercio al dettaglio di materiali da costruzione, ceramiche e piastrelle</t>
  </si>
  <si>
    <t>47.52.40</t>
  </si>
  <si>
    <t>Commercio al dettaglio di macchine, attrezzature e prodotti per l'agricoltura; macchine e attrezzature per il giardinaggio</t>
  </si>
  <si>
    <t>47.53.11</t>
  </si>
  <si>
    <t>Commercio al dettaglio di tende e tendine</t>
  </si>
  <si>
    <t>47.53.12</t>
  </si>
  <si>
    <t>Commercio al dettaglio di tappeti</t>
  </si>
  <si>
    <t>47.53.20</t>
  </si>
  <si>
    <t>Commercio al dettaglio di carta da parati e rivestimenti per pavimenti (moquette e linoleum)</t>
  </si>
  <si>
    <t>47.54.00</t>
  </si>
  <si>
    <t>Commercio al dettaglio di elettrodomestici in esercizi specializzati</t>
  </si>
  <si>
    <t>47.59.10</t>
  </si>
  <si>
    <t>Commercio al dettaglio di mobili per la casa</t>
  </si>
  <si>
    <t>47.59.20</t>
  </si>
  <si>
    <t>Commercio al dettaglio di utensili per la casa, di cristallerie e vasellame</t>
  </si>
  <si>
    <t>47.59.30</t>
  </si>
  <si>
    <t>Commercio al dettaglio di articoli per l'illuminazione</t>
  </si>
  <si>
    <t>47.59.40</t>
  </si>
  <si>
    <t>Commercio al dettaglio di macchine per cucire e per maglieria per uso domestico</t>
  </si>
  <si>
    <t>47.59.50</t>
  </si>
  <si>
    <t>Commercio al dettaglio di sistemi di sicurezza</t>
  </si>
  <si>
    <t>47.59.60</t>
  </si>
  <si>
    <t>Commercio al dettaglio di strumenti musicali e spartiti</t>
  </si>
  <si>
    <t>47.59.91</t>
  </si>
  <si>
    <t>Commercio al dettaglio di articoli in legno, sughero, vimini e articoli in plastica per uso domestico</t>
  </si>
  <si>
    <t>47.59.99</t>
  </si>
  <si>
    <t>Commercio al dettaglio di altri articoli per uso domestico nca</t>
  </si>
  <si>
    <t>47.61.00</t>
  </si>
  <si>
    <t>Commercio al dettaglio di libri nuovi in esercizi specializzati</t>
  </si>
  <si>
    <t>47.62.10</t>
  </si>
  <si>
    <t>Commercio al dettaglio di giornali, riviste e periodici</t>
  </si>
  <si>
    <t>47.62.20</t>
  </si>
  <si>
    <t>Commercio al dettaglio di articoli di cartoleria e forniture per ufficio</t>
  </si>
  <si>
    <t>47.63.00</t>
  </si>
  <si>
    <t>Commercio al dettaglio di registrazioni musicali e video in esercizi specializzati</t>
  </si>
  <si>
    <t>47.64.10</t>
  </si>
  <si>
    <t>Commercio al dettaglio di articoli sportivi, biciclette e articoli per il tempo libero</t>
  </si>
  <si>
    <t>47.64.20</t>
  </si>
  <si>
    <t>Commercio al dettaglio di natanti e accessori</t>
  </si>
  <si>
    <t>47.65.00</t>
  </si>
  <si>
    <t>Commercio al dettaglio di giochi e giocattoli (inclusi quelli elettronici)</t>
  </si>
  <si>
    <t>47.71.10</t>
  </si>
  <si>
    <t>Commercio al dettaglio di confezioni per adulti</t>
  </si>
  <si>
    <t>47.71.20</t>
  </si>
  <si>
    <t>Commercio al dettaglio di confezioni per bambini e neonati</t>
  </si>
  <si>
    <t>47.71.30</t>
  </si>
  <si>
    <t>Commercio al dettaglio di biancheria personale, maglieria, camicie</t>
  </si>
  <si>
    <t>47.71.40</t>
  </si>
  <si>
    <t>Commercio al dettaglio di pellicce e di abbigliamento in pelle</t>
  </si>
  <si>
    <t>47.71.50</t>
  </si>
  <si>
    <t>Commercio al dettaglio di cappelli, ombrelli, guanti e cravatte</t>
  </si>
  <si>
    <t>47.72.10</t>
  </si>
  <si>
    <t>Commercio al dettaglio di calzature e accessori</t>
  </si>
  <si>
    <t>47.72.20</t>
  </si>
  <si>
    <t>Commercio al dettaglio di articoli di pelletteria e da viaggio</t>
  </si>
  <si>
    <t>47.73.10</t>
  </si>
  <si>
    <t>Farmacie</t>
  </si>
  <si>
    <t>47.73.20</t>
  </si>
  <si>
    <t>Commercio al dettaglio in altri esercizi specializzati di medicinali non soggetti a prescrizione medica</t>
  </si>
  <si>
    <t>47.74.00</t>
  </si>
  <si>
    <t>Commercio al dettaglio di articoli medicali e ortopedici in esercizi specializzati</t>
  </si>
  <si>
    <t>47.75.10</t>
  </si>
  <si>
    <t>Commercio al dettaglio di articoli di profumeria, prodotti per toletta e per l'igiene personale</t>
  </si>
  <si>
    <t>47.75.20</t>
  </si>
  <si>
    <t>Erboristerie</t>
  </si>
  <si>
    <t>47.76.10</t>
  </si>
  <si>
    <t>Commercio al dettaglio di fiori e piante</t>
  </si>
  <si>
    <t>47.76.20</t>
  </si>
  <si>
    <t>Commercio al dettaglio di piccoli animali domestici</t>
  </si>
  <si>
    <t>47.77.00</t>
  </si>
  <si>
    <t>Commercio al dettaglio di orologi, articoli di gioielleria e argenteria</t>
  </si>
  <si>
    <t>47.78.10</t>
  </si>
  <si>
    <t>Commercio al dettaglio di mobili per ufficio</t>
  </si>
  <si>
    <t>47.78.20</t>
  </si>
  <si>
    <t>Commercio al dettaglio di materiale per ottica e fotografia</t>
  </si>
  <si>
    <t>47.78.31</t>
  </si>
  <si>
    <t>Commercio al dettaglio di oggetti d'arte (incluse le gallerie d'arte)</t>
  </si>
  <si>
    <t>47.78.32</t>
  </si>
  <si>
    <t>Commercio al dettaglio di oggetti d'artigianato</t>
  </si>
  <si>
    <t>47.78.33</t>
  </si>
  <si>
    <t>Commercio al dettaglio di arredi sacri ed articoli religiosi</t>
  </si>
  <si>
    <t>47.78.34</t>
  </si>
  <si>
    <t>Commercio al dettaglio di articoli da regalo e per fumatori</t>
  </si>
  <si>
    <t>47.78.35</t>
  </si>
  <si>
    <t>Commercio al dettaglio di bomboniere</t>
  </si>
  <si>
    <t>47.78.36</t>
  </si>
  <si>
    <t>Commercio al dettaglio di chincaglieria e bigiotteria (inclusi gli oggetti ricordo e gli articoli di promozione pubblicitaria)</t>
  </si>
  <si>
    <t>47.78.37</t>
  </si>
  <si>
    <t>Commercio al dettaglio di articoli per le belle arti</t>
  </si>
  <si>
    <t>47.78.40</t>
  </si>
  <si>
    <t>Commercio al dettaglio di combustibile per uso domestico e per riscaldamento</t>
  </si>
  <si>
    <t>47.78.50</t>
  </si>
  <si>
    <t>Commercio al dettaglio di armi e munizioni, articoli militari</t>
  </si>
  <si>
    <t>47.78.60</t>
  </si>
  <si>
    <t>Commercio al dettaglio di saponi, detersivi, prodotti per la lucidatura e affini</t>
  </si>
  <si>
    <t>47.78.91</t>
  </si>
  <si>
    <t>Commercio al dettaglio di filatelia, numismatica e articoli da collezionismo</t>
  </si>
  <si>
    <t>47.78.92</t>
  </si>
  <si>
    <t>Commercio al dettaglio di spaghi, cordami, tele e sacchi di juta e prodotti per l'imballaggio (esclusi quelli in carta e cartone)</t>
  </si>
  <si>
    <t>47.78.93</t>
  </si>
  <si>
    <t>Commercio al dettaglio di articoli funerari e cimiteriali</t>
  </si>
  <si>
    <t>47.78.94</t>
  </si>
  <si>
    <t>Commercio al dettaglio di articoli per adulti (sexy shop)</t>
  </si>
  <si>
    <t>47.78.99</t>
  </si>
  <si>
    <t>Commercio al dettaglio di altri prodotti non alimentari nca</t>
  </si>
  <si>
    <t>47.79.10</t>
  </si>
  <si>
    <t>Commercio al dettaglio di libri di seconda mano</t>
  </si>
  <si>
    <t>47.79.20</t>
  </si>
  <si>
    <t>Commercio al dettaglio di mobili usati e oggetti di antiquariato</t>
  </si>
  <si>
    <t>47.79.30</t>
  </si>
  <si>
    <t>Commercio al dettaglio di indumenti e altri oggetti usati</t>
  </si>
  <si>
    <t>47.79.40</t>
  </si>
  <si>
    <t>Case d'asta al dettaglio (escluse aste via internet)</t>
  </si>
  <si>
    <t>47.81.01</t>
  </si>
  <si>
    <t>Commercio al dettaglio ambulante di prodotti ortofrutticoli</t>
  </si>
  <si>
    <t>47.81.02</t>
  </si>
  <si>
    <t>Commercio al dettaglio ambulante di prodotti ittici</t>
  </si>
  <si>
    <t>47.81.03</t>
  </si>
  <si>
    <t>Commercio al dettaglio ambulante di carne</t>
  </si>
  <si>
    <t>47.81.09</t>
  </si>
  <si>
    <t>Commercio al dettaglio ambulante di altri prodotti alimentari e bevande nca</t>
  </si>
  <si>
    <t>47.82.01</t>
  </si>
  <si>
    <t>Commercio al dettaglio ambulante di tessuti, articoli tessili per la casa, articoli di abbigliamento</t>
  </si>
  <si>
    <t>47.82.02</t>
  </si>
  <si>
    <t>Commercio al dettaglio ambulante di calzature e pelletterie</t>
  </si>
  <si>
    <t>47.89.01</t>
  </si>
  <si>
    <t>Commercio al dettaglio ambulante di fiori, piante, bulbi, semi e fertilizzanti</t>
  </si>
  <si>
    <t>47.89.02</t>
  </si>
  <si>
    <t>Commercio al dettaglio ambulante di macchine, attrezzature e prodotti per l'agricoltura; attrezzature per il giardinaggio</t>
  </si>
  <si>
    <t>47.89.03</t>
  </si>
  <si>
    <t>Commercio al dettaglio ambulante di profumi e cosmetici; saponi, detersivi ed altri detergenti per qualsiasi uso</t>
  </si>
  <si>
    <t>47.89.04</t>
  </si>
  <si>
    <t>Commercio al dettaglio ambulante di chincaglieria e bigiotteria</t>
  </si>
  <si>
    <t>47.89.05</t>
  </si>
  <si>
    <t>Commercio al dettaglio ambulante di arredamenti per giardino; mobili; tappeti e stuoie; articoli casalinghi; elettrodomestici; materiale elettrico</t>
  </si>
  <si>
    <t>47.89.09</t>
  </si>
  <si>
    <t>Commercio al dettaglio ambulante di altri prodotti nca</t>
  </si>
  <si>
    <t>47.91.10</t>
  </si>
  <si>
    <t>Commercio al dettaglio di qualsiasi tipo di prodotto effettuato via internet</t>
  </si>
  <si>
    <t>47.91.20</t>
  </si>
  <si>
    <t>Commercio al dettaglio di qualsiasi tipo di prodotto effettuato per televisione</t>
  </si>
  <si>
    <t>47.91.30</t>
  </si>
  <si>
    <t>Commercio al dettaglio di qualsiasi tipo di prodotto per corrispondenza, radio, telefono</t>
  </si>
  <si>
    <t>47.99.10</t>
  </si>
  <si>
    <t>Commercio al dettaglio di prodotti vari, mediante l'intervento di un dimostratore o di un incaricato alla vendita (porta a porta)</t>
  </si>
  <si>
    <t>47.99.20</t>
  </si>
  <si>
    <t>Commercio effettuato per mezzo di distributori automatici</t>
  </si>
  <si>
    <t>49.10.00</t>
  </si>
  <si>
    <t>Trasporto ferroviario di passeggeri (interurbano)</t>
  </si>
  <si>
    <t>49.20.00</t>
  </si>
  <si>
    <t>Trasporto ferroviario di merci</t>
  </si>
  <si>
    <t>49.31.00</t>
  </si>
  <si>
    <t>Trasporto terrestre di passeggeri in aree urbane e suburbane</t>
  </si>
  <si>
    <t>49.32.10</t>
  </si>
  <si>
    <t>Trasporto con taxi</t>
  </si>
  <si>
    <t>49.32.20</t>
  </si>
  <si>
    <t>Trasporto mediante noleggio di autovetture da rimessa con conducente</t>
  </si>
  <si>
    <t>49.39.01</t>
  </si>
  <si>
    <t>Gestioni di funicolari, ski-lift e seggiovie se non facenti parte dei sistemi di transito urbano o suburbano</t>
  </si>
  <si>
    <t>49.39.09</t>
  </si>
  <si>
    <t>Altre attività di trasporti terrestri di passeggeri nca</t>
  </si>
  <si>
    <t>49.41.00</t>
  </si>
  <si>
    <t>Trasporto di merci su strada</t>
  </si>
  <si>
    <t>49.42.00</t>
  </si>
  <si>
    <t>Servizi di trasloco</t>
  </si>
  <si>
    <t>49.50.10</t>
  </si>
  <si>
    <t>Trasporto mediante condotte di gas</t>
  </si>
  <si>
    <t>49.50.20</t>
  </si>
  <si>
    <t>Trasporto mediante condotte di liquidi</t>
  </si>
  <si>
    <t>50.10.00</t>
  </si>
  <si>
    <t>Trasporto marittimo e costiero di passeggeri</t>
  </si>
  <si>
    <t>50.20.00</t>
  </si>
  <si>
    <t>Trasporto marittimo e costiero di merci</t>
  </si>
  <si>
    <t>50.30.00</t>
  </si>
  <si>
    <t>Trasporto di passeggeri per vie d'acqua interne (inclusi i trasporti lagunari)</t>
  </si>
  <si>
    <t>50.40.00</t>
  </si>
  <si>
    <t>Trasporto di merci per vie d'acqua interne</t>
  </si>
  <si>
    <t>51.10.10</t>
  </si>
  <si>
    <t>Trasporto aereo di linea di passeggeri</t>
  </si>
  <si>
    <t>51.10.20</t>
  </si>
  <si>
    <t>Trasporto aereo non di linea di passeggeri; voli charter</t>
  </si>
  <si>
    <t>51.21.00</t>
  </si>
  <si>
    <t>Trasporto aereo di merci</t>
  </si>
  <si>
    <t>51.22.00</t>
  </si>
  <si>
    <t>Trasporto spaziale</t>
  </si>
  <si>
    <t>52.10.10</t>
  </si>
  <si>
    <t>Magazzini di custodia e deposito per conto terzi</t>
  </si>
  <si>
    <t>52.10.20</t>
  </si>
  <si>
    <t>Magazzini frigoriferi per conto terzi</t>
  </si>
  <si>
    <t>52.21.10</t>
  </si>
  <si>
    <t>Gestione di infrastrutture ferroviarie</t>
  </si>
  <si>
    <t>52.21.20</t>
  </si>
  <si>
    <t>Gestione di strade, ponti, gallerie</t>
  </si>
  <si>
    <t>52.21.30</t>
  </si>
  <si>
    <t>Gestione di stazioni per autobus</t>
  </si>
  <si>
    <t>52.21.40</t>
  </si>
  <si>
    <t>Gestione di centri di movimentazione merci (interporti)</t>
  </si>
  <si>
    <t>52.21.50</t>
  </si>
  <si>
    <t>Gestione di parcheggi e autorimesse</t>
  </si>
  <si>
    <t>52.21.60</t>
  </si>
  <si>
    <t>Attività di traino e soccorso stradale</t>
  </si>
  <si>
    <t>52.21.90</t>
  </si>
  <si>
    <t>Altre attività connesse ai trasporti terrestri nca</t>
  </si>
  <si>
    <t>52.22.01</t>
  </si>
  <si>
    <t>Liquefazione e rigassificazione di gas a scopo di trasporto marittimo e per vie d'acqua effettuata al di fuori del sito di estrazione</t>
  </si>
  <si>
    <t>52.22.09</t>
  </si>
  <si>
    <t>Altre attività dei servizi connessi al trasporto marittimo e per vie d'acqua</t>
  </si>
  <si>
    <t>52.23.00</t>
  </si>
  <si>
    <t>Attività dei servizi connessi al trasporto aereo</t>
  </si>
  <si>
    <t>52.24.10</t>
  </si>
  <si>
    <t>Movimento merci relativo a trasporti aerei</t>
  </si>
  <si>
    <t>52.24.20</t>
  </si>
  <si>
    <t>Movimento merci relativo a trasporti marittimi e fluviali</t>
  </si>
  <si>
    <t>52.24.30</t>
  </si>
  <si>
    <t>Movimento merci relativo a trasporti ferroviari</t>
  </si>
  <si>
    <t>52.24.40</t>
  </si>
  <si>
    <t>Movimento merci relativo ad altri trasporti terrestri</t>
  </si>
  <si>
    <t>52.29.10</t>
  </si>
  <si>
    <t>Spedizionieri e agenzie di operazioni doganali</t>
  </si>
  <si>
    <t>52.29.21</t>
  </si>
  <si>
    <t>Intermediari dei trasporti</t>
  </si>
  <si>
    <t>52.29.22</t>
  </si>
  <si>
    <t>Servizi logistici relativi alla distribuzione delle merci</t>
  </si>
  <si>
    <t>53.10.00</t>
  </si>
  <si>
    <t>Attività postali con obbligo di servizio universale</t>
  </si>
  <si>
    <t>53.20.00</t>
  </si>
  <si>
    <t>Altre attività postali e di corriere senza obbligo di servizio universale</t>
  </si>
  <si>
    <t>55.10.00</t>
  </si>
  <si>
    <t>Alberghi</t>
  </si>
  <si>
    <t>55.20.10</t>
  </si>
  <si>
    <t>Villaggi turistici</t>
  </si>
  <si>
    <t>55.20.20</t>
  </si>
  <si>
    <t>Ostelli della gioventù</t>
  </si>
  <si>
    <t>55.20.30</t>
  </si>
  <si>
    <t>Rifugi di montagna</t>
  </si>
  <si>
    <t>55.20.40</t>
  </si>
  <si>
    <t>Colonie marine e montane</t>
  </si>
  <si>
    <t>55.20.51</t>
  </si>
  <si>
    <t>Affittacamere per brevi soggiorni, case ed appartamenti per vacanze, bed and breakfast, residence</t>
  </si>
  <si>
    <t>55.20.52</t>
  </si>
  <si>
    <t>Attività di alloggio connesse alle aziende agricole</t>
  </si>
  <si>
    <t>55.30.00</t>
  </si>
  <si>
    <t>Aree di campeggio e aree attrezzate per camper e roulotte</t>
  </si>
  <si>
    <t>55.90.10</t>
  </si>
  <si>
    <t>Gestione di vagoni letto</t>
  </si>
  <si>
    <t>55.90.20</t>
  </si>
  <si>
    <t>Alloggi per studenti e lavoratori con servizi accessori di tipo alberghiero</t>
  </si>
  <si>
    <t>56.10.11</t>
  </si>
  <si>
    <t>Ristorazione con somministrazione</t>
  </si>
  <si>
    <t>56.10.12</t>
  </si>
  <si>
    <t>Attività di ristorazione connesse alle aziende agricole</t>
  </si>
  <si>
    <t>56.10.20</t>
  </si>
  <si>
    <t>Ristorazione senza somministrazione con preparazione di cibi da asporto</t>
  </si>
  <si>
    <t>56.10.30</t>
  </si>
  <si>
    <t>Gelaterie e pasticcerie</t>
  </si>
  <si>
    <t>56.10.41</t>
  </si>
  <si>
    <t>Gelaterie e pasticcerie ambulanti</t>
  </si>
  <si>
    <t>56.10.42</t>
  </si>
  <si>
    <t>Ristorazione ambulante</t>
  </si>
  <si>
    <t>56.10.50</t>
  </si>
  <si>
    <t>Ristorazione su treni e navi</t>
  </si>
  <si>
    <t>56.21.00</t>
  </si>
  <si>
    <t>Catering per eventi, banqueting</t>
  </si>
  <si>
    <t>56.29.10</t>
  </si>
  <si>
    <t>Mense</t>
  </si>
  <si>
    <t>56.29.20</t>
  </si>
  <si>
    <t>Catering continuativo su base contrattuale</t>
  </si>
  <si>
    <t>56.30.00</t>
  </si>
  <si>
    <t>Bar e altri esercizi simili senza cucina</t>
  </si>
  <si>
    <t>58.11.00</t>
  </si>
  <si>
    <t>Edizione di libri</t>
  </si>
  <si>
    <t>58.12.01</t>
  </si>
  <si>
    <t>Pubblicazione di elenchi</t>
  </si>
  <si>
    <t>58.12.02</t>
  </si>
  <si>
    <t>Pubblicazione di mailing list</t>
  </si>
  <si>
    <t>58.13.00</t>
  </si>
  <si>
    <t>Edizione di quotidiani</t>
  </si>
  <si>
    <t>58.14.00</t>
  </si>
  <si>
    <t>Edizione di riviste e periodici</t>
  </si>
  <si>
    <t>58.19.00</t>
  </si>
  <si>
    <t>Altre attività editoriali</t>
  </si>
  <si>
    <t>58.21.00</t>
  </si>
  <si>
    <t>Edizione di giochi per computer</t>
  </si>
  <si>
    <t>58.29.00</t>
  </si>
  <si>
    <t>Edizione di altri software a pacchetto (esclusi giochi per computer)</t>
  </si>
  <si>
    <t>59.11.00</t>
  </si>
  <si>
    <t>Attività di produzione cinematografica, di video e di programmi televisivi</t>
  </si>
  <si>
    <t>59.12.00</t>
  </si>
  <si>
    <t>Attività di post-produzione cinematografica, di video e di programmi televisivi</t>
  </si>
  <si>
    <t>59.13.00</t>
  </si>
  <si>
    <t>Attività di distribuzione cinematografica, di video e di programmi televisivi</t>
  </si>
  <si>
    <t>59.14.00</t>
  </si>
  <si>
    <t>Attività di proiezione cinematografica</t>
  </si>
  <si>
    <t>59.20.10</t>
  </si>
  <si>
    <t>Edizione di registrazioni sonore</t>
  </si>
  <si>
    <t>59.20.20</t>
  </si>
  <si>
    <t>Edizione di musica stampata</t>
  </si>
  <si>
    <t>59.20.30</t>
  </si>
  <si>
    <t>Studi di registrazione sonora</t>
  </si>
  <si>
    <t>60.10.00</t>
  </si>
  <si>
    <t>Trasmissioni radiofoniche</t>
  </si>
  <si>
    <t>60.20.00</t>
  </si>
  <si>
    <t>Programmazione e trasmissioni televisive</t>
  </si>
  <si>
    <t>61.10.00</t>
  </si>
  <si>
    <t>Telecomunicazioni fisse</t>
  </si>
  <si>
    <t>61.20.00</t>
  </si>
  <si>
    <t>Telecomunicazioni mobili</t>
  </si>
  <si>
    <t>61.30.00</t>
  </si>
  <si>
    <t>Telecomunicazioni satellitari</t>
  </si>
  <si>
    <t>61.90.10</t>
  </si>
  <si>
    <t>Erogazione di servizi di accesso ad internet (ISP)</t>
  </si>
  <si>
    <t>61.90.20</t>
  </si>
  <si>
    <t>Posto telefonico pubblico ed Internet Point</t>
  </si>
  <si>
    <t>61.90.91</t>
  </si>
  <si>
    <t>Intermediazione in servizi di telecomunicazione e trasmissione dati</t>
  </si>
  <si>
    <t>61.90.99</t>
  </si>
  <si>
    <t>Altre attività connesse alle telecomunicazioni nca</t>
  </si>
  <si>
    <t>62.01.00</t>
  </si>
  <si>
    <t>Produzione di software non connesso all'edizione</t>
  </si>
  <si>
    <t>62.02.00</t>
  </si>
  <si>
    <t>Consulenza nel settore delle tecnologie dell'informatica</t>
  </si>
  <si>
    <t>62.03.00</t>
  </si>
  <si>
    <t>Gestione di strutture e apparecchiature informatiche hardware - housing (esclusa la riparazione)</t>
  </si>
  <si>
    <t>62.09.01</t>
  </si>
  <si>
    <t>Configurazione di personal computer</t>
  </si>
  <si>
    <t>62.09.09</t>
  </si>
  <si>
    <t>Altre attività dei servizi connessi alle tecnologie dell'informatica nca</t>
  </si>
  <si>
    <t>63.11.11</t>
  </si>
  <si>
    <t>Elaborazione elettronica di dati contabili (esclusi i Centri di assistenza fiscale - Caf)</t>
  </si>
  <si>
    <t>63.11.19</t>
  </si>
  <si>
    <t>Altre elaborazioni elettroniche di dati</t>
  </si>
  <si>
    <t>63.11.20</t>
  </si>
  <si>
    <t>Gestione database (attività delle banche dati)</t>
  </si>
  <si>
    <t>63.11.30</t>
  </si>
  <si>
    <t>Hosting e fornitura di servizi applicativi (ASP)</t>
  </si>
  <si>
    <t>63.12.00</t>
  </si>
  <si>
    <t>Portali web</t>
  </si>
  <si>
    <t>63.91.00</t>
  </si>
  <si>
    <t>Attività delle agenzie di stampa</t>
  </si>
  <si>
    <t>63.99.00</t>
  </si>
  <si>
    <t>Altre attività dei servizi di informazione nca</t>
  </si>
  <si>
    <t>64.11.00</t>
  </si>
  <si>
    <t>Attività della Banca Centrale</t>
  </si>
  <si>
    <t>64.19.10</t>
  </si>
  <si>
    <t>Intermediazione monetaria di istituti monetari diverse dalle Banche centrali</t>
  </si>
  <si>
    <t>64.19.20</t>
  </si>
  <si>
    <t>Fondi comuni di investimento monetario</t>
  </si>
  <si>
    <t>64.19.30</t>
  </si>
  <si>
    <t>Istituti di moneta elettronica (Imel)</t>
  </si>
  <si>
    <t>64.19.40</t>
  </si>
  <si>
    <t>Cassa Depositi e Prestiti</t>
  </si>
  <si>
    <t>64.20.00</t>
  </si>
  <si>
    <t>Attività delle società di partecipazione (holding)</t>
  </si>
  <si>
    <t>64.30.10</t>
  </si>
  <si>
    <t>Fondi comuni di investimento (aperti e chiusi, immobiliari, di mercato mobiliare)</t>
  </si>
  <si>
    <t>64.30.20</t>
  </si>
  <si>
    <t>Sicav (Società di investimento a capitale variabile)</t>
  </si>
  <si>
    <t>64.91.00</t>
  </si>
  <si>
    <t>Leasing finanziario</t>
  </si>
  <si>
    <t>64.92.01</t>
  </si>
  <si>
    <t>Attività dei consorzi di garanzia collettiva fidi</t>
  </si>
  <si>
    <t>64.92.09</t>
  </si>
  <si>
    <t>Altre attività creditizie nca</t>
  </si>
  <si>
    <t>64.99.10</t>
  </si>
  <si>
    <t>Attività di intermediazione mobiliare</t>
  </si>
  <si>
    <t>64.99.20</t>
  </si>
  <si>
    <t>Attività di factoring</t>
  </si>
  <si>
    <t>64.99.30</t>
  </si>
  <si>
    <t>Attività di merchant bank</t>
  </si>
  <si>
    <t>64.99.40</t>
  </si>
  <si>
    <t>Attività delle società veicolo</t>
  </si>
  <si>
    <t>64.99.50</t>
  </si>
  <si>
    <t>Attività di intermediazione in cambi</t>
  </si>
  <si>
    <t>64.99.60</t>
  </si>
  <si>
    <t>Altre intermediazioni finanziarie nca</t>
  </si>
  <si>
    <t>65.11.00</t>
  </si>
  <si>
    <t>Assicurazioni sulla vita</t>
  </si>
  <si>
    <t>65.12.00</t>
  </si>
  <si>
    <t>Assicurazioni diverse da quelle sulla vita</t>
  </si>
  <si>
    <t>65.20.00</t>
  </si>
  <si>
    <t>Attività di riassicurazione</t>
  </si>
  <si>
    <t>65.30.10</t>
  </si>
  <si>
    <t>Attività dei fondi pensione aperti</t>
  </si>
  <si>
    <t>65.30.20</t>
  </si>
  <si>
    <t>Attività dei fondi pensione negoziali</t>
  </si>
  <si>
    <t>65.30.30</t>
  </si>
  <si>
    <t>Attività dei fondi pensione preesistenti</t>
  </si>
  <si>
    <t>66.11.00</t>
  </si>
  <si>
    <t>Amministrazione di mercati finanziari</t>
  </si>
  <si>
    <t>66.12.00</t>
  </si>
  <si>
    <t>Attività di negoziazione di contratti relativi a titoli e merci</t>
  </si>
  <si>
    <t>66.19.10</t>
  </si>
  <si>
    <t>Attività di gestione ed elaborazione di pagamenti tramite carta di credito</t>
  </si>
  <si>
    <t>66.19.21</t>
  </si>
  <si>
    <t>Promotori finanziari</t>
  </si>
  <si>
    <t>66.19.22</t>
  </si>
  <si>
    <t>Agenti, mediatori e procacciatori in prodotti finanziari</t>
  </si>
  <si>
    <t>66.19.30</t>
  </si>
  <si>
    <t>Attività delle società fiduciarie di amministrazione</t>
  </si>
  <si>
    <t>66.19.40</t>
  </si>
  <si>
    <t>Attività di Bancoposta</t>
  </si>
  <si>
    <t>66.19.50</t>
  </si>
  <si>
    <t>Servizi di trasferimento di denaro (money transfer)</t>
  </si>
  <si>
    <t>66.21.00</t>
  </si>
  <si>
    <t>Attività dei periti e liquidatori indipendenti delle assicurazioni</t>
  </si>
  <si>
    <t>66.22.01</t>
  </si>
  <si>
    <t>Broker di assicurazioni</t>
  </si>
  <si>
    <t>66.22.02</t>
  </si>
  <si>
    <t>Agenti di assicurazioni</t>
  </si>
  <si>
    <t>66.22.03</t>
  </si>
  <si>
    <t>Sub-agenti di assicurazioni</t>
  </si>
  <si>
    <t>66.22.04</t>
  </si>
  <si>
    <t>Produttori, procacciatori ed altri intermediari delle assicurazioni</t>
  </si>
  <si>
    <t>66.29.01</t>
  </si>
  <si>
    <t>Autorità centrali di vigilanza su assicurazioni e fondi pensione</t>
  </si>
  <si>
    <t>66.29.09</t>
  </si>
  <si>
    <t>Altre attività ausiliarie delle assicurazioni e dei fondi pensione nca</t>
  </si>
  <si>
    <t>66.30.00</t>
  </si>
  <si>
    <t>Gestione di fondi comuni di investimento e dei fondi pensione</t>
  </si>
  <si>
    <t>68.10.00</t>
  </si>
  <si>
    <t>Compravendita di beni immobili effettuata su beni propri</t>
  </si>
  <si>
    <t>68.20.01</t>
  </si>
  <si>
    <t>Locazione immobiliare di beni propri o in leasing (affitto)</t>
  </si>
  <si>
    <t>68.20.02</t>
  </si>
  <si>
    <t>Affitto di aziende</t>
  </si>
  <si>
    <t>68.31.00</t>
  </si>
  <si>
    <t>Attività di mediazione immobiliare</t>
  </si>
  <si>
    <t>68.32.00</t>
  </si>
  <si>
    <t>Amministrazione di condomini e gestione di beni immobili per conto terzi</t>
  </si>
  <si>
    <t>69.10.10</t>
  </si>
  <si>
    <t>Attività degli studi legali</t>
  </si>
  <si>
    <t>69.10.20</t>
  </si>
  <si>
    <t>Attività degli studi notarili</t>
  </si>
  <si>
    <t>69.20.11</t>
  </si>
  <si>
    <t>Servizi forniti da dottori commercialisti</t>
  </si>
  <si>
    <t>69.20.12</t>
  </si>
  <si>
    <t>Servizi forniti da ragionieri e periti commerciali</t>
  </si>
  <si>
    <t>69.20.13</t>
  </si>
  <si>
    <t>Servizi forniti da revisori contabili, periti, consulenti ed altri soggetti che svolgono attività in materia di amministrazione, contabilità e tributi</t>
  </si>
  <si>
    <t>69.20.14</t>
  </si>
  <si>
    <t>Attività svolta dai Centri di assistenza fiscale (Caf)</t>
  </si>
  <si>
    <t>69.20.15</t>
  </si>
  <si>
    <t>Gestione ed amministrazione del personale per conto terzi</t>
  </si>
  <si>
    <t>69.20.20</t>
  </si>
  <si>
    <t>Attività delle società di revisione e certificazione di bilanci</t>
  </si>
  <si>
    <t>69.20.30</t>
  </si>
  <si>
    <t>Attività dei consulenti del lavoro</t>
  </si>
  <si>
    <t>70.10.00</t>
  </si>
  <si>
    <t>Attività delle holding impegnate nelle attività gestionali (holding operative)</t>
  </si>
  <si>
    <t>70.21.00</t>
  </si>
  <si>
    <t>Pubbliche relazioni e comunicazione</t>
  </si>
  <si>
    <t>70.22.01</t>
  </si>
  <si>
    <t>Attività di consulenza per la gestione della logistica aziendale</t>
  </si>
  <si>
    <t>70.22.09</t>
  </si>
  <si>
    <t>Altre attività di consulenza imprenditoriale e altra consulenza amministrativo-gestionale e pianificazione aziendale</t>
  </si>
  <si>
    <t>71.11.00</t>
  </si>
  <si>
    <t>Attività degli studi di architettura</t>
  </si>
  <si>
    <t>71.12.10</t>
  </si>
  <si>
    <t>Attività degli studi di ingegneria</t>
  </si>
  <si>
    <t>71.12.20</t>
  </si>
  <si>
    <t>Servizi di progettazione di ingegneria integrata</t>
  </si>
  <si>
    <t>71.12.30</t>
  </si>
  <si>
    <t>Attività tecniche svolte da geometri</t>
  </si>
  <si>
    <t>71.12.40</t>
  </si>
  <si>
    <t>Attività di cartografia e aerofotogrammetria</t>
  </si>
  <si>
    <t>71.12.50</t>
  </si>
  <si>
    <t>Attività di studio geologico e di prospezione geognostica e mineraria</t>
  </si>
  <si>
    <t>71.20.10</t>
  </si>
  <si>
    <t>Collaudi e analisi tecniche di prodotti</t>
  </si>
  <si>
    <t>71.20.21</t>
  </si>
  <si>
    <t>Controllo di qualità e certificazione di prodotti, processi e sistemi</t>
  </si>
  <si>
    <t>71.20.22</t>
  </si>
  <si>
    <t>Attività per la tutela di beni di produzione controllata</t>
  </si>
  <si>
    <t>72.11.00</t>
  </si>
  <si>
    <t>Ricerca e sviluppo sperimentale nel campo delle biotecnologie</t>
  </si>
  <si>
    <t>72.19.01</t>
  </si>
  <si>
    <t>Ricerca e sviluppo sperimentale nel campo della geologia</t>
  </si>
  <si>
    <t>72.19.09</t>
  </si>
  <si>
    <t>Ricerca e sviluppo sperimentale nel campo delle altre scienze naturali e dell'ingegneria</t>
  </si>
  <si>
    <t>72.20.00</t>
  </si>
  <si>
    <t>Ricerca e sviluppo sperimentale nel campo delle scienze sociali e umanistiche</t>
  </si>
  <si>
    <t>73.11.01</t>
  </si>
  <si>
    <t>Ideazione di campagne pubblicitarie</t>
  </si>
  <si>
    <t>73.11.02</t>
  </si>
  <si>
    <t>Conduzione di campagne di marketing e altri servizi pubblicitari</t>
  </si>
  <si>
    <t>73.12.00</t>
  </si>
  <si>
    <t>Attività delle concessionarie e degli altri intermediari di servizi pubblicitari</t>
  </si>
  <si>
    <t>73.20.00</t>
  </si>
  <si>
    <t>Ricerche di mercato e sondaggi di opinione</t>
  </si>
  <si>
    <t>74.10.10</t>
  </si>
  <si>
    <t>Attività di design di moda e design industriale</t>
  </si>
  <si>
    <t>74.10.21</t>
  </si>
  <si>
    <t>Attività dei disegnatori grafici di pagine web</t>
  </si>
  <si>
    <t>74.10.29</t>
  </si>
  <si>
    <t>Altre attività dei disegnatori grafici</t>
  </si>
  <si>
    <t>74.10.30</t>
  </si>
  <si>
    <t>Attività dei disegnatori tecnici</t>
  </si>
  <si>
    <t>74.10.90</t>
  </si>
  <si>
    <t>Altre attività di design</t>
  </si>
  <si>
    <t>74.20.11</t>
  </si>
  <si>
    <t>Attività di fotoreporter</t>
  </si>
  <si>
    <t>74.20.12</t>
  </si>
  <si>
    <t>Attività di riprese aeree nel campo della fotografia</t>
  </si>
  <si>
    <t>74.20.19</t>
  </si>
  <si>
    <t>Altre attività di riprese fotografiche</t>
  </si>
  <si>
    <t>74.20.20</t>
  </si>
  <si>
    <t>Laboratori fotografici per lo sviluppo e la stampa</t>
  </si>
  <si>
    <t>74.30.00</t>
  </si>
  <si>
    <t>Traduzione e interpretariato</t>
  </si>
  <si>
    <t>74.90.11</t>
  </si>
  <si>
    <t>Consulenza agraria fornita da agronomi</t>
  </si>
  <si>
    <t>74.90.12</t>
  </si>
  <si>
    <t>Consulenza agraria fornita da agrotecnici e periti agrari</t>
  </si>
  <si>
    <t>74.90.21</t>
  </si>
  <si>
    <t>Consulenza sulla sicurezza ed igiene dei posti di lavoro</t>
  </si>
  <si>
    <t>74.90.29</t>
  </si>
  <si>
    <t>Altra attività di consulenza in materia di sicurezza</t>
  </si>
  <si>
    <t>74.90.91</t>
  </si>
  <si>
    <t>Attività tecniche svolte da periti industriali</t>
  </si>
  <si>
    <t>74.90.92</t>
  </si>
  <si>
    <t>Attività riguardanti le previsioni meteorologiche</t>
  </si>
  <si>
    <t>74.90.93</t>
  </si>
  <si>
    <t>Altre attività di consulenza tecnica nca</t>
  </si>
  <si>
    <t>74.90.94</t>
  </si>
  <si>
    <t>Agenzie ed agenti o procuratori per lo spettacolo e lo sport</t>
  </si>
  <si>
    <t>74.90.99</t>
  </si>
  <si>
    <t>Altre attività professionali nca</t>
  </si>
  <si>
    <t>75.00.00</t>
  </si>
  <si>
    <t>Servizi veterinari</t>
  </si>
  <si>
    <t>77.11.00</t>
  </si>
  <si>
    <t>Noleggio di autovetture ed autoveicoli leggeri</t>
  </si>
  <si>
    <t>77.12.00</t>
  </si>
  <si>
    <t>Noleggio di autocarri e di altri veicoli pesanti</t>
  </si>
  <si>
    <t>77.21.01</t>
  </si>
  <si>
    <t>Noleggio di biciclette</t>
  </si>
  <si>
    <t>77.21.02</t>
  </si>
  <si>
    <t>Noleggio senza equipaggio di imbarcazioni da diporto (inclusi i pedalò)</t>
  </si>
  <si>
    <t>77.21.09</t>
  </si>
  <si>
    <t>Noleggio di altre attrezzature sportive e ricreative</t>
  </si>
  <si>
    <t>77.22.00</t>
  </si>
  <si>
    <t>Noleggio di videocassette, Cd, Dvd e dischi contenenti audiovisivi o videogame</t>
  </si>
  <si>
    <t>77.29.10</t>
  </si>
  <si>
    <t>Noleggio di biancheria da tavola, da letto, da bagno e di articoli di vestiario</t>
  </si>
  <si>
    <t>77.29.90</t>
  </si>
  <si>
    <t>Noleggio di altri beni per uso personale e domestico nca (escluse le attrezzature sportive e ricreative)</t>
  </si>
  <si>
    <t>77.31.00</t>
  </si>
  <si>
    <t>Noleggio di macchine e attrezzature agricole</t>
  </si>
  <si>
    <t>77.32.00</t>
  </si>
  <si>
    <t>Noleggio di macchine e attrezzature per lavori edili e di genio civile</t>
  </si>
  <si>
    <t>77.33.00</t>
  </si>
  <si>
    <t>Noleggio di macchine e attrezzature per ufficio (inclusi i computer)</t>
  </si>
  <si>
    <t>77.34.00</t>
  </si>
  <si>
    <t>Noleggio di mezzi di trasporto marittimo e fluviale</t>
  </si>
  <si>
    <t>77.35.00</t>
  </si>
  <si>
    <t>Noleggio di mezzi di trasporto aereo</t>
  </si>
  <si>
    <t>77.39.10</t>
  </si>
  <si>
    <t>Noleggio di altri mezzi di trasporto terrestri</t>
  </si>
  <si>
    <t>77.39.91</t>
  </si>
  <si>
    <t>Noleggio di container adibiti ad alloggi o ad uffici</t>
  </si>
  <si>
    <t>77.39.92</t>
  </si>
  <si>
    <t>Noleggio di container per diverse modalità di trasporto</t>
  </si>
  <si>
    <t>77.39.93</t>
  </si>
  <si>
    <t>Noleggio senza operatore di attrezzature di sollevamento e movimentazione merci: carrelli elevatori, pallet eccetera</t>
  </si>
  <si>
    <t>77.39.94</t>
  </si>
  <si>
    <t>Noleggio di strutture ed attrezzature per manifestazioni e spettacoli: impianti luce ed audio senza operatore, palchi, stand ed addobbi luminosi</t>
  </si>
  <si>
    <t>77.39.99</t>
  </si>
  <si>
    <t>Noleggio senza operatore di altre macchine ed attrezzature nca</t>
  </si>
  <si>
    <t>77.40.00</t>
  </si>
  <si>
    <t>Concessione dei diritti di sfruttamento di proprietà intellettuale e prodotti simili (escluse le opere protette dal copyright)</t>
  </si>
  <si>
    <t>78.10.00</t>
  </si>
  <si>
    <t>Servizi di ricerca, selezione, collocamento e supporto per il ricollocamento di personale</t>
  </si>
  <si>
    <t>78.20.00</t>
  </si>
  <si>
    <t>Attività delle agenzie di fornitura di lavoro temporaneo (interinale)</t>
  </si>
  <si>
    <t>78.30.00</t>
  </si>
  <si>
    <t>Altre attività di fornitura e gestione di risorse umane (staff leasing)</t>
  </si>
  <si>
    <t>79.11.00</t>
  </si>
  <si>
    <t>Attività delle agenzie di viaggio</t>
  </si>
  <si>
    <t>79.12.00</t>
  </si>
  <si>
    <t>Attività dei tour operator</t>
  </si>
  <si>
    <t>79.90.11</t>
  </si>
  <si>
    <t>Servizi di biglietteria per eventi teatrali, sportivi ed altri eventi ricreativi e d'intrattenimento</t>
  </si>
  <si>
    <t>79.90.19</t>
  </si>
  <si>
    <t>Altri servizi di prenotazione e altre attività di assistenza turistica non svolte dalle agenzie di viaggio nca</t>
  </si>
  <si>
    <t>79.90.20</t>
  </si>
  <si>
    <t>Attività delle guide e degli accompagnatori turistici</t>
  </si>
  <si>
    <t>80.10.00</t>
  </si>
  <si>
    <t>Servizi di vigilanza privata</t>
  </si>
  <si>
    <t>80.20.00</t>
  </si>
  <si>
    <t>Servizi connessi ai sistemi di vigilanza</t>
  </si>
  <si>
    <t>80.30.00</t>
  </si>
  <si>
    <t>Servizi di investigazione privata</t>
  </si>
  <si>
    <t>81.10.00</t>
  </si>
  <si>
    <t>Servizi integrati di gestione agli edifici</t>
  </si>
  <si>
    <t>81.21.00</t>
  </si>
  <si>
    <t>Pulizia generale (non specializzata) di edifici</t>
  </si>
  <si>
    <t>81.22.01</t>
  </si>
  <si>
    <t>Attività di sterilizzazione di attrezzature medico sanitarie</t>
  </si>
  <si>
    <t>81.22.02</t>
  </si>
  <si>
    <t>Altre attività di pulizia specializzata di edifici e di impianti e macchinari industriali</t>
  </si>
  <si>
    <t>81.29.10</t>
  </si>
  <si>
    <t>Servizi di disinfestazione</t>
  </si>
  <si>
    <t>81.29.91</t>
  </si>
  <si>
    <t>Pulizia e lavaggio di aree pubbliche, rimozione di neve e ghiaccio</t>
  </si>
  <si>
    <t>81.29.99</t>
  </si>
  <si>
    <t>Altre attività di pulizia nca</t>
  </si>
  <si>
    <t>81.30.00</t>
  </si>
  <si>
    <t>Cura e manutenzione del paesaggio (inclusi parchi, giardini e aiuole)</t>
  </si>
  <si>
    <t>82.11.01</t>
  </si>
  <si>
    <t>Servizi integrati di supporto per le funzioni d'ufficio</t>
  </si>
  <si>
    <t>82.11.02</t>
  </si>
  <si>
    <t>Gestione di uffici temporanei, uffici residence</t>
  </si>
  <si>
    <t>82.19.01</t>
  </si>
  <si>
    <t>Spedizione di materiale propagandistico, compilazione e gestione di indirizzi</t>
  </si>
  <si>
    <t>82.19.09</t>
  </si>
  <si>
    <t>Servizi di fotocopiatura, preparazione di documenti e altre attività di supporto specializzate per le funzioni d'ufficio</t>
  </si>
  <si>
    <t>82.20.00</t>
  </si>
  <si>
    <t>Attività dei call center</t>
  </si>
  <si>
    <t>82.30.00</t>
  </si>
  <si>
    <t>Organizzazione di convegni e fiere</t>
  </si>
  <si>
    <t>82.91.10</t>
  </si>
  <si>
    <t>Attività di agenzie di recupero crediti</t>
  </si>
  <si>
    <t>82.91.20</t>
  </si>
  <si>
    <t>Agenzie di informazioni commerciali</t>
  </si>
  <si>
    <t>82.92.10</t>
  </si>
  <si>
    <t>Imballaggio e confezionamento di generi alimentari</t>
  </si>
  <si>
    <t>82.92.20</t>
  </si>
  <si>
    <t>Imballaggio e confezionamento di generi non alimentari</t>
  </si>
  <si>
    <t>82.99.10</t>
  </si>
  <si>
    <t>Imprese di gestione esattoriale</t>
  </si>
  <si>
    <t>82.99.20</t>
  </si>
  <si>
    <t>Agenzie di distribuzione di libri, giornali e riviste</t>
  </si>
  <si>
    <t>82.99.30</t>
  </si>
  <si>
    <t>Servizi di gestione di pubblici mercati e pese pubbliche</t>
  </si>
  <si>
    <t>82.99.40</t>
  </si>
  <si>
    <t>Richiesta certificati e disbrigo pratiche</t>
  </si>
  <si>
    <t>82.99.91</t>
  </si>
  <si>
    <t>Servizi di stenotipia</t>
  </si>
  <si>
    <t>82.99.99</t>
  </si>
  <si>
    <t>Altri servizi di sostegno alle imprese nca</t>
  </si>
  <si>
    <t>84.11.10</t>
  </si>
  <si>
    <t>Attività degli organi legislativi ed esecutivi, centrali e locali; amministrazione finanziaria; amministrazioni regionali, provinciali e comunali</t>
  </si>
  <si>
    <t>84.11.20</t>
  </si>
  <si>
    <t>Attività di pianificazione generale e servizi statistici generali</t>
  </si>
  <si>
    <t>84.12.10</t>
  </si>
  <si>
    <t>Regolamentazione dell'attività degli organismi preposti alla sanità</t>
  </si>
  <si>
    <t>84.12.20</t>
  </si>
  <si>
    <t>Regolamentazione dell'attività degli organismi preposti all'istruzione</t>
  </si>
  <si>
    <t>84.12.30</t>
  </si>
  <si>
    <t>Regolamentazione dell'attività degli organismi preposti alla gestione di progetti per l'edilizia abitativa e l'assetto del territorio e per la tutela dell'ambiente</t>
  </si>
  <si>
    <t>84.12.40</t>
  </si>
  <si>
    <t>Regolamentazione dell'attività degli organismi preposti ai servizi ricreativi, culturali e sociali vari</t>
  </si>
  <si>
    <t>84.13.10</t>
  </si>
  <si>
    <t>Regolamentazione degli affari concernenti i combustibili e l'energia</t>
  </si>
  <si>
    <t>84.13.20</t>
  </si>
  <si>
    <t>Regolamentazione degli affari e servizi concernenti l'agricoltura, silvicoltura, caccia e pesca</t>
  </si>
  <si>
    <t>84.13.30</t>
  </si>
  <si>
    <t>Regolamentazione degli affari e dei servizi concernenti le industrie estrattive e le risorse minerarie (eccetto i combustibili) le industrie manifatturiere, le costruzioni e le opere pubbliche ad eccezione delle strade e opere per la navigazione</t>
  </si>
  <si>
    <t>84.13.40</t>
  </si>
  <si>
    <t>Regolamentazione degli affari e servizi concernenti la costruzione di strade</t>
  </si>
  <si>
    <t>84.13.50</t>
  </si>
  <si>
    <t>Regolamentazione degli affari e servizi concernenti la costruzione di opere per la navigazione interna e marittima</t>
  </si>
  <si>
    <t>84.13.60</t>
  </si>
  <si>
    <t>Regolamentazione degli affari e servizi concernenti i trasporti e le comunicazioni</t>
  </si>
  <si>
    <t>84.13.70</t>
  </si>
  <si>
    <t>Regolamentazione degli affari e servizi concernenti il commercio interno</t>
  </si>
  <si>
    <t>84.13.80</t>
  </si>
  <si>
    <t>Regolamentazione degli affari e servizi concernenti il turismo</t>
  </si>
  <si>
    <t>84.13.90</t>
  </si>
  <si>
    <t>Regolamentazione di altri affari e servizi economici</t>
  </si>
  <si>
    <t>84.21.00</t>
  </si>
  <si>
    <t>Affari esteri</t>
  </si>
  <si>
    <t>84.22.00</t>
  </si>
  <si>
    <t>Difesa nazionale</t>
  </si>
  <si>
    <t>84.23.00</t>
  </si>
  <si>
    <t>Giustizia ed attività giudiziarie</t>
  </si>
  <si>
    <t>84.24.00</t>
  </si>
  <si>
    <t>Ordine pubblico e sicurezza nazionale</t>
  </si>
  <si>
    <t>84.25.10</t>
  </si>
  <si>
    <t>Attività dei vigili del fuoco</t>
  </si>
  <si>
    <t>84.25.20</t>
  </si>
  <si>
    <t>Attività di protezione civile</t>
  </si>
  <si>
    <t>84.30.00</t>
  </si>
  <si>
    <t>Assicurazione sociale obbligatoria</t>
  </si>
  <si>
    <t>85.10.00</t>
  </si>
  <si>
    <t>Istruzione di grado preparatorio: scuole dell'infanzia, scuole speciali collegate a quelle primarie</t>
  </si>
  <si>
    <t>85.20.00</t>
  </si>
  <si>
    <t>Istruzione primaria: scuole elementari</t>
  </si>
  <si>
    <t>85.31.10</t>
  </si>
  <si>
    <t>Istruzione secondaria di primo grado: scuole medie</t>
  </si>
  <si>
    <t>85.31.20</t>
  </si>
  <si>
    <t>Istruzione secondaria di secondo grado di formazione generale: licei</t>
  </si>
  <si>
    <t>85.32.01</t>
  </si>
  <si>
    <t>Scuole di vela e navigazione che rilasciano brevetti o patenti commerciali</t>
  </si>
  <si>
    <t>85.32.02</t>
  </si>
  <si>
    <t>Scuole di volo che rilasciano brevetti o patenti commerciali</t>
  </si>
  <si>
    <t>85.32.03</t>
  </si>
  <si>
    <t>Scuole di guida professionale per autisti, ad esempio di autocarri, di autobus e di pullman</t>
  </si>
  <si>
    <t>85.32.09</t>
  </si>
  <si>
    <t>Altra istruzione secondaria di secondo grado di formazione tecnica, professionale e artistica</t>
  </si>
  <si>
    <t>85.41.00</t>
  </si>
  <si>
    <t>Istruzione e formazione tecnica superiore (IFTS)</t>
  </si>
  <si>
    <t>85.42.00</t>
  </si>
  <si>
    <t>Istruzione universitaria e post-universitaria; accademie e conservatori</t>
  </si>
  <si>
    <t>85.51.00</t>
  </si>
  <si>
    <t>Corsi sportivi e ricreativi</t>
  </si>
  <si>
    <t>85.52.01</t>
  </si>
  <si>
    <t>Corsi di danza</t>
  </si>
  <si>
    <t>85.52.09</t>
  </si>
  <si>
    <t>Altra formazione culturale</t>
  </si>
  <si>
    <t>85.53.00</t>
  </si>
  <si>
    <t>Autoscuole, scuole di pilotaggio e nautiche</t>
  </si>
  <si>
    <t>85.59.10</t>
  </si>
  <si>
    <t>Università popolare</t>
  </si>
  <si>
    <t>85.59.20</t>
  </si>
  <si>
    <t>Corsi di formazione e corsi di aggiornamento professionale</t>
  </si>
  <si>
    <t>85.59.30</t>
  </si>
  <si>
    <t>Scuole e corsi di lingua</t>
  </si>
  <si>
    <t>85.59.90</t>
  </si>
  <si>
    <t>Altri servizi di istruzione nca</t>
  </si>
  <si>
    <t>85.60.01</t>
  </si>
  <si>
    <t>Consulenza scolastica e servizi di orientamento scolastico</t>
  </si>
  <si>
    <t>85.60.09</t>
  </si>
  <si>
    <t>Altre attività di supporto all'istruzione</t>
  </si>
  <si>
    <t>86.10.10</t>
  </si>
  <si>
    <t>Ospedali e case di cura generici</t>
  </si>
  <si>
    <t>86.10.20</t>
  </si>
  <si>
    <t>Ospedali e case di cura specialistici</t>
  </si>
  <si>
    <t>86.10.30</t>
  </si>
  <si>
    <t>Istituti, cliniche e policlinici universitari</t>
  </si>
  <si>
    <t>86.10.40</t>
  </si>
  <si>
    <t>Ospedali e case di cura per lunga degenza</t>
  </si>
  <si>
    <t>86.21.00</t>
  </si>
  <si>
    <t>Servizi degli studi medici di medicina generale</t>
  </si>
  <si>
    <t>86.22.01</t>
  </si>
  <si>
    <t>Prestazioni sanitarie svolte da chirurghi</t>
  </si>
  <si>
    <t>86.22.02</t>
  </si>
  <si>
    <t>Ambulatori e poliambulatori del Servizio Sanitario Nazionale</t>
  </si>
  <si>
    <t>86.22.03</t>
  </si>
  <si>
    <t>Attività dei centri di radioterapia</t>
  </si>
  <si>
    <t>86.22.04</t>
  </si>
  <si>
    <t>Attività dei centri di dialisi</t>
  </si>
  <si>
    <t>86.22.05</t>
  </si>
  <si>
    <t>Studi di omeopatia e di agopuntura</t>
  </si>
  <si>
    <t>86.22.06</t>
  </si>
  <si>
    <t>Centri di medicina estetica</t>
  </si>
  <si>
    <t>86.22.09</t>
  </si>
  <si>
    <t>Altri studi medici specialistici e poliambulatori</t>
  </si>
  <si>
    <t>86.23.00</t>
  </si>
  <si>
    <t>Attività degli studi odontoiatrici</t>
  </si>
  <si>
    <t>86.90.11</t>
  </si>
  <si>
    <t>Laboratori radiografici</t>
  </si>
  <si>
    <t>86.90.12</t>
  </si>
  <si>
    <t>Laboratori di analisi cliniche</t>
  </si>
  <si>
    <t>86.90.13</t>
  </si>
  <si>
    <t>Laboratori di igiene e profilassi</t>
  </si>
  <si>
    <t>86.90.21</t>
  </si>
  <si>
    <t>Fisioterapia</t>
  </si>
  <si>
    <t>86.90.29</t>
  </si>
  <si>
    <t>Altre attività paramediche indipendenti nca</t>
  </si>
  <si>
    <t>86.90.30</t>
  </si>
  <si>
    <t>Attività svolta da psicologi</t>
  </si>
  <si>
    <t>86.90.41</t>
  </si>
  <si>
    <t>Attività degli ambulatori tricologici</t>
  </si>
  <si>
    <t>86.90.42</t>
  </si>
  <si>
    <t>Servizi di ambulanza, delle banche del sangue e altri servizi sanitari nca</t>
  </si>
  <si>
    <t>87.10.00</t>
  </si>
  <si>
    <t>Strutture di assistenza infermieristica residenziale per anziani</t>
  </si>
  <si>
    <t>87.20.00</t>
  </si>
  <si>
    <t>Strutture di assistenza residenziale per persone affette da ritardi mentali, disturbi mentali o che abusano di sostanze stupefacenti</t>
  </si>
  <si>
    <t>87.30.00</t>
  </si>
  <si>
    <t>Strutture di assistenza residenziale per anziani e disabili</t>
  </si>
  <si>
    <t>87.90.00</t>
  </si>
  <si>
    <t>Altre strutture di assistenza sociale residenziale</t>
  </si>
  <si>
    <t>88.10.00</t>
  </si>
  <si>
    <t>Assistenza sociale non residenziale per anziani e disabili</t>
  </si>
  <si>
    <t>88.91.00</t>
  </si>
  <si>
    <t>Servizi di asili nido; assistenza diurna per minori disabili</t>
  </si>
  <si>
    <t>88.99.00</t>
  </si>
  <si>
    <t>Altre attività di assistenza sociale non residenziale nca</t>
  </si>
  <si>
    <t>90.01.01</t>
  </si>
  <si>
    <t>Attività nel campo della recitazione</t>
  </si>
  <si>
    <t>90.01.09</t>
  </si>
  <si>
    <t>Altre rappresentazioni artistiche</t>
  </si>
  <si>
    <t>90.02.01</t>
  </si>
  <si>
    <t>Noleggio con operatore di strutture ed attrezzature per manifestazioni e spettacoli</t>
  </si>
  <si>
    <t>90.02.02</t>
  </si>
  <si>
    <t>Attività nel campo della regia</t>
  </si>
  <si>
    <t>90.02.09</t>
  </si>
  <si>
    <t>Altre attività di supporto alle rappresentazioni artistiche</t>
  </si>
  <si>
    <t>90.03.01</t>
  </si>
  <si>
    <t>Attività dei giornalisti indipendenti</t>
  </si>
  <si>
    <t>90.03.02</t>
  </si>
  <si>
    <t>Attività di conservazione e restauro di opere d'arte</t>
  </si>
  <si>
    <t>90.03.09</t>
  </si>
  <si>
    <t>Altre creazioni artistiche e letterarie</t>
  </si>
  <si>
    <t>90.04.00</t>
  </si>
  <si>
    <t>Gestione di teatri, sale da concerto e altre strutture artistiche</t>
  </si>
  <si>
    <t>91.01.00</t>
  </si>
  <si>
    <t>Attività di biblioteche ed archivi</t>
  </si>
  <si>
    <t>91.02.00</t>
  </si>
  <si>
    <t>Attività di musei</t>
  </si>
  <si>
    <t>91.03.00</t>
  </si>
  <si>
    <t>Gestione di luoghi e monumenti storici e attrazioni simili</t>
  </si>
  <si>
    <t>91.04.00</t>
  </si>
  <si>
    <t>Attività degli orti botanici, dei giardini zoologici e delle riserve naturali</t>
  </si>
  <si>
    <t>92.00.01</t>
  </si>
  <si>
    <t>Ricevitorie del Lotto, SuperEnalotto, Totocalcio eccetera</t>
  </si>
  <si>
    <t>92.00.02</t>
  </si>
  <si>
    <t>Gestione di apparecchi che consentono vincite in denaro funzionanti a moneta o a gettone</t>
  </si>
  <si>
    <t>92.00.09</t>
  </si>
  <si>
    <t>Altre attività connesse con le lotterie e le scommesse</t>
  </si>
  <si>
    <t>93.11.10</t>
  </si>
  <si>
    <t>Gestione di stadi</t>
  </si>
  <si>
    <t>93.11.20</t>
  </si>
  <si>
    <t>Gestione di piscine</t>
  </si>
  <si>
    <t>93.11.30</t>
  </si>
  <si>
    <t>Gestione di impianti sportivi polivalenti</t>
  </si>
  <si>
    <t>93.11.90</t>
  </si>
  <si>
    <t>Gestione di altri impianti sportivi nca</t>
  </si>
  <si>
    <t>93.12.00</t>
  </si>
  <si>
    <t>Attività di club sportivi</t>
  </si>
  <si>
    <t>93.13.00</t>
  </si>
  <si>
    <t>Gestione di palestre</t>
  </si>
  <si>
    <t>93.19.10</t>
  </si>
  <si>
    <t>Enti e organizzazioni sportive, promozione di eventi sportivi</t>
  </si>
  <si>
    <t>93.19.91</t>
  </si>
  <si>
    <t>Ricarica di bombole per attività subacquee</t>
  </si>
  <si>
    <t>93.19.92</t>
  </si>
  <si>
    <t>Attività delle guide alpine</t>
  </si>
  <si>
    <t>93.19.99</t>
  </si>
  <si>
    <t>Altre attività sportive nca</t>
  </si>
  <si>
    <t>93.21.00</t>
  </si>
  <si>
    <t>Parchi di divertimento e parchi tematici</t>
  </si>
  <si>
    <t>93.29.10</t>
  </si>
  <si>
    <t>Discoteche, sale da ballo night-club e simili</t>
  </si>
  <si>
    <t>93.29.20</t>
  </si>
  <si>
    <t>Gestione di stabilimenti balneari: marittimi, lacuali e fluviali</t>
  </si>
  <si>
    <t>93.29.30</t>
  </si>
  <si>
    <t>Sale giochi e biliardi</t>
  </si>
  <si>
    <t>93.29.90</t>
  </si>
  <si>
    <t>Altre attività di intrattenimento e di divertimento nca</t>
  </si>
  <si>
    <t>94.11.00</t>
  </si>
  <si>
    <t>Attività di organizzazione di datori di lavoro, federazioni di industria, commercio, artigianato e servizi, associazioni, unioni, federazioni fra istituzioni</t>
  </si>
  <si>
    <t>94.12.10</t>
  </si>
  <si>
    <t>Attività di federazioni e consigli di ordini e collegi professionali</t>
  </si>
  <si>
    <t>94.12.20</t>
  </si>
  <si>
    <t>Attività di associazioni professionali</t>
  </si>
  <si>
    <t>94.20.00</t>
  </si>
  <si>
    <t>Attività dei sindacati di lavoratori dipendenti</t>
  </si>
  <si>
    <t>94.91.00</t>
  </si>
  <si>
    <t>Attività delle organizzazioni religiose nell'esercizio del culto</t>
  </si>
  <si>
    <t>94.92.00</t>
  </si>
  <si>
    <t>Attività dei partiti e delle associazioni politiche</t>
  </si>
  <si>
    <t>94.99.10</t>
  </si>
  <si>
    <t>Attività di organizzazioni per la tutela degli interessi e dei diritti dei cittadini</t>
  </si>
  <si>
    <t>94.99.20</t>
  </si>
  <si>
    <t>Attività di organizzazioni che perseguono fini culturali, ricreativi e la coltivazione di hobby</t>
  </si>
  <si>
    <t>94.99.30</t>
  </si>
  <si>
    <t>Attività di organizzazioni patriottiche e associazioni combattentistiche</t>
  </si>
  <si>
    <t>94.99.40</t>
  </si>
  <si>
    <t>Attività di organizzazioni per la cooperazione e la solidarietà internazionale</t>
  </si>
  <si>
    <t>94.99.50</t>
  </si>
  <si>
    <t>Attività di organizzazioni per la filantropia</t>
  </si>
  <si>
    <t>94.99.60</t>
  </si>
  <si>
    <t>Attività di organizzazioni per la promozione e la difesa degli animali e dell'ambiente</t>
  </si>
  <si>
    <t>94.99.90</t>
  </si>
  <si>
    <t>Attività di altre organizzazioni associative nca</t>
  </si>
  <si>
    <t>95.11.00</t>
  </si>
  <si>
    <t>Riparazione e manutenzione di computer e periferiche</t>
  </si>
  <si>
    <t>95.12.01</t>
  </si>
  <si>
    <t>Riparazione e manutenzione di telefoni fissi, cordless e cellulari</t>
  </si>
  <si>
    <t>95.12.09</t>
  </si>
  <si>
    <t>Riparazione e manutenzione di altre apparecchiature per le comunicazioni</t>
  </si>
  <si>
    <t>95.21.00</t>
  </si>
  <si>
    <t>Riparazione di prodotti elettronici di consumo audio e video</t>
  </si>
  <si>
    <t>95.22.01</t>
  </si>
  <si>
    <t>Riparazione di elettrodomestici e di articoli per la casa</t>
  </si>
  <si>
    <t>95.22.02</t>
  </si>
  <si>
    <t>Riparazione di articoli per il giardinaggio</t>
  </si>
  <si>
    <t>95.23.00</t>
  </si>
  <si>
    <t>Riparazione di calzature e articoli da viaggio in pelle, cuoio o in altri materiali simili</t>
  </si>
  <si>
    <t>95.24.01</t>
  </si>
  <si>
    <t>Riparazione di mobili e di oggetti di arredamento</t>
  </si>
  <si>
    <t>95.24.02</t>
  </si>
  <si>
    <t>Laboratori di tappezzeria</t>
  </si>
  <si>
    <t>95.25.00</t>
  </si>
  <si>
    <t>Riparazione di orologi e di gioielli</t>
  </si>
  <si>
    <t>95.29.01</t>
  </si>
  <si>
    <t>Riparazione di strumenti musicali</t>
  </si>
  <si>
    <t>95.29.02</t>
  </si>
  <si>
    <t>Riparazione di articoli sportivi (escluse le armi sportive) e attrezzature da campeggio (incluse le biciclette)</t>
  </si>
  <si>
    <t>95.29.03</t>
  </si>
  <si>
    <t>Modifica e riparazione di articoli di vestiario non effettuate dalle sartorie</t>
  </si>
  <si>
    <t>95.29.04</t>
  </si>
  <si>
    <t>Servizi di riparazioni rapide, duplicazione chiavi, affilatura coltelli, stampa immediata su articoli tessili, incisioni rapide su metallo non prezioso</t>
  </si>
  <si>
    <t>95.29.09</t>
  </si>
  <si>
    <t>Riparazione di altri beni di consumo per uso personale e per la casa nca</t>
  </si>
  <si>
    <t>96.01.10</t>
  </si>
  <si>
    <t>Attività delle lavanderie industriali</t>
  </si>
  <si>
    <t>96.01.20</t>
  </si>
  <si>
    <t>Altre lavanderie, tintorie</t>
  </si>
  <si>
    <t>96.02.01</t>
  </si>
  <si>
    <t>Servizi dei saloni di barbiere e parrucchiere</t>
  </si>
  <si>
    <t>96.02.02</t>
  </si>
  <si>
    <t>Servizi degli istituti di bellezza</t>
  </si>
  <si>
    <t>96.02.03</t>
  </si>
  <si>
    <t>Servizi di manicure e pedicure</t>
  </si>
  <si>
    <t>96.03.00</t>
  </si>
  <si>
    <t>Servizi di pompe funebri e attività connesse</t>
  </si>
  <si>
    <t>96.04.10</t>
  </si>
  <si>
    <t>Servizi di centri per il benessere fisico (esclusi gli stabilimenti termali)</t>
  </si>
  <si>
    <t>96.04.20</t>
  </si>
  <si>
    <t>Stabilimenti termali</t>
  </si>
  <si>
    <t>96.09.01</t>
  </si>
  <si>
    <t>Attività di sgombero di cantine, solai e garage</t>
  </si>
  <si>
    <t>96.09.02</t>
  </si>
  <si>
    <t>Attività di tatuaggio e piercing</t>
  </si>
  <si>
    <t>96.09.03</t>
  </si>
  <si>
    <t>Agenzie matrimoniali e d'incontro</t>
  </si>
  <si>
    <t>96.09.04</t>
  </si>
  <si>
    <t>Servizi di cura degli animali da compagnia (esclusi i servizi veterinari)</t>
  </si>
  <si>
    <t>96.09.05</t>
  </si>
  <si>
    <t>Organizzazione di feste e cerimonie</t>
  </si>
  <si>
    <t>96.09.09</t>
  </si>
  <si>
    <t>Altre attività di servizi per la persona nca</t>
  </si>
  <si>
    <t>97.00.00</t>
  </si>
  <si>
    <t>Attività di famiglie e convivenze come datori di lavoro per personale domestico</t>
  </si>
  <si>
    <t>98.10.00</t>
  </si>
  <si>
    <t>Produzione di beni indifferenziati per uso proprio da parte di famiglie e convivenze</t>
  </si>
  <si>
    <t>98.20.00</t>
  </si>
  <si>
    <t>Produzione di servizi indifferenziati per uso proprio da parte di famiglie e convivenze</t>
  </si>
  <si>
    <t>99.00.00</t>
  </si>
  <si>
    <t>Organizzazioni ed organismi extraterritoriali</t>
  </si>
  <si>
    <t>&gt; 10.000</t>
  </si>
  <si>
    <t>non soggetto a monitoraggio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</si>
</sst>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 #,##0.00_-;_-* &quot;-&quot;??_-;_-@_-"/>
    <numFmt numFmtId="164" formatCode="#,##0_ ;\-#,##0\ "/>
    <numFmt numFmtId="165" formatCode="#,##0.0"/>
    <numFmt numFmtId="166" formatCode="#,##0.0000"/>
    <numFmt numFmtId="167" formatCode="0.0%"/>
    <numFmt numFmtId="168" formatCode="#,##0.000"/>
    <numFmt numFmtId="169" formatCode="#,##0.00_ ;\-#,##0.00\ "/>
    <numFmt numFmtId="170" formatCode="0.000E+00"/>
    <numFmt numFmtId="171" formatCode="#,##0.0_ ;\-#,##0.0\ "/>
    <numFmt numFmtId="172" formatCode="0.000"/>
    <numFmt numFmtId="173" formatCode="_-* #,##0_-;\-* #,##0_-;_-* &quot;-&quot;??_-;_-@_-"/>
    <numFmt numFmtId="174" formatCode="0.0"/>
  </numFmts>
  <fonts count="47">
    <font>
      <sz val="11"/>
      <color theme="1"/>
      <name val="Calibri"/>
      <family val="2"/>
      <scheme val="minor"/>
    </font>
    <font>
      <sz val="11"/>
      <color theme="1"/>
      <name val="Calibri"/>
      <family val="2"/>
      <scheme val="minor"/>
    </font>
    <font>
      <sz val="10"/>
      <name val="Arial"/>
      <family val="2"/>
    </font>
    <font>
      <sz val="11"/>
      <name val="Calibri"/>
      <family val="2"/>
      <scheme val="minor"/>
    </font>
    <font>
      <b/>
      <sz val="16"/>
      <name val="Calibri"/>
      <family val="2"/>
      <scheme val="minor"/>
    </font>
    <font>
      <i/>
      <sz val="16"/>
      <name val="Calibri"/>
      <family val="2"/>
      <scheme val="minor"/>
    </font>
    <font>
      <i/>
      <u/>
      <sz val="16"/>
      <name val="Calibri"/>
      <family val="2"/>
      <scheme val="minor"/>
    </font>
    <font>
      <b/>
      <sz val="11"/>
      <name val="Calibri"/>
      <family val="2"/>
      <scheme val="minor"/>
    </font>
    <font>
      <b/>
      <sz val="13"/>
      <name val="Calibri"/>
      <family val="2"/>
      <scheme val="minor"/>
    </font>
    <font>
      <b/>
      <sz val="14"/>
      <name val="Arial"/>
      <family val="2"/>
    </font>
    <font>
      <sz val="11"/>
      <name val="Arial"/>
      <family val="2"/>
    </font>
    <font>
      <sz val="9"/>
      <color indexed="81"/>
      <name val="Tahoma"/>
      <family val="2"/>
    </font>
    <font>
      <b/>
      <sz val="9"/>
      <color indexed="81"/>
      <name val="Tahoma"/>
      <family val="2"/>
    </font>
    <font>
      <sz val="9"/>
      <name val="Calibri"/>
      <family val="2"/>
      <scheme val="minor"/>
    </font>
    <font>
      <b/>
      <sz val="12"/>
      <color rgb="FFFFFFFF"/>
      <name val="Arial"/>
      <family val="2"/>
    </font>
    <font>
      <b/>
      <sz val="14"/>
      <color rgb="FFFFFFFF"/>
      <name val="Arial"/>
      <family val="2"/>
    </font>
    <font>
      <b/>
      <sz val="11"/>
      <color rgb="FFFFFFFF"/>
      <name val="Arial"/>
      <family val="2"/>
    </font>
    <font>
      <sz val="11"/>
      <color rgb="FF000000"/>
      <name val="Arial"/>
      <family val="2"/>
    </font>
    <font>
      <sz val="14"/>
      <color rgb="FF000000"/>
      <name val="Arial"/>
      <family val="2"/>
    </font>
    <font>
      <b/>
      <u/>
      <sz val="11"/>
      <name val="Calibri"/>
      <family val="2"/>
      <scheme val="minor"/>
    </font>
    <font>
      <b/>
      <u/>
      <sz val="9"/>
      <name val="Calibri"/>
      <family val="2"/>
      <scheme val="minor"/>
    </font>
    <font>
      <sz val="24"/>
      <name val="Calibri"/>
      <family val="2"/>
      <scheme val="minor"/>
    </font>
    <font>
      <b/>
      <sz val="14"/>
      <name val="Calibri"/>
      <family val="2"/>
      <scheme val="minor"/>
    </font>
    <font>
      <b/>
      <sz val="20"/>
      <name val="Calibri"/>
      <family val="2"/>
      <scheme val="minor"/>
    </font>
    <font>
      <sz val="14"/>
      <name val="Calibri"/>
      <family val="2"/>
      <scheme val="minor"/>
    </font>
    <font>
      <sz val="14"/>
      <name val="Calibri"/>
      <family val="2"/>
    </font>
    <font>
      <b/>
      <sz val="14"/>
      <name val="Calibri"/>
      <family val="2"/>
    </font>
    <font>
      <b/>
      <sz val="12"/>
      <name val="Calibri"/>
      <family val="2"/>
      <scheme val="minor"/>
    </font>
    <font>
      <b/>
      <vertAlign val="superscript"/>
      <sz val="12"/>
      <name val="Calibri"/>
      <family val="2"/>
      <scheme val="minor"/>
    </font>
    <font>
      <b/>
      <vertAlign val="superscript"/>
      <sz val="11"/>
      <name val="Calibri"/>
      <family val="2"/>
      <scheme val="minor"/>
    </font>
    <font>
      <sz val="8"/>
      <name val="Calibri"/>
      <family val="2"/>
      <scheme val="minor"/>
    </font>
    <font>
      <b/>
      <vertAlign val="superscript"/>
      <sz val="14"/>
      <name val="Calibri"/>
      <family val="2"/>
      <scheme val="minor"/>
    </font>
    <font>
      <b/>
      <sz val="18"/>
      <name val="Calibri"/>
      <family val="2"/>
      <scheme val="minor"/>
    </font>
    <font>
      <sz val="12"/>
      <color theme="1"/>
      <name val="Calibri"/>
      <family val="2"/>
      <scheme val="minor"/>
    </font>
    <font>
      <sz val="12"/>
      <name val="Calibri"/>
      <family val="2"/>
      <scheme val="minor"/>
    </font>
    <font>
      <vertAlign val="superscript"/>
      <sz val="12"/>
      <name val="Calibri"/>
      <family val="2"/>
      <scheme val="minor"/>
    </font>
    <font>
      <b/>
      <sz val="12"/>
      <color indexed="81"/>
      <name val="Calibri"/>
      <family val="2"/>
      <scheme val="minor"/>
    </font>
    <font>
      <sz val="12"/>
      <color indexed="81"/>
      <name val="Calibri"/>
      <family val="2"/>
      <scheme val="minor"/>
    </font>
    <font>
      <b/>
      <u/>
      <sz val="14"/>
      <name val="Calibri"/>
      <family val="2"/>
      <scheme val="minor"/>
    </font>
    <font>
      <b/>
      <sz val="11"/>
      <color theme="1"/>
      <name val="Calibri"/>
      <family val="2"/>
      <scheme val="minor"/>
    </font>
    <font>
      <sz val="18"/>
      <name val="Calibri"/>
      <family val="2"/>
      <scheme val="minor"/>
    </font>
    <font>
      <b/>
      <vertAlign val="superscript"/>
      <sz val="18"/>
      <name val="Calibri"/>
      <family val="2"/>
      <scheme val="minor"/>
    </font>
    <font>
      <vertAlign val="superscript"/>
      <sz val="18"/>
      <name val="Calibri"/>
      <family val="2"/>
      <scheme val="minor"/>
    </font>
    <font>
      <sz val="18"/>
      <color theme="1"/>
      <name val="Calibri"/>
      <family val="2"/>
      <scheme val="minor"/>
    </font>
    <font>
      <b/>
      <sz val="18"/>
      <color theme="1"/>
      <name val="Calibri"/>
      <family val="2"/>
      <scheme val="minor"/>
    </font>
    <font>
      <sz val="14"/>
      <color theme="1"/>
      <name val="Calibri"/>
      <family val="2"/>
      <scheme val="minor"/>
    </font>
    <font>
      <sz val="14"/>
      <color theme="9"/>
      <name val="Calibri"/>
      <family val="2"/>
      <scheme val="minor"/>
    </font>
  </fonts>
  <fills count="25">
    <fill>
      <patternFill patternType="none"/>
    </fill>
    <fill>
      <patternFill patternType="gray125"/>
    </fill>
    <fill>
      <patternFill patternType="solid">
        <fgColor rgb="FFFFFFCC"/>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4" tint="0.79998168889431442"/>
        <bgColor indexed="64"/>
      </patternFill>
    </fill>
    <fill>
      <patternFill patternType="solid">
        <fgColor rgb="FFFFFF00"/>
        <bgColor indexed="64"/>
      </patternFill>
    </fill>
    <fill>
      <patternFill patternType="solid">
        <fgColor rgb="FF4F81BD"/>
        <bgColor indexed="64"/>
      </patternFill>
    </fill>
    <fill>
      <patternFill patternType="solid">
        <fgColor rgb="FFD0D8E8"/>
        <bgColor indexed="64"/>
      </patternFill>
    </fill>
    <fill>
      <patternFill patternType="solid">
        <fgColor rgb="FFE9EDF4"/>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79998168889431442"/>
        <bgColor rgb="FF000000"/>
      </patternFill>
    </fill>
    <fill>
      <patternFill patternType="darkGray">
        <bgColor auto="1"/>
      </patternFill>
    </fill>
    <fill>
      <patternFill patternType="solid">
        <fgColor theme="3" tint="0.59999389629810485"/>
        <bgColor indexed="64"/>
      </patternFill>
    </fill>
    <fill>
      <patternFill patternType="solid">
        <fgColor theme="9" tint="-0.249977111117893"/>
        <bgColor indexed="64"/>
      </patternFill>
    </fill>
    <fill>
      <patternFill patternType="solid">
        <fgColor theme="3" tint="0.39997558519241921"/>
        <bgColor indexed="64"/>
      </patternFill>
    </fill>
    <fill>
      <patternFill patternType="solid">
        <fgColor rgb="FF00B0F0"/>
        <bgColor indexed="64"/>
      </patternFill>
    </fill>
    <fill>
      <patternFill patternType="solid">
        <fgColor rgb="FFFF0000"/>
        <bgColor indexed="64"/>
      </patternFill>
    </fill>
    <fill>
      <patternFill patternType="solid">
        <fgColor theme="9" tint="0.39997558519241921"/>
        <bgColor indexed="64"/>
      </patternFill>
    </fill>
    <fill>
      <patternFill patternType="solid">
        <fgColor theme="7" tint="0.79998168889431442"/>
        <bgColor indexed="64"/>
      </patternFill>
    </fill>
  </fills>
  <borders count="8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medium">
        <color indexed="64"/>
      </top>
      <bottom/>
      <diagonal/>
    </border>
    <border>
      <left/>
      <right/>
      <top style="medium">
        <color indexed="64"/>
      </top>
      <bottom style="thin">
        <color indexed="64"/>
      </bottom>
      <diagonal/>
    </border>
    <border>
      <left style="medium">
        <color rgb="FFFFFFFF"/>
      </left>
      <right style="medium">
        <color rgb="FFFFFFFF"/>
      </right>
      <top style="medium">
        <color rgb="FFFFFFFF"/>
      </top>
      <bottom style="thick">
        <color rgb="FFFFFFFF"/>
      </bottom>
      <diagonal/>
    </border>
    <border>
      <left style="medium">
        <color rgb="FFFFFFFF"/>
      </left>
      <right/>
      <top style="medium">
        <color rgb="FFFFFFFF"/>
      </top>
      <bottom style="thick">
        <color rgb="FFFFFFFF"/>
      </bottom>
      <diagonal/>
    </border>
    <border>
      <left/>
      <right style="medium">
        <color rgb="FFFFFFFF"/>
      </right>
      <top style="medium">
        <color rgb="FFFFFFFF"/>
      </top>
      <bottom style="thick">
        <color rgb="FFFFFFFF"/>
      </bottom>
      <diagonal/>
    </border>
    <border>
      <left style="medium">
        <color rgb="FFFFFFFF"/>
      </left>
      <right style="medium">
        <color rgb="FFFFFFFF"/>
      </right>
      <top style="thick">
        <color rgb="FFFFFFFF"/>
      </top>
      <bottom style="medium">
        <color rgb="FFFFFFFF"/>
      </bottom>
      <diagonal/>
    </border>
    <border>
      <left style="medium">
        <color rgb="FFFFFFFF"/>
      </left>
      <right style="medium">
        <color rgb="FFFFFFFF"/>
      </right>
      <top style="medium">
        <color rgb="FFFFFFFF"/>
      </top>
      <bottom style="medium">
        <color rgb="FFFFFFFF"/>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right/>
      <top style="thin">
        <color indexed="64"/>
      </top>
      <bottom style="thin">
        <color indexed="64"/>
      </bottom>
      <diagonal/>
    </border>
    <border>
      <left style="thin">
        <color indexed="64"/>
      </left>
      <right style="medium">
        <color indexed="64"/>
      </right>
      <top style="medium">
        <color indexed="64"/>
      </top>
      <bottom/>
      <diagonal/>
    </border>
    <border>
      <left/>
      <right style="thin">
        <color indexed="64"/>
      </right>
      <top/>
      <bottom/>
      <diagonal/>
    </border>
    <border>
      <left/>
      <right/>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right/>
      <top style="thin">
        <color indexed="64"/>
      </top>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cellStyleXfs>
  <cellXfs count="1018">
    <xf numFmtId="0" fontId="0" fillId="0" borderId="0" xfId="0"/>
    <xf numFmtId="0" fontId="7" fillId="3" borderId="17" xfId="0" applyFont="1" applyFill="1" applyBorder="1" applyAlignment="1">
      <alignment horizontal="center"/>
    </xf>
    <xf numFmtId="0" fontId="7" fillId="3" borderId="31" xfId="0" applyFont="1" applyFill="1" applyBorder="1" applyAlignment="1">
      <alignment horizontal="center"/>
    </xf>
    <xf numFmtId="0" fontId="7" fillId="3" borderId="14" xfId="0" applyFont="1" applyFill="1" applyBorder="1" applyAlignment="1">
      <alignment horizontal="center"/>
    </xf>
    <xf numFmtId="0" fontId="3" fillId="5" borderId="44" xfId="0" applyFont="1" applyFill="1" applyBorder="1" applyAlignment="1">
      <alignment horizontal="center"/>
    </xf>
    <xf numFmtId="0" fontId="3" fillId="5" borderId="39" xfId="0" applyFont="1" applyFill="1" applyBorder="1" applyAlignment="1">
      <alignment horizontal="center"/>
    </xf>
    <xf numFmtId="0" fontId="3" fillId="0" borderId="25" xfId="0" applyFont="1" applyBorder="1" applyAlignment="1">
      <alignment horizontal="center"/>
    </xf>
    <xf numFmtId="0" fontId="7" fillId="3" borderId="6" xfId="0" applyFont="1" applyFill="1" applyBorder="1" applyAlignment="1">
      <alignment horizontal="center" vertical="center"/>
    </xf>
    <xf numFmtId="0" fontId="3" fillId="3" borderId="1" xfId="0" applyFont="1" applyFill="1" applyBorder="1" applyAlignment="1">
      <alignment horizontal="center" vertical="center"/>
    </xf>
    <xf numFmtId="0" fontId="3" fillId="5" borderId="5" xfId="0" applyFont="1" applyFill="1" applyBorder="1" applyAlignment="1">
      <alignment horizontal="center" vertical="center"/>
    </xf>
    <xf numFmtId="3" fontId="3" fillId="5" borderId="7" xfId="0" applyNumberFormat="1" applyFont="1" applyFill="1" applyBorder="1" applyAlignment="1">
      <alignment horizontal="center" vertical="center"/>
    </xf>
    <xf numFmtId="3" fontId="3" fillId="5" borderId="49" xfId="0" applyNumberFormat="1" applyFont="1" applyFill="1" applyBorder="1" applyAlignment="1">
      <alignment horizontal="center" vertical="center"/>
    </xf>
    <xf numFmtId="0" fontId="3" fillId="3" borderId="16" xfId="0" applyFont="1" applyFill="1" applyBorder="1" applyAlignment="1">
      <alignment horizontal="center" vertical="center"/>
    </xf>
    <xf numFmtId="3" fontId="3" fillId="5" borderId="16" xfId="0" applyNumberFormat="1" applyFont="1" applyFill="1" applyBorder="1"/>
    <xf numFmtId="0" fontId="3" fillId="5" borderId="7" xfId="0" applyFont="1" applyFill="1" applyBorder="1" applyAlignment="1">
      <alignment horizontal="center" vertical="center"/>
    </xf>
    <xf numFmtId="0" fontId="3" fillId="5" borderId="49" xfId="0" applyFont="1" applyFill="1" applyBorder="1" applyAlignment="1">
      <alignment horizontal="center" vertical="center"/>
    </xf>
    <xf numFmtId="3" fontId="3" fillId="3" borderId="1" xfId="0" applyNumberFormat="1" applyFont="1" applyFill="1" applyBorder="1" applyAlignment="1">
      <alignment horizontal="center"/>
    </xf>
    <xf numFmtId="3" fontId="3" fillId="5" borderId="1" xfId="0" applyNumberFormat="1" applyFont="1" applyFill="1" applyBorder="1" applyAlignment="1">
      <alignment horizontal="center"/>
    </xf>
    <xf numFmtId="3" fontId="3" fillId="5" borderId="16" xfId="0" applyNumberFormat="1" applyFont="1" applyFill="1" applyBorder="1" applyAlignment="1">
      <alignment horizontal="center"/>
    </xf>
    <xf numFmtId="0" fontId="3" fillId="5" borderId="1" xfId="0" applyFont="1" applyFill="1" applyBorder="1" applyAlignment="1">
      <alignment horizontal="center" vertical="center"/>
    </xf>
    <xf numFmtId="0" fontId="9" fillId="7" borderId="15" xfId="0" applyFont="1" applyFill="1" applyBorder="1" applyAlignment="1">
      <alignment vertical="center" wrapText="1"/>
    </xf>
    <xf numFmtId="0" fontId="9" fillId="7" borderId="18" xfId="0" applyFont="1" applyFill="1" applyBorder="1" applyAlignment="1">
      <alignment horizontal="center" vertical="center" wrapText="1"/>
    </xf>
    <xf numFmtId="49" fontId="2" fillId="0" borderId="6" xfId="0" applyNumberFormat="1" applyFont="1" applyBorder="1" applyAlignment="1">
      <alignment vertical="top" wrapText="1"/>
    </xf>
    <xf numFmtId="0" fontId="2" fillId="0" borderId="6" xfId="0" applyFont="1" applyBorder="1" applyAlignment="1">
      <alignment vertical="top" wrapText="1"/>
    </xf>
    <xf numFmtId="49" fontId="2" fillId="0" borderId="1" xfId="0" applyNumberFormat="1" applyFont="1" applyBorder="1" applyAlignment="1">
      <alignment vertical="top" wrapText="1"/>
    </xf>
    <xf numFmtId="0" fontId="2" fillId="0" borderId="1" xfId="0" applyFont="1" applyBorder="1" applyAlignment="1">
      <alignment vertical="top" wrapText="1"/>
    </xf>
    <xf numFmtId="49" fontId="10" fillId="0" borderId="1" xfId="0" applyNumberFormat="1" applyFont="1" applyBorder="1" applyAlignment="1">
      <alignment vertical="top" wrapText="1"/>
    </xf>
    <xf numFmtId="0" fontId="0" fillId="0" borderId="1" xfId="0" applyBorder="1" applyAlignment="1">
      <alignment vertical="top" wrapText="1"/>
    </xf>
    <xf numFmtId="0" fontId="0" fillId="0" borderId="0" xfId="0" applyAlignment="1">
      <alignment horizontal="right"/>
    </xf>
    <xf numFmtId="9" fontId="15" fillId="8" borderId="70" xfId="0" applyNumberFormat="1" applyFont="1" applyFill="1" applyBorder="1" applyAlignment="1">
      <alignment horizontal="center" vertical="center" wrapText="1" readingOrder="1"/>
    </xf>
    <xf numFmtId="0" fontId="16" fillId="8" borderId="73" xfId="0" applyFont="1" applyFill="1" applyBorder="1" applyAlignment="1">
      <alignment horizontal="center" vertical="center" wrapText="1" readingOrder="1"/>
    </xf>
    <xf numFmtId="0" fontId="17" fillId="9" borderId="73" xfId="0" applyFont="1" applyFill="1" applyBorder="1" applyAlignment="1">
      <alignment horizontal="center" vertical="center" wrapText="1" readingOrder="1"/>
    </xf>
    <xf numFmtId="9" fontId="18" fillId="9" borderId="73" xfId="0" applyNumberFormat="1" applyFont="1" applyFill="1" applyBorder="1" applyAlignment="1">
      <alignment horizontal="center" vertical="center" wrapText="1" readingOrder="1"/>
    </xf>
    <xf numFmtId="0" fontId="16" fillId="8" borderId="74" xfId="0" applyFont="1" applyFill="1" applyBorder="1" applyAlignment="1">
      <alignment horizontal="center" vertical="center" wrapText="1" readingOrder="1"/>
    </xf>
    <xf numFmtId="0" fontId="17" fillId="10" borderId="74" xfId="0" applyFont="1" applyFill="1" applyBorder="1" applyAlignment="1">
      <alignment horizontal="center" vertical="center" wrapText="1" readingOrder="1"/>
    </xf>
    <xf numFmtId="9" fontId="18" fillId="10" borderId="74" xfId="0" applyNumberFormat="1" applyFont="1" applyFill="1" applyBorder="1" applyAlignment="1">
      <alignment horizontal="center" vertical="center" wrapText="1" readingOrder="1"/>
    </xf>
    <xf numFmtId="0" fontId="17" fillId="9" borderId="74" xfId="0" applyFont="1" applyFill="1" applyBorder="1" applyAlignment="1">
      <alignment horizontal="center" vertical="center" wrapText="1" readingOrder="1"/>
    </xf>
    <xf numFmtId="9" fontId="18" fillId="9" borderId="74" xfId="0" applyNumberFormat="1" applyFont="1" applyFill="1" applyBorder="1" applyAlignment="1">
      <alignment horizontal="center" vertical="center" wrapText="1" readingOrder="1"/>
    </xf>
    <xf numFmtId="0" fontId="0" fillId="7" borderId="9" xfId="0" applyFill="1" applyBorder="1" applyAlignment="1">
      <alignment vertical="center"/>
    </xf>
    <xf numFmtId="0" fontId="0" fillId="0" borderId="6" xfId="0" applyBorder="1"/>
    <xf numFmtId="0" fontId="0" fillId="0" borderId="1" xfId="0" applyBorder="1"/>
    <xf numFmtId="0" fontId="0" fillId="0" borderId="9" xfId="0" applyBorder="1" applyAlignment="1">
      <alignment vertical="top" wrapText="1"/>
    </xf>
    <xf numFmtId="1" fontId="40" fillId="2" borderId="18" xfId="1" applyNumberFormat="1" applyFont="1" applyFill="1" applyBorder="1" applyAlignment="1" applyProtection="1">
      <alignment horizontal="center" vertical="center" wrapText="1"/>
    </xf>
    <xf numFmtId="164" fontId="40" fillId="2" borderId="59" xfId="1" applyNumberFormat="1" applyFont="1" applyFill="1" applyBorder="1" applyAlignment="1" applyProtection="1">
      <alignment horizontal="center" vertical="center" wrapText="1"/>
    </xf>
    <xf numFmtId="167" fontId="40" fillId="2" borderId="36" xfId="2" applyNumberFormat="1" applyFont="1" applyFill="1" applyBorder="1" applyAlignment="1" applyProtection="1">
      <alignment horizontal="center" vertical="center" wrapText="1"/>
    </xf>
    <xf numFmtId="167" fontId="32" fillId="2" borderId="38" xfId="2" applyNumberFormat="1" applyFont="1" applyFill="1" applyBorder="1" applyAlignment="1" applyProtection="1">
      <alignment horizontal="center" vertical="center"/>
    </xf>
    <xf numFmtId="169" fontId="32" fillId="2" borderId="3" xfId="1" applyNumberFormat="1" applyFont="1" applyFill="1" applyBorder="1" applyAlignment="1" applyProtection="1">
      <alignment horizontal="center" vertical="center"/>
    </xf>
    <xf numFmtId="3" fontId="32" fillId="2" borderId="4" xfId="1" applyNumberFormat="1" applyFont="1" applyFill="1" applyBorder="1" applyAlignment="1" applyProtection="1">
      <alignment horizontal="center" vertical="center"/>
    </xf>
    <xf numFmtId="169" fontId="32" fillId="18" borderId="3" xfId="1" applyNumberFormat="1" applyFont="1" applyFill="1" applyBorder="1" applyAlignment="1" applyProtection="1">
      <alignment horizontal="center" vertical="center"/>
    </xf>
    <xf numFmtId="3" fontId="32" fillId="18" borderId="4" xfId="1" applyNumberFormat="1" applyFont="1" applyFill="1" applyBorder="1" applyAlignment="1" applyProtection="1">
      <alignment horizontal="center" vertical="center"/>
    </xf>
    <xf numFmtId="169" fontId="32" fillId="19" borderId="3" xfId="1" applyNumberFormat="1" applyFont="1" applyFill="1" applyBorder="1" applyAlignment="1" applyProtection="1">
      <alignment horizontal="center" vertical="center"/>
    </xf>
    <xf numFmtId="3" fontId="32" fillId="19" borderId="4" xfId="1" applyNumberFormat="1" applyFont="1" applyFill="1" applyBorder="1" applyAlignment="1" applyProtection="1">
      <alignment horizontal="center" vertical="center"/>
    </xf>
    <xf numFmtId="165" fontId="32" fillId="19" borderId="1" xfId="1" applyNumberFormat="1" applyFont="1" applyFill="1" applyBorder="1" applyAlignment="1" applyProtection="1">
      <alignment horizontal="center" vertical="center"/>
    </xf>
    <xf numFmtId="169" fontId="32" fillId="19" borderId="1" xfId="1" applyNumberFormat="1" applyFont="1" applyFill="1" applyBorder="1" applyAlignment="1" applyProtection="1">
      <alignment horizontal="center" vertical="center"/>
    </xf>
    <xf numFmtId="3" fontId="32" fillId="19" borderId="1" xfId="1" applyNumberFormat="1" applyFont="1" applyFill="1" applyBorder="1" applyAlignment="1" applyProtection="1">
      <alignment horizontal="center" vertical="center"/>
    </xf>
    <xf numFmtId="169" fontId="44" fillId="19" borderId="3" xfId="1" applyNumberFormat="1" applyFont="1" applyFill="1" applyBorder="1" applyAlignment="1" applyProtection="1">
      <alignment horizontal="center" vertical="center"/>
    </xf>
    <xf numFmtId="169" fontId="32" fillId="20" borderId="7" xfId="1" applyNumberFormat="1" applyFont="1" applyFill="1" applyBorder="1" applyAlignment="1" applyProtection="1">
      <alignment horizontal="center" vertical="center"/>
    </xf>
    <xf numFmtId="164" fontId="27" fillId="23" borderId="1" xfId="1" applyNumberFormat="1" applyFont="1" applyFill="1" applyBorder="1" applyAlignment="1" applyProtection="1">
      <alignment horizontal="center" vertical="center"/>
    </xf>
    <xf numFmtId="164" fontId="27" fillId="23" borderId="16" xfId="1" applyNumberFormat="1" applyFont="1" applyFill="1" applyBorder="1" applyAlignment="1" applyProtection="1">
      <alignment horizontal="center" vertical="center"/>
    </xf>
    <xf numFmtId="3" fontId="40" fillId="2" borderId="15" xfId="1" applyNumberFormat="1" applyFont="1" applyFill="1" applyBorder="1" applyAlignment="1" applyProtection="1">
      <alignment horizontal="center" vertical="center" wrapText="1"/>
    </xf>
    <xf numFmtId="9" fontId="32" fillId="6" borderId="38" xfId="2" applyFont="1" applyFill="1" applyBorder="1" applyAlignment="1" applyProtection="1">
      <alignment horizontal="center" vertical="center"/>
    </xf>
    <xf numFmtId="9" fontId="4" fillId="24" borderId="61" xfId="2" applyFont="1" applyFill="1" applyBorder="1" applyAlignment="1" applyProtection="1">
      <alignment horizontal="center" vertical="center" wrapText="1"/>
    </xf>
    <xf numFmtId="9" fontId="4" fillId="24" borderId="60" xfId="2" applyFont="1" applyFill="1" applyBorder="1" applyAlignment="1" applyProtection="1">
      <alignment horizontal="center" vertical="center" wrapText="1"/>
    </xf>
    <xf numFmtId="0" fontId="4" fillId="0" borderId="3" xfId="0" applyFont="1" applyBorder="1" applyProtection="1">
      <protection locked="0"/>
    </xf>
    <xf numFmtId="0" fontId="4" fillId="0" borderId="0" xfId="0" applyFont="1" applyProtection="1">
      <protection locked="0"/>
    </xf>
    <xf numFmtId="0" fontId="3" fillId="0" borderId="0" xfId="0" applyFont="1" applyProtection="1">
      <protection locked="0"/>
    </xf>
    <xf numFmtId="0" fontId="4" fillId="0" borderId="0" xfId="0" applyFont="1" applyAlignment="1" applyProtection="1">
      <alignment vertical="center"/>
      <protection locked="0"/>
    </xf>
    <xf numFmtId="0" fontId="4" fillId="0" borderId="0" xfId="0" applyFont="1" applyAlignment="1" applyProtection="1">
      <alignment horizontal="center" vertical="center"/>
      <protection locked="0"/>
    </xf>
    <xf numFmtId="0" fontId="4" fillId="0" borderId="0" xfId="0" applyFont="1" applyAlignment="1" applyProtection="1">
      <alignment horizontal="center"/>
      <protection locked="0"/>
    </xf>
    <xf numFmtId="0" fontId="7" fillId="0" borderId="0" xfId="0" applyFont="1" applyAlignment="1" applyProtection="1">
      <alignment horizontal="center" vertical="center"/>
      <protection locked="0"/>
    </xf>
    <xf numFmtId="0" fontId="7" fillId="0" borderId="0" xfId="0" applyFont="1" applyAlignment="1" applyProtection="1">
      <alignment horizontal="center" vertical="center" wrapText="1"/>
      <protection locked="0"/>
    </xf>
    <xf numFmtId="0" fontId="7" fillId="0" borderId="0" xfId="0" applyFont="1" applyAlignment="1" applyProtection="1">
      <alignment horizontal="center"/>
      <protection locked="0"/>
    </xf>
    <xf numFmtId="0" fontId="0" fillId="0" borderId="0" xfId="0" applyProtection="1">
      <protection locked="0"/>
    </xf>
    <xf numFmtId="49" fontId="3" fillId="5" borderId="27" xfId="0" applyNumberFormat="1" applyFont="1" applyFill="1" applyBorder="1" applyAlignment="1" applyProtection="1">
      <alignment vertical="center" wrapText="1"/>
      <protection locked="0"/>
    </xf>
    <xf numFmtId="0" fontId="3" fillId="5" borderId="37" xfId="0" applyFont="1" applyFill="1" applyBorder="1" applyAlignment="1" applyProtection="1">
      <alignment horizontal="center" vertical="center"/>
      <protection locked="0"/>
    </xf>
    <xf numFmtId="0" fontId="7" fillId="0" borderId="9" xfId="0" applyFont="1" applyBorder="1" applyAlignment="1" applyProtection="1">
      <alignment horizontal="center" vertical="center"/>
      <protection locked="0"/>
    </xf>
    <xf numFmtId="0" fontId="3" fillId="0" borderId="32" xfId="0" applyFont="1" applyBorder="1" applyProtection="1">
      <protection locked="0"/>
    </xf>
    <xf numFmtId="0" fontId="7" fillId="0" borderId="28" xfId="0" applyFont="1" applyBorder="1" applyAlignment="1" applyProtection="1">
      <alignment horizontal="center" vertical="center"/>
      <protection locked="0"/>
    </xf>
    <xf numFmtId="49" fontId="8" fillId="0" borderId="36" xfId="0" applyNumberFormat="1" applyFont="1" applyBorder="1" applyAlignment="1" applyProtection="1">
      <alignment horizontal="center" vertical="center"/>
      <protection locked="0"/>
    </xf>
    <xf numFmtId="49" fontId="3" fillId="0" borderId="36" xfId="0" applyNumberFormat="1" applyFont="1" applyBorder="1" applyAlignment="1" applyProtection="1">
      <alignment horizontal="center" vertical="center" wrapText="1"/>
      <protection locked="0"/>
    </xf>
    <xf numFmtId="49" fontId="3" fillId="0" borderId="36" xfId="0" applyNumberFormat="1" applyFont="1" applyBorder="1" applyAlignment="1" applyProtection="1">
      <alignment vertical="center" wrapText="1"/>
      <protection locked="0"/>
    </xf>
    <xf numFmtId="49" fontId="3" fillId="0" borderId="0" xfId="0" applyNumberFormat="1" applyFont="1" applyAlignment="1" applyProtection="1">
      <alignment horizontal="center" vertical="center" wrapText="1"/>
      <protection locked="0"/>
    </xf>
    <xf numFmtId="49" fontId="3" fillId="0" borderId="0" xfId="0" applyNumberFormat="1" applyFont="1" applyAlignment="1" applyProtection="1">
      <alignment horizontal="center" vertical="center"/>
      <protection locked="0"/>
    </xf>
    <xf numFmtId="0" fontId="3" fillId="0" borderId="0" xfId="0" applyFont="1" applyAlignment="1" applyProtection="1">
      <alignment horizontal="center" vertical="center"/>
      <protection locked="0"/>
    </xf>
    <xf numFmtId="0" fontId="13" fillId="0" borderId="0" xfId="0" applyFont="1" applyAlignment="1" applyProtection="1">
      <alignment horizontal="center" vertical="center" wrapText="1"/>
      <protection locked="0"/>
    </xf>
    <xf numFmtId="0" fontId="22" fillId="0" borderId="0" xfId="0" applyFont="1" applyProtection="1">
      <protection locked="0"/>
    </xf>
    <xf numFmtId="0" fontId="45" fillId="0" borderId="0" xfId="0" applyFont="1" applyProtection="1">
      <protection locked="0"/>
    </xf>
    <xf numFmtId="0" fontId="24" fillId="0" borderId="0" xfId="0" applyFont="1" applyProtection="1">
      <protection locked="0"/>
    </xf>
    <xf numFmtId="0" fontId="24" fillId="0" borderId="0" xfId="0" applyFont="1" applyAlignment="1" applyProtection="1">
      <alignment horizontal="center"/>
      <protection locked="0"/>
    </xf>
    <xf numFmtId="0" fontId="24" fillId="0" borderId="0" xfId="0" applyFont="1" applyAlignment="1" applyProtection="1">
      <alignment horizontal="center" vertical="center"/>
      <protection locked="0"/>
    </xf>
    <xf numFmtId="165" fontId="24" fillId="0" borderId="0" xfId="0" applyNumberFormat="1" applyFont="1" applyProtection="1">
      <protection locked="0"/>
    </xf>
    <xf numFmtId="165" fontId="24" fillId="0" borderId="63" xfId="0" applyNumberFormat="1" applyFont="1" applyBorder="1" applyAlignment="1" applyProtection="1">
      <alignment horizontal="center"/>
      <protection locked="0"/>
    </xf>
    <xf numFmtId="3" fontId="24" fillId="0" borderId="20" xfId="0" applyNumberFormat="1" applyFont="1" applyBorder="1" applyAlignment="1" applyProtection="1">
      <alignment horizontal="center"/>
      <protection locked="0"/>
    </xf>
    <xf numFmtId="165" fontId="24" fillId="0" borderId="20" xfId="0" applyNumberFormat="1" applyFont="1" applyBorder="1" applyAlignment="1" applyProtection="1">
      <alignment horizontal="center" vertical="center"/>
      <protection locked="0"/>
    </xf>
    <xf numFmtId="49" fontId="25" fillId="0" borderId="0" xfId="0" applyNumberFormat="1" applyFont="1" applyAlignment="1" applyProtection="1">
      <alignment vertical="center"/>
      <protection locked="0"/>
    </xf>
    <xf numFmtId="0" fontId="25" fillId="15" borderId="40" xfId="0" applyFont="1" applyFill="1" applyBorder="1" applyAlignment="1" applyProtection="1">
      <alignment horizontal="center" vertical="center"/>
      <protection locked="0"/>
    </xf>
    <xf numFmtId="0" fontId="24" fillId="0" borderId="40" xfId="0" applyFont="1" applyBorder="1" applyAlignment="1" applyProtection="1">
      <alignment horizontal="center"/>
      <protection locked="0"/>
    </xf>
    <xf numFmtId="0" fontId="24" fillId="0" borderId="20" xfId="0" applyFont="1" applyBorder="1" applyAlignment="1" applyProtection="1">
      <alignment horizontal="center"/>
      <protection locked="0"/>
    </xf>
    <xf numFmtId="49" fontId="25" fillId="0" borderId="20" xfId="0" applyNumberFormat="1" applyFont="1" applyBorder="1" applyAlignment="1" applyProtection="1">
      <alignment horizontal="center" vertical="center"/>
      <protection locked="0"/>
    </xf>
    <xf numFmtId="49" fontId="25" fillId="15" borderId="40" xfId="0" applyNumberFormat="1" applyFont="1" applyFill="1" applyBorder="1" applyAlignment="1" applyProtection="1">
      <alignment horizontal="center" vertical="center"/>
      <protection locked="0"/>
    </xf>
    <xf numFmtId="49" fontId="25" fillId="15" borderId="21" xfId="0" applyNumberFormat="1" applyFont="1" applyFill="1" applyBorder="1" applyAlignment="1" applyProtection="1">
      <alignment horizontal="center" vertical="center"/>
      <protection locked="0"/>
    </xf>
    <xf numFmtId="0" fontId="24" fillId="0" borderId="0" xfId="0" applyFont="1" applyAlignment="1" applyProtection="1">
      <alignment vertical="center"/>
      <protection locked="0"/>
    </xf>
    <xf numFmtId="49" fontId="25" fillId="0" borderId="63" xfId="0" applyNumberFormat="1" applyFont="1" applyBorder="1" applyAlignment="1" applyProtection="1">
      <alignment horizontal="center" vertical="center"/>
      <protection locked="0"/>
    </xf>
    <xf numFmtId="49" fontId="25" fillId="0" borderId="21" xfId="0" applyNumberFormat="1" applyFont="1" applyBorder="1" applyAlignment="1" applyProtection="1">
      <alignment horizontal="center" vertical="center"/>
      <protection locked="0"/>
    </xf>
    <xf numFmtId="49" fontId="28" fillId="0" borderId="0" xfId="0" applyNumberFormat="1" applyFont="1" applyAlignment="1" applyProtection="1">
      <alignment horizontal="left" vertical="center"/>
      <protection locked="0"/>
    </xf>
    <xf numFmtId="0" fontId="7" fillId="0" borderId="0" xfId="0" applyFont="1" applyProtection="1">
      <protection locked="0"/>
    </xf>
    <xf numFmtId="0" fontId="3" fillId="0" borderId="0" xfId="0" applyFont="1" applyAlignment="1" applyProtection="1">
      <alignment horizontal="center"/>
      <protection locked="0"/>
    </xf>
    <xf numFmtId="0" fontId="43" fillId="0" borderId="0" xfId="0" applyFont="1" applyProtection="1">
      <protection locked="0"/>
    </xf>
    <xf numFmtId="0" fontId="32" fillId="0" borderId="0" xfId="0" applyFont="1" applyAlignment="1" applyProtection="1">
      <alignment horizontal="center" vertical="center"/>
      <protection locked="0"/>
    </xf>
    <xf numFmtId="0" fontId="40" fillId="0" borderId="0" xfId="0" applyFont="1" applyProtection="1">
      <protection locked="0"/>
    </xf>
    <xf numFmtId="0" fontId="40" fillId="3" borderId="1" xfId="0" applyFont="1" applyFill="1" applyBorder="1" applyAlignment="1" applyProtection="1">
      <alignment horizontal="center" vertical="center"/>
      <protection locked="0"/>
    </xf>
    <xf numFmtId="0" fontId="40" fillId="3" borderId="50" xfId="0" applyFont="1" applyFill="1" applyBorder="1" applyAlignment="1" applyProtection="1">
      <alignment horizontal="center" vertical="center"/>
      <protection locked="0"/>
    </xf>
    <xf numFmtId="0" fontId="40" fillId="3" borderId="8" xfId="0" applyFont="1" applyFill="1" applyBorder="1" applyAlignment="1" applyProtection="1">
      <alignment horizontal="center" vertical="center"/>
      <protection locked="0"/>
    </xf>
    <xf numFmtId="166" fontId="40" fillId="3" borderId="8" xfId="0" applyNumberFormat="1" applyFont="1" applyFill="1" applyBorder="1" applyAlignment="1" applyProtection="1">
      <alignment horizontal="center"/>
      <protection locked="0"/>
    </xf>
    <xf numFmtId="0" fontId="40" fillId="3" borderId="4" xfId="0" applyFont="1" applyFill="1" applyBorder="1" applyAlignment="1" applyProtection="1">
      <alignment horizontal="center" vertical="center"/>
      <protection locked="0"/>
    </xf>
    <xf numFmtId="0" fontId="40" fillId="3" borderId="3" xfId="0" applyFont="1" applyFill="1" applyBorder="1" applyAlignment="1" applyProtection="1">
      <alignment horizontal="center" vertical="center"/>
      <protection locked="0"/>
    </xf>
    <xf numFmtId="166" fontId="40" fillId="3" borderId="3" xfId="0" applyNumberFormat="1" applyFont="1" applyFill="1" applyBorder="1" applyAlignment="1" applyProtection="1">
      <alignment horizontal="center"/>
      <protection locked="0"/>
    </xf>
    <xf numFmtId="0" fontId="32"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164" fontId="32" fillId="0" borderId="1" xfId="1" applyNumberFormat="1" applyFont="1" applyBorder="1" applyAlignment="1" applyProtection="1">
      <alignment horizontal="center" vertical="center"/>
      <protection locked="0"/>
    </xf>
    <xf numFmtId="0" fontId="43" fillId="17" borderId="0" xfId="0" applyFont="1" applyFill="1" applyAlignment="1" applyProtection="1">
      <alignment horizontal="center" vertical="center"/>
      <protection locked="0"/>
    </xf>
    <xf numFmtId="171" fontId="32" fillId="0" borderId="0" xfId="1" applyNumberFormat="1" applyFont="1" applyFill="1" applyBorder="1" applyAlignment="1" applyProtection="1">
      <alignment horizontal="center" vertical="center"/>
      <protection locked="0"/>
    </xf>
    <xf numFmtId="172" fontId="43" fillId="0" borderId="0" xfId="0" applyNumberFormat="1" applyFont="1" applyProtection="1">
      <protection locked="0"/>
    </xf>
    <xf numFmtId="0" fontId="40" fillId="0" borderId="0" xfId="0" applyFont="1" applyAlignment="1" applyProtection="1">
      <alignment horizontal="center"/>
      <protection locked="0"/>
    </xf>
    <xf numFmtId="0" fontId="32" fillId="18" borderId="1" xfId="0" applyFont="1" applyFill="1" applyBorder="1" applyAlignment="1" applyProtection="1">
      <alignment horizontal="center" vertical="center"/>
      <protection locked="0"/>
    </xf>
    <xf numFmtId="164" fontId="32" fillId="0" borderId="1" xfId="1" applyNumberFormat="1" applyFont="1" applyFill="1" applyBorder="1" applyAlignment="1" applyProtection="1">
      <alignment horizontal="center" vertical="center"/>
      <protection locked="0"/>
    </xf>
    <xf numFmtId="0" fontId="43" fillId="0" borderId="0" xfId="0" applyFont="1" applyAlignment="1" applyProtection="1">
      <alignment horizontal="center" vertical="center"/>
      <protection locked="0"/>
    </xf>
    <xf numFmtId="0" fontId="43" fillId="0" borderId="1" xfId="0" applyFont="1" applyBorder="1" applyProtection="1">
      <protection locked="0"/>
    </xf>
    <xf numFmtId="2" fontId="43" fillId="0" borderId="0" xfId="0" applyNumberFormat="1" applyFont="1" applyProtection="1">
      <protection locked="0"/>
    </xf>
    <xf numFmtId="9" fontId="43" fillId="0" borderId="0" xfId="2" applyFont="1" applyProtection="1">
      <protection locked="0"/>
    </xf>
    <xf numFmtId="0" fontId="44" fillId="0" borderId="1" xfId="0" applyFont="1" applyBorder="1" applyAlignment="1" applyProtection="1">
      <alignment horizontal="center" vertical="center"/>
      <protection locked="0"/>
    </xf>
    <xf numFmtId="4" fontId="44" fillId="0" borderId="1" xfId="0" applyNumberFormat="1" applyFont="1" applyBorder="1" applyAlignment="1" applyProtection="1">
      <alignment horizontal="center" vertical="center"/>
      <protection locked="0"/>
    </xf>
    <xf numFmtId="0" fontId="40" fillId="3" borderId="16" xfId="0" applyFont="1" applyFill="1" applyBorder="1" applyAlignment="1" applyProtection="1">
      <alignment horizontal="center" vertical="center"/>
      <protection locked="0"/>
    </xf>
    <xf numFmtId="0" fontId="32" fillId="0" borderId="1" xfId="0" applyFont="1" applyBorder="1" applyAlignment="1" applyProtection="1">
      <alignment horizontal="left" vertical="center"/>
      <protection locked="0"/>
    </xf>
    <xf numFmtId="164" fontId="32" fillId="5" borderId="1" xfId="1" applyNumberFormat="1" applyFont="1" applyFill="1" applyBorder="1" applyAlignment="1" applyProtection="1">
      <alignment horizontal="center" vertical="center"/>
      <protection locked="0"/>
    </xf>
    <xf numFmtId="0" fontId="40" fillId="3" borderId="59" xfId="0" applyFont="1" applyFill="1" applyBorder="1" applyAlignment="1" applyProtection="1">
      <alignment horizontal="center" vertical="center"/>
      <protection locked="0"/>
    </xf>
    <xf numFmtId="0" fontId="40" fillId="5" borderId="16" xfId="0" applyFont="1" applyFill="1" applyBorder="1" applyAlignment="1" applyProtection="1">
      <alignment vertical="center"/>
      <protection locked="0"/>
    </xf>
    <xf numFmtId="166" fontId="40" fillId="3" borderId="58" xfId="0" applyNumberFormat="1" applyFont="1" applyFill="1" applyBorder="1" applyAlignment="1" applyProtection="1">
      <alignment horizontal="center" vertical="center"/>
      <protection locked="0"/>
    </xf>
    <xf numFmtId="0" fontId="44" fillId="0" borderId="5" xfId="0" applyFont="1" applyBorder="1" applyAlignment="1" applyProtection="1">
      <alignment horizontal="center" vertical="center"/>
      <protection locked="0"/>
    </xf>
    <xf numFmtId="4" fontId="44" fillId="0" borderId="4" xfId="0" applyNumberFormat="1" applyFont="1" applyBorder="1" applyAlignment="1" applyProtection="1">
      <alignment horizontal="center" vertical="center"/>
      <protection locked="0"/>
    </xf>
    <xf numFmtId="164" fontId="32" fillId="0" borderId="5" xfId="1" applyNumberFormat="1" applyFont="1" applyBorder="1" applyAlignment="1" applyProtection="1">
      <alignment horizontal="center" vertical="center"/>
      <protection locked="0"/>
    </xf>
    <xf numFmtId="4" fontId="44" fillId="0" borderId="49" xfId="0" applyNumberFormat="1" applyFont="1" applyBorder="1" applyAlignment="1" applyProtection="1">
      <alignment horizontal="center" vertical="center"/>
      <protection locked="0"/>
    </xf>
    <xf numFmtId="3" fontId="32" fillId="20" borderId="5" xfId="0" applyNumberFormat="1" applyFont="1" applyFill="1" applyBorder="1" applyAlignment="1" applyProtection="1">
      <alignment horizontal="center" vertical="center"/>
      <protection locked="0"/>
    </xf>
    <xf numFmtId="170" fontId="43" fillId="20" borderId="5" xfId="0" applyNumberFormat="1" applyFont="1" applyFill="1" applyBorder="1" applyAlignment="1" applyProtection="1">
      <alignment horizontal="center" vertical="center"/>
      <protection locked="0"/>
    </xf>
    <xf numFmtId="171" fontId="23" fillId="0" borderId="0" xfId="1" applyNumberFormat="1" applyFont="1" applyFill="1" applyBorder="1" applyAlignment="1" applyProtection="1">
      <alignment horizontal="center" vertical="center"/>
      <protection locked="0"/>
    </xf>
    <xf numFmtId="0" fontId="33" fillId="0" borderId="0" xfId="0" applyFont="1" applyProtection="1">
      <protection locked="0"/>
    </xf>
    <xf numFmtId="0" fontId="33" fillId="0" borderId="0" xfId="0" applyFont="1" applyAlignment="1" applyProtection="1">
      <alignment horizontal="center" vertical="center"/>
      <protection locked="0"/>
    </xf>
    <xf numFmtId="2" fontId="33" fillId="0" borderId="0" xfId="0" applyNumberFormat="1" applyFont="1" applyProtection="1">
      <protection locked="0"/>
    </xf>
    <xf numFmtId="0" fontId="34" fillId="0" borderId="0" xfId="0" applyFont="1" applyProtection="1">
      <protection locked="0"/>
    </xf>
    <xf numFmtId="164" fontId="27" fillId="0" borderId="2" xfId="1" applyNumberFormat="1" applyFont="1" applyBorder="1" applyAlignment="1" applyProtection="1">
      <alignment horizontal="center" vertical="center"/>
      <protection locked="0"/>
    </xf>
    <xf numFmtId="0" fontId="33" fillId="17" borderId="36" xfId="0" applyFont="1" applyFill="1" applyBorder="1" applyAlignment="1" applyProtection="1">
      <alignment horizontal="center" vertical="center"/>
      <protection locked="0"/>
    </xf>
    <xf numFmtId="0" fontId="32" fillId="21" borderId="25" xfId="0" applyFont="1" applyFill="1" applyBorder="1" applyAlignment="1" applyProtection="1">
      <alignment horizontal="center" vertical="center"/>
      <protection locked="0"/>
    </xf>
    <xf numFmtId="0" fontId="27" fillId="13" borderId="61" xfId="0" applyFont="1" applyFill="1" applyBorder="1" applyAlignment="1" applyProtection="1">
      <alignment horizontal="center" vertical="center"/>
      <protection locked="0"/>
    </xf>
    <xf numFmtId="0" fontId="33" fillId="17" borderId="42" xfId="0" applyFont="1" applyFill="1" applyBorder="1" applyAlignment="1" applyProtection="1">
      <alignment horizontal="center" vertical="center"/>
      <protection locked="0"/>
    </xf>
    <xf numFmtId="164" fontId="27" fillId="0" borderId="11" xfId="1" applyNumberFormat="1" applyFont="1" applyBorder="1" applyAlignment="1" applyProtection="1">
      <alignment horizontal="center" vertical="center"/>
      <protection locked="0"/>
    </xf>
    <xf numFmtId="0" fontId="33" fillId="17" borderId="23" xfId="0" applyFont="1" applyFill="1" applyBorder="1" applyAlignment="1" applyProtection="1">
      <alignment horizontal="center" vertical="center"/>
      <protection locked="0"/>
    </xf>
    <xf numFmtId="164" fontId="27" fillId="0" borderId="6" xfId="1" applyNumberFormat="1" applyFont="1" applyBorder="1" applyAlignment="1" applyProtection="1">
      <alignment horizontal="center" vertical="center"/>
      <protection locked="0"/>
    </xf>
    <xf numFmtId="0" fontId="33" fillId="17" borderId="0" xfId="0" applyFont="1" applyFill="1" applyAlignment="1" applyProtection="1">
      <alignment horizontal="center" vertical="center"/>
      <protection locked="0"/>
    </xf>
    <xf numFmtId="0" fontId="34" fillId="0" borderId="0" xfId="0" applyFont="1" applyAlignment="1" applyProtection="1">
      <alignment horizontal="center" vertical="center"/>
      <protection locked="0"/>
    </xf>
    <xf numFmtId="164" fontId="27" fillId="0" borderId="1" xfId="1" applyNumberFormat="1" applyFont="1" applyBorder="1" applyAlignment="1" applyProtection="1">
      <alignment horizontal="center" vertical="center"/>
      <protection locked="0"/>
    </xf>
    <xf numFmtId="0" fontId="27" fillId="0" borderId="0" xfId="0" applyFont="1" applyAlignment="1" applyProtection="1">
      <alignment horizontal="center" vertical="center"/>
      <protection locked="0"/>
    </xf>
    <xf numFmtId="0" fontId="27" fillId="0" borderId="0" xfId="0" applyFont="1" applyAlignment="1" applyProtection="1">
      <alignment horizontal="left" vertical="center"/>
      <protection locked="0"/>
    </xf>
    <xf numFmtId="164" fontId="27" fillId="0" borderId="0" xfId="1" applyNumberFormat="1" applyFont="1" applyFill="1" applyBorder="1" applyAlignment="1" applyProtection="1">
      <alignment horizontal="center" vertical="center"/>
      <protection locked="0"/>
    </xf>
    <xf numFmtId="4" fontId="27" fillId="0" borderId="0" xfId="0" applyNumberFormat="1" applyFont="1" applyAlignment="1" applyProtection="1">
      <alignment horizontal="center" vertical="center"/>
      <protection locked="0"/>
    </xf>
    <xf numFmtId="170" fontId="33" fillId="0" borderId="0" xfId="0" applyNumberFormat="1" applyFont="1" applyAlignment="1" applyProtection="1">
      <alignment horizontal="center" vertical="center"/>
      <protection locked="0"/>
    </xf>
    <xf numFmtId="165" fontId="27" fillId="0" borderId="0" xfId="0" applyNumberFormat="1" applyFont="1" applyAlignment="1" applyProtection="1">
      <alignment horizontal="center" vertical="center"/>
      <protection locked="0"/>
    </xf>
    <xf numFmtId="0" fontId="7" fillId="5" borderId="43" xfId="0" applyFont="1" applyFill="1" applyBorder="1" applyAlignment="1" applyProtection="1">
      <alignment horizontal="left"/>
      <protection locked="0"/>
    </xf>
    <xf numFmtId="3" fontId="3" fillId="5" borderId="10" xfId="0" applyNumberFormat="1" applyFont="1" applyFill="1" applyBorder="1" applyAlignment="1" applyProtection="1">
      <alignment horizontal="center" vertical="center"/>
      <protection locked="0"/>
    </xf>
    <xf numFmtId="3" fontId="3" fillId="5" borderId="11" xfId="0" applyNumberFormat="1" applyFont="1" applyFill="1" applyBorder="1" applyAlignment="1" applyProtection="1">
      <alignment horizontal="center" vertical="center"/>
      <protection locked="0"/>
    </xf>
    <xf numFmtId="165" fontId="3" fillId="5" borderId="12" xfId="0" applyNumberFormat="1" applyFont="1" applyFill="1" applyBorder="1" applyAlignment="1" applyProtection="1">
      <alignment horizontal="center" vertical="center"/>
      <protection locked="0"/>
    </xf>
    <xf numFmtId="3" fontId="3" fillId="5" borderId="13" xfId="0" applyNumberFormat="1" applyFont="1" applyFill="1" applyBorder="1" applyAlignment="1" applyProtection="1">
      <alignment horizontal="center" vertical="center"/>
      <protection locked="0"/>
    </xf>
    <xf numFmtId="3" fontId="3" fillId="5" borderId="1" xfId="0" applyNumberFormat="1" applyFont="1" applyFill="1" applyBorder="1" applyAlignment="1" applyProtection="1">
      <alignment horizontal="center" vertical="center"/>
      <protection locked="0"/>
    </xf>
    <xf numFmtId="165" fontId="3" fillId="5" borderId="14" xfId="0" applyNumberFormat="1" applyFont="1" applyFill="1" applyBorder="1" applyAlignment="1" applyProtection="1">
      <alignment horizontal="center" vertical="center"/>
      <protection locked="0"/>
    </xf>
    <xf numFmtId="3" fontId="3" fillId="5" borderId="26" xfId="0" applyNumberFormat="1" applyFont="1" applyFill="1" applyBorder="1" applyAlignment="1" applyProtection="1">
      <alignment horizontal="center" vertical="center"/>
      <protection locked="0"/>
    </xf>
    <xf numFmtId="165" fontId="3" fillId="5" borderId="38" xfId="0" applyNumberFormat="1" applyFont="1" applyFill="1" applyBorder="1" applyAlignment="1" applyProtection="1">
      <alignment horizontal="center" vertical="center"/>
      <protection locked="0"/>
    </xf>
    <xf numFmtId="3" fontId="3" fillId="5" borderId="54" xfId="0" applyNumberFormat="1" applyFont="1" applyFill="1" applyBorder="1" applyAlignment="1" applyProtection="1">
      <alignment horizontal="center" vertical="center"/>
      <protection locked="0"/>
    </xf>
    <xf numFmtId="3" fontId="3" fillId="5" borderId="55" xfId="0" applyNumberFormat="1" applyFont="1" applyFill="1" applyBorder="1" applyAlignment="1" applyProtection="1">
      <alignment horizontal="center" vertical="center"/>
      <protection locked="0"/>
    </xf>
    <xf numFmtId="165" fontId="3" fillId="5" borderId="56" xfId="0" applyNumberFormat="1" applyFont="1" applyFill="1" applyBorder="1" applyAlignment="1" applyProtection="1">
      <alignment horizontal="center" vertical="center"/>
      <protection locked="0"/>
    </xf>
    <xf numFmtId="3" fontId="3" fillId="5" borderId="41" xfId="0" applyNumberFormat="1" applyFont="1" applyFill="1" applyBorder="1" applyAlignment="1" applyProtection="1">
      <alignment horizontal="center" vertical="center"/>
      <protection locked="0"/>
    </xf>
    <xf numFmtId="3" fontId="3" fillId="5" borderId="6" xfId="0" applyNumberFormat="1" applyFont="1" applyFill="1" applyBorder="1" applyAlignment="1" applyProtection="1">
      <alignment horizontal="center" vertical="center"/>
      <protection locked="0"/>
    </xf>
    <xf numFmtId="165" fontId="3" fillId="5" borderId="29" xfId="0" applyNumberFormat="1" applyFont="1" applyFill="1" applyBorder="1" applyAlignment="1" applyProtection="1">
      <alignment horizontal="center" vertical="center"/>
      <protection locked="0"/>
    </xf>
    <xf numFmtId="3" fontId="3" fillId="5" borderId="15" xfId="0" applyNumberFormat="1" applyFont="1" applyFill="1" applyBorder="1" applyAlignment="1" applyProtection="1">
      <alignment horizontal="center" vertical="center"/>
      <protection locked="0"/>
    </xf>
    <xf numFmtId="3" fontId="3" fillId="5" borderId="16" xfId="0" applyNumberFormat="1" applyFont="1" applyFill="1" applyBorder="1" applyAlignment="1" applyProtection="1">
      <alignment horizontal="center" vertical="center"/>
      <protection locked="0"/>
    </xf>
    <xf numFmtId="165" fontId="3" fillId="5" borderId="18" xfId="0" applyNumberFormat="1" applyFont="1" applyFill="1" applyBorder="1" applyAlignment="1" applyProtection="1">
      <alignment horizontal="center" vertical="center"/>
      <protection locked="0"/>
    </xf>
    <xf numFmtId="3" fontId="3" fillId="5" borderId="5" xfId="0" applyNumberFormat="1" applyFont="1" applyFill="1" applyBorder="1" applyAlignment="1" applyProtection="1">
      <alignment horizontal="center" vertical="center"/>
      <protection locked="0"/>
    </xf>
    <xf numFmtId="0" fontId="8" fillId="0" borderId="0" xfId="0" applyFont="1" applyAlignment="1" applyProtection="1">
      <alignment horizontal="center" vertical="center"/>
      <protection locked="0"/>
    </xf>
    <xf numFmtId="0" fontId="3" fillId="0" borderId="0" xfId="0" applyFont="1" applyAlignment="1" applyProtection="1">
      <alignment horizontal="center" vertical="center" wrapText="1"/>
      <protection locked="0"/>
    </xf>
    <xf numFmtId="3" fontId="3" fillId="0" borderId="0" xfId="0" applyNumberFormat="1" applyFont="1" applyAlignment="1" applyProtection="1">
      <alignment horizontal="center" vertical="center"/>
      <protection locked="0"/>
    </xf>
    <xf numFmtId="165" fontId="3" fillId="0" borderId="0" xfId="0" applyNumberFormat="1" applyFont="1" applyAlignment="1" applyProtection="1">
      <alignment horizontal="center" vertical="center"/>
      <protection locked="0"/>
    </xf>
    <xf numFmtId="3" fontId="20" fillId="0" borderId="0" xfId="0" applyNumberFormat="1" applyFont="1" applyAlignment="1" applyProtection="1">
      <alignment horizontal="center" vertical="center" wrapText="1"/>
      <protection locked="0"/>
    </xf>
    <xf numFmtId="3" fontId="19" fillId="0" borderId="0" xfId="0" applyNumberFormat="1" applyFont="1" applyAlignment="1" applyProtection="1">
      <alignment horizontal="center" vertical="center"/>
      <protection locked="0"/>
    </xf>
    <xf numFmtId="0" fontId="4" fillId="5" borderId="27" xfId="0" applyFont="1" applyFill="1" applyBorder="1" applyAlignment="1" applyProtection="1">
      <alignment horizontal="center" vertical="center"/>
      <protection locked="0"/>
    </xf>
    <xf numFmtId="164" fontId="40" fillId="2" borderId="58" xfId="1" applyNumberFormat="1" applyFont="1" applyFill="1" applyBorder="1" applyAlignment="1" applyProtection="1">
      <alignment horizontal="center" vertical="center" wrapText="1"/>
      <protection locked="0"/>
    </xf>
    <xf numFmtId="0" fontId="7" fillId="0" borderId="0" xfId="0" applyFont="1" applyAlignment="1" applyProtection="1">
      <alignment vertical="center"/>
      <protection locked="0"/>
    </xf>
    <xf numFmtId="0" fontId="27" fillId="0" borderId="0" xfId="0" applyFont="1" applyAlignment="1" applyProtection="1">
      <alignment vertical="center" wrapText="1"/>
      <protection locked="0"/>
    </xf>
    <xf numFmtId="0" fontId="7" fillId="2" borderId="60" xfId="0" applyFont="1" applyFill="1" applyBorder="1" applyAlignment="1" applyProtection="1">
      <alignment horizontal="center" vertical="center" wrapText="1"/>
      <protection locked="0"/>
    </xf>
    <xf numFmtId="0" fontId="7" fillId="2" borderId="54" xfId="0" applyFont="1" applyFill="1" applyBorder="1" applyAlignment="1" applyProtection="1">
      <alignment horizontal="center" vertical="center" wrapText="1"/>
      <protection locked="0"/>
    </xf>
    <xf numFmtId="0" fontId="7" fillId="2" borderId="55" xfId="0" applyFont="1" applyFill="1" applyBorder="1" applyAlignment="1" applyProtection="1">
      <alignment horizontal="center" vertical="center" wrapText="1"/>
      <protection locked="0"/>
    </xf>
    <xf numFmtId="0" fontId="7" fillId="2" borderId="56" xfId="0" applyFont="1" applyFill="1" applyBorder="1" applyAlignment="1" applyProtection="1">
      <alignment horizontal="center" vertical="center" wrapText="1"/>
      <protection locked="0"/>
    </xf>
    <xf numFmtId="0" fontId="7" fillId="2" borderId="66" xfId="0" applyFont="1" applyFill="1" applyBorder="1" applyAlignment="1" applyProtection="1">
      <alignment horizontal="center" vertical="center" wrapText="1"/>
      <protection locked="0"/>
    </xf>
    <xf numFmtId="0" fontId="3" fillId="0" borderId="0" xfId="0" quotePrefix="1" applyFont="1" applyProtection="1">
      <protection locked="0"/>
    </xf>
    <xf numFmtId="165" fontId="40" fillId="0" borderId="63" xfId="0" applyNumberFormat="1" applyFont="1" applyBorder="1" applyAlignment="1" applyProtection="1">
      <alignment horizontal="center" vertical="center" wrapText="1"/>
      <protection locked="0"/>
    </xf>
    <xf numFmtId="0" fontId="40" fillId="0" borderId="63" xfId="0" applyFont="1" applyBorder="1" applyAlignment="1" applyProtection="1">
      <alignment horizontal="center" vertical="center" wrapText="1"/>
      <protection locked="0"/>
    </xf>
    <xf numFmtId="168" fontId="3" fillId="2" borderId="12" xfId="0" applyNumberFormat="1" applyFont="1" applyFill="1" applyBorder="1" applyAlignment="1" applyProtection="1">
      <alignment horizontal="center" vertical="center" wrapText="1"/>
      <protection locked="0"/>
    </xf>
    <xf numFmtId="164" fontId="3" fillId="2" borderId="41" xfId="1" applyNumberFormat="1" applyFont="1" applyFill="1" applyBorder="1" applyAlignment="1" applyProtection="1">
      <alignment horizontal="center" vertical="center" wrapText="1"/>
      <protection locked="0"/>
    </xf>
    <xf numFmtId="0" fontId="3" fillId="2" borderId="6" xfId="0" applyFont="1" applyFill="1" applyBorder="1" applyAlignment="1" applyProtection="1">
      <alignment horizontal="center" vertical="center" wrapText="1"/>
      <protection locked="0"/>
    </xf>
    <xf numFmtId="164" fontId="3" fillId="2" borderId="29" xfId="1" applyNumberFormat="1" applyFont="1" applyFill="1" applyBorder="1" applyAlignment="1" applyProtection="1">
      <alignment horizontal="center" vertical="center" wrapText="1"/>
      <protection locked="0"/>
    </xf>
    <xf numFmtId="168" fontId="3" fillId="2" borderId="50" xfId="0" applyNumberFormat="1" applyFont="1" applyFill="1" applyBorder="1" applyAlignment="1" applyProtection="1">
      <alignment horizontal="center" vertical="center" wrapText="1"/>
      <protection locked="0"/>
    </xf>
    <xf numFmtId="0" fontId="3" fillId="2" borderId="29" xfId="0" applyFont="1" applyFill="1" applyBorder="1" applyAlignment="1" applyProtection="1">
      <alignment horizontal="center" vertical="center"/>
      <protection locked="0"/>
    </xf>
    <xf numFmtId="3" fontId="40" fillId="0" borderId="20" xfId="0" applyNumberFormat="1" applyFont="1" applyBorder="1" applyAlignment="1" applyProtection="1">
      <alignment horizontal="center" vertical="center" wrapText="1"/>
      <protection locked="0"/>
    </xf>
    <xf numFmtId="0" fontId="40" fillId="0" borderId="20" xfId="0" applyFont="1" applyBorder="1" applyAlignment="1" applyProtection="1">
      <alignment horizontal="center" vertical="center" wrapText="1"/>
      <protection locked="0"/>
    </xf>
    <xf numFmtId="168" fontId="3" fillId="2" borderId="14" xfId="0" applyNumberFormat="1" applyFont="1" applyFill="1" applyBorder="1" applyAlignment="1" applyProtection="1">
      <alignment horizontal="center" vertical="center" wrapText="1"/>
      <protection locked="0"/>
    </xf>
    <xf numFmtId="164" fontId="3" fillId="2" borderId="13" xfId="1" applyNumberFormat="1" applyFont="1" applyFill="1" applyBorder="1" applyAlignment="1" applyProtection="1">
      <alignment horizontal="center" vertical="center" wrapText="1"/>
      <protection locked="0"/>
    </xf>
    <xf numFmtId="0" fontId="3" fillId="2" borderId="1" xfId="0" applyFont="1" applyFill="1" applyBorder="1" applyAlignment="1" applyProtection="1">
      <alignment horizontal="center" vertical="center" wrapText="1"/>
      <protection locked="0"/>
    </xf>
    <xf numFmtId="164" fontId="3" fillId="2" borderId="14" xfId="1" applyNumberFormat="1" applyFont="1" applyFill="1" applyBorder="1" applyAlignment="1" applyProtection="1">
      <alignment horizontal="center" vertical="center" wrapText="1"/>
      <protection locked="0"/>
    </xf>
    <xf numFmtId="168" fontId="3" fillId="2" borderId="4" xfId="0" applyNumberFormat="1" applyFont="1" applyFill="1" applyBorder="1" applyAlignment="1" applyProtection="1">
      <alignment horizontal="center" vertical="center" wrapText="1"/>
      <protection locked="0"/>
    </xf>
    <xf numFmtId="0" fontId="3" fillId="2" borderId="14" xfId="0" applyFont="1" applyFill="1" applyBorder="1" applyAlignment="1" applyProtection="1">
      <alignment horizontal="center" vertical="center"/>
      <protection locked="0"/>
    </xf>
    <xf numFmtId="0" fontId="40" fillId="5" borderId="3" xfId="0" applyFont="1" applyFill="1" applyBorder="1" applyAlignment="1" applyProtection="1">
      <alignment horizontal="left" vertical="center" wrapText="1"/>
      <protection locked="0"/>
    </xf>
    <xf numFmtId="3" fontId="40" fillId="0" borderId="39" xfId="0" applyNumberFormat="1" applyFont="1" applyBorder="1" applyAlignment="1" applyProtection="1">
      <alignment horizontal="center" vertical="center" wrapText="1"/>
      <protection locked="0"/>
    </xf>
    <xf numFmtId="0" fontId="40" fillId="5" borderId="7" xfId="0" applyFont="1" applyFill="1" applyBorder="1" applyAlignment="1" applyProtection="1">
      <alignment horizontal="left" vertical="center" wrapText="1"/>
      <protection locked="0"/>
    </xf>
    <xf numFmtId="3" fontId="40" fillId="0" borderId="21" xfId="0" applyNumberFormat="1" applyFont="1" applyBorder="1" applyAlignment="1" applyProtection="1">
      <alignment horizontal="center" vertical="center" wrapText="1"/>
      <protection locked="0"/>
    </xf>
    <xf numFmtId="0" fontId="40" fillId="0" borderId="21" xfId="0" applyFont="1" applyBorder="1" applyAlignment="1" applyProtection="1">
      <alignment horizontal="center" vertical="center" wrapText="1"/>
      <protection locked="0"/>
    </xf>
    <xf numFmtId="3" fontId="40" fillId="0" borderId="63" xfId="0" applyNumberFormat="1" applyFont="1" applyBorder="1" applyAlignment="1" applyProtection="1">
      <alignment horizontal="center" vertical="center" wrapText="1"/>
      <protection locked="0"/>
    </xf>
    <xf numFmtId="164" fontId="3" fillId="0" borderId="13" xfId="1" applyNumberFormat="1" applyFont="1" applyFill="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164" fontId="3" fillId="0" borderId="14" xfId="1" applyNumberFormat="1" applyFont="1" applyFill="1" applyBorder="1" applyAlignment="1" applyProtection="1">
      <alignment horizontal="center" vertical="center" wrapText="1"/>
      <protection locked="0"/>
    </xf>
    <xf numFmtId="2" fontId="3" fillId="0" borderId="26" xfId="0" applyNumberFormat="1" applyFont="1" applyBorder="1" applyAlignment="1" applyProtection="1">
      <alignment horizontal="center" vertical="center" wrapText="1"/>
      <protection locked="0"/>
    </xf>
    <xf numFmtId="0" fontId="3" fillId="0" borderId="5" xfId="0" applyFont="1" applyBorder="1" applyAlignment="1" applyProtection="1">
      <alignment horizontal="center" vertical="center" wrapText="1"/>
      <protection locked="0"/>
    </xf>
    <xf numFmtId="164" fontId="3" fillId="0" borderId="38" xfId="1" applyNumberFormat="1" applyFont="1" applyFill="1" applyBorder="1" applyAlignment="1" applyProtection="1">
      <alignment horizontal="center" vertical="center" wrapText="1"/>
      <protection locked="0"/>
    </xf>
    <xf numFmtId="168" fontId="3" fillId="2" borderId="49" xfId="0" applyNumberFormat="1" applyFont="1" applyFill="1" applyBorder="1" applyAlignment="1" applyProtection="1">
      <alignment horizontal="center" vertical="center" wrapText="1"/>
      <protection locked="0"/>
    </xf>
    <xf numFmtId="0" fontId="3" fillId="2" borderId="38" xfId="0" applyFont="1" applyFill="1" applyBorder="1" applyAlignment="1" applyProtection="1">
      <alignment horizontal="center" vertical="center"/>
      <protection locked="0"/>
    </xf>
    <xf numFmtId="165" fontId="3" fillId="2" borderId="10" xfId="0" applyNumberFormat="1" applyFont="1" applyFill="1" applyBorder="1" applyAlignment="1" applyProtection="1">
      <alignment horizontal="center" vertical="center" wrapText="1"/>
      <protection locked="0"/>
    </xf>
    <xf numFmtId="0" fontId="3" fillId="2" borderId="11" xfId="0" applyFont="1" applyFill="1" applyBorder="1" applyAlignment="1" applyProtection="1">
      <alignment horizontal="center" vertical="center" wrapText="1"/>
      <protection locked="0"/>
    </xf>
    <xf numFmtId="164" fontId="3" fillId="2" borderId="19" xfId="1" applyNumberFormat="1" applyFont="1" applyFill="1" applyBorder="1" applyAlignment="1" applyProtection="1">
      <alignment horizontal="center" vertical="center" wrapText="1"/>
      <protection locked="0"/>
    </xf>
    <xf numFmtId="168" fontId="3" fillId="2" borderId="10" xfId="0" applyNumberFormat="1" applyFont="1" applyFill="1" applyBorder="1" applyAlignment="1" applyProtection="1">
      <alignment vertical="center" wrapText="1"/>
      <protection locked="0"/>
    </xf>
    <xf numFmtId="0" fontId="3" fillId="2" borderId="80" xfId="0" applyFont="1" applyFill="1" applyBorder="1" applyAlignment="1" applyProtection="1">
      <alignment horizontal="center" vertical="center"/>
      <protection locked="0"/>
    </xf>
    <xf numFmtId="168" fontId="3" fillId="2" borderId="46" xfId="0" applyNumberFormat="1" applyFont="1" applyFill="1" applyBorder="1" applyAlignment="1" applyProtection="1">
      <alignment horizontal="center" vertical="center" wrapText="1"/>
      <protection locked="0"/>
    </xf>
    <xf numFmtId="165" fontId="3" fillId="2" borderId="13" xfId="0" applyNumberFormat="1" applyFont="1" applyFill="1" applyBorder="1" applyAlignment="1" applyProtection="1">
      <alignment horizontal="center" vertical="center" wrapText="1"/>
      <protection locked="0"/>
    </xf>
    <xf numFmtId="164" fontId="3" fillId="2" borderId="3" xfId="1" applyNumberFormat="1" applyFont="1" applyFill="1" applyBorder="1" applyAlignment="1" applyProtection="1">
      <alignment horizontal="center" vertical="center" wrapText="1"/>
      <protection locked="0"/>
    </xf>
    <xf numFmtId="168" fontId="3" fillId="2" borderId="13" xfId="0" applyNumberFormat="1" applyFont="1" applyFill="1" applyBorder="1" applyAlignment="1" applyProtection="1">
      <alignment vertical="center" wrapText="1"/>
      <protection locked="0"/>
    </xf>
    <xf numFmtId="0" fontId="3" fillId="2" borderId="46" xfId="0" applyFont="1" applyFill="1" applyBorder="1" applyAlignment="1" applyProtection="1">
      <alignment horizontal="center" vertical="center"/>
      <protection locked="0"/>
    </xf>
    <xf numFmtId="165" fontId="3" fillId="2" borderId="26" xfId="0" applyNumberFormat="1" applyFont="1" applyFill="1" applyBorder="1" applyAlignment="1" applyProtection="1">
      <alignment horizontal="center" vertical="center" wrapText="1"/>
      <protection locked="0"/>
    </xf>
    <xf numFmtId="0" fontId="3" fillId="2" borderId="5" xfId="0" applyFont="1" applyFill="1" applyBorder="1" applyAlignment="1" applyProtection="1">
      <alignment horizontal="center" vertical="center" wrapText="1"/>
      <protection locked="0"/>
    </xf>
    <xf numFmtId="164" fontId="3" fillId="2" borderId="7" xfId="1" applyNumberFormat="1" applyFont="1" applyFill="1" applyBorder="1" applyAlignment="1" applyProtection="1">
      <alignment horizontal="center" vertical="center" wrapText="1"/>
      <protection locked="0"/>
    </xf>
    <xf numFmtId="168" fontId="3" fillId="2" borderId="26" xfId="0" applyNumberFormat="1" applyFont="1" applyFill="1" applyBorder="1" applyAlignment="1" applyProtection="1">
      <alignment vertical="center" wrapText="1"/>
      <protection locked="0"/>
    </xf>
    <xf numFmtId="0" fontId="40" fillId="5" borderId="14" xfId="0" applyFont="1" applyFill="1" applyBorder="1" applyAlignment="1" applyProtection="1">
      <alignment horizontal="left" vertical="center" wrapText="1"/>
      <protection locked="0"/>
    </xf>
    <xf numFmtId="0" fontId="40" fillId="5" borderId="18" xfId="0" applyFont="1" applyFill="1" applyBorder="1" applyAlignment="1" applyProtection="1">
      <alignment horizontal="left" vertical="center" wrapText="1"/>
      <protection locked="0"/>
    </xf>
    <xf numFmtId="168" fontId="3" fillId="2" borderId="18" xfId="0" applyNumberFormat="1" applyFont="1" applyFill="1" applyBorder="1" applyAlignment="1" applyProtection="1">
      <alignment horizontal="center" vertical="center" wrapText="1"/>
      <protection locked="0"/>
    </xf>
    <xf numFmtId="165" fontId="3" fillId="2" borderId="15" xfId="0" applyNumberFormat="1" applyFont="1" applyFill="1" applyBorder="1" applyAlignment="1" applyProtection="1">
      <alignment horizontal="center" vertical="center" wrapText="1"/>
      <protection locked="0"/>
    </xf>
    <xf numFmtId="0" fontId="3" fillId="2" borderId="16" xfId="0" applyFont="1" applyFill="1" applyBorder="1" applyAlignment="1" applyProtection="1">
      <alignment horizontal="center" vertical="center" wrapText="1"/>
      <protection locked="0"/>
    </xf>
    <xf numFmtId="164" fontId="3" fillId="2" borderId="58" xfId="1" applyNumberFormat="1" applyFont="1" applyFill="1" applyBorder="1" applyAlignment="1" applyProtection="1">
      <alignment horizontal="center" vertical="center" wrapText="1"/>
      <protection locked="0"/>
    </xf>
    <xf numFmtId="168" fontId="3" fillId="2" borderId="15" xfId="0" applyNumberFormat="1" applyFont="1" applyFill="1" applyBorder="1" applyAlignment="1" applyProtection="1">
      <alignment vertical="center" wrapText="1"/>
      <protection locked="0"/>
    </xf>
    <xf numFmtId="0" fontId="3" fillId="2" borderId="60" xfId="0" applyFont="1" applyFill="1" applyBorder="1" applyAlignment="1" applyProtection="1">
      <alignment horizontal="center" vertical="center"/>
      <protection locked="0"/>
    </xf>
    <xf numFmtId="3" fontId="40" fillId="0" borderId="12" xfId="0" applyNumberFormat="1" applyFont="1" applyBorder="1" applyAlignment="1" applyProtection="1">
      <alignment horizontal="center" vertical="center" wrapText="1"/>
      <protection locked="0"/>
    </xf>
    <xf numFmtId="173" fontId="40" fillId="0" borderId="0" xfId="1" applyNumberFormat="1" applyFont="1" applyAlignment="1" applyProtection="1">
      <alignment horizontal="center" vertical="center"/>
      <protection locked="0"/>
    </xf>
    <xf numFmtId="165" fontId="40" fillId="0" borderId="20" xfId="0" applyNumberFormat="1" applyFont="1" applyBorder="1" applyAlignment="1" applyProtection="1">
      <alignment horizontal="center" vertical="center" wrapText="1"/>
      <protection locked="0"/>
    </xf>
    <xf numFmtId="3" fontId="40" fillId="0" borderId="14" xfId="0" applyNumberFormat="1" applyFont="1" applyBorder="1" applyAlignment="1" applyProtection="1">
      <alignment horizontal="center" vertical="center" wrapText="1"/>
      <protection locked="0"/>
    </xf>
    <xf numFmtId="3" fontId="40" fillId="0" borderId="0" xfId="0" applyNumberFormat="1" applyFont="1" applyAlignment="1" applyProtection="1">
      <alignment horizontal="center" vertical="center"/>
      <protection locked="0"/>
    </xf>
    <xf numFmtId="0" fontId="32" fillId="3" borderId="64" xfId="0" applyFont="1" applyFill="1" applyBorder="1" applyAlignment="1" applyProtection="1">
      <alignment horizontal="center" vertical="center"/>
      <protection locked="0"/>
    </xf>
    <xf numFmtId="0" fontId="40" fillId="3" borderId="11" xfId="0" applyFont="1" applyFill="1" applyBorder="1" applyAlignment="1" applyProtection="1">
      <alignment horizontal="center" vertical="center"/>
      <protection locked="0"/>
    </xf>
    <xf numFmtId="0" fontId="40" fillId="3" borderId="12" xfId="0" applyFont="1" applyFill="1" applyBorder="1" applyAlignment="1" applyProtection="1">
      <alignment vertical="center"/>
      <protection locked="0"/>
    </xf>
    <xf numFmtId="0" fontId="32" fillId="3" borderId="45" xfId="0" applyFont="1" applyFill="1" applyBorder="1" applyAlignment="1" applyProtection="1">
      <alignment horizontal="center" vertical="center"/>
      <protection locked="0"/>
    </xf>
    <xf numFmtId="0" fontId="40" fillId="3" borderId="14" xfId="0" applyFont="1" applyFill="1" applyBorder="1" applyAlignment="1" applyProtection="1">
      <alignment vertical="center"/>
      <protection locked="0"/>
    </xf>
    <xf numFmtId="0" fontId="32" fillId="0" borderId="0" xfId="0" applyFont="1" applyProtection="1">
      <protection locked="0"/>
    </xf>
    <xf numFmtId="0" fontId="32" fillId="0" borderId="0" xfId="0" applyFont="1" applyAlignment="1" applyProtection="1">
      <alignment vertical="center" wrapText="1"/>
      <protection locked="0"/>
    </xf>
    <xf numFmtId="0" fontId="32" fillId="2" borderId="60" xfId="0" applyFont="1" applyFill="1" applyBorder="1" applyAlignment="1" applyProtection="1">
      <alignment horizontal="center" vertical="center" wrapText="1"/>
      <protection locked="0"/>
    </xf>
    <xf numFmtId="0" fontId="32" fillId="2" borderId="54" xfId="0" applyFont="1" applyFill="1" applyBorder="1" applyAlignment="1" applyProtection="1">
      <alignment horizontal="center" vertical="center" wrapText="1"/>
      <protection locked="0"/>
    </xf>
    <xf numFmtId="0" fontId="32" fillId="2" borderId="55" xfId="0" applyFont="1" applyFill="1" applyBorder="1" applyAlignment="1" applyProtection="1">
      <alignment horizontal="center" vertical="center" wrapText="1"/>
      <protection locked="0"/>
    </xf>
    <xf numFmtId="0" fontId="32" fillId="2" borderId="56" xfId="0" applyFont="1" applyFill="1" applyBorder="1" applyAlignment="1" applyProtection="1">
      <alignment horizontal="center" vertical="center" wrapText="1"/>
      <protection locked="0"/>
    </xf>
    <xf numFmtId="0" fontId="32" fillId="2" borderId="66" xfId="0" applyFont="1" applyFill="1" applyBorder="1" applyAlignment="1" applyProtection="1">
      <alignment horizontal="center" vertical="center" wrapText="1"/>
      <protection locked="0"/>
    </xf>
    <xf numFmtId="168" fontId="40" fillId="2" borderId="12" xfId="0" applyNumberFormat="1" applyFont="1" applyFill="1" applyBorder="1" applyAlignment="1" applyProtection="1">
      <alignment horizontal="center" vertical="center" wrapText="1"/>
      <protection locked="0"/>
    </xf>
    <xf numFmtId="164" fontId="40" fillId="2" borderId="41" xfId="1" applyNumberFormat="1" applyFont="1" applyFill="1" applyBorder="1" applyAlignment="1" applyProtection="1">
      <alignment horizontal="center" vertical="center" wrapText="1"/>
      <protection locked="0"/>
    </xf>
    <xf numFmtId="0" fontId="40" fillId="2" borderId="6" xfId="0" applyFont="1" applyFill="1" applyBorder="1" applyAlignment="1" applyProtection="1">
      <alignment horizontal="center" vertical="center" wrapText="1"/>
      <protection locked="0"/>
    </xf>
    <xf numFmtId="164" fontId="40" fillId="2" borderId="29" xfId="1" applyNumberFormat="1" applyFont="1" applyFill="1" applyBorder="1" applyAlignment="1" applyProtection="1">
      <alignment horizontal="center" vertical="center" wrapText="1"/>
      <protection locked="0"/>
    </xf>
    <xf numFmtId="168" fontId="40" fillId="2" borderId="50" xfId="0" applyNumberFormat="1" applyFont="1" applyFill="1" applyBorder="1" applyAlignment="1" applyProtection="1">
      <alignment horizontal="center" vertical="center" wrapText="1"/>
      <protection locked="0"/>
    </xf>
    <xf numFmtId="0" fontId="40" fillId="2" borderId="29" xfId="0" applyFont="1" applyFill="1" applyBorder="1" applyAlignment="1" applyProtection="1">
      <alignment horizontal="center" vertical="center"/>
      <protection locked="0"/>
    </xf>
    <xf numFmtId="168" fontId="40" fillId="2" borderId="14" xfId="0" applyNumberFormat="1" applyFont="1" applyFill="1" applyBorder="1" applyAlignment="1" applyProtection="1">
      <alignment horizontal="center" vertical="center" wrapText="1"/>
      <protection locked="0"/>
    </xf>
    <xf numFmtId="164" fontId="40" fillId="2" borderId="13" xfId="1" applyNumberFormat="1" applyFont="1" applyFill="1" applyBorder="1" applyAlignment="1" applyProtection="1">
      <alignment horizontal="center" vertical="center" wrapText="1"/>
      <protection locked="0"/>
    </xf>
    <xf numFmtId="0" fontId="40" fillId="2" borderId="1" xfId="0" applyFont="1" applyFill="1" applyBorder="1" applyAlignment="1" applyProtection="1">
      <alignment horizontal="center" vertical="center" wrapText="1"/>
      <protection locked="0"/>
    </xf>
    <xf numFmtId="164" fontId="40" fillId="2" borderId="14" xfId="1" applyNumberFormat="1" applyFont="1" applyFill="1" applyBorder="1" applyAlignment="1" applyProtection="1">
      <alignment horizontal="center" vertical="center" wrapText="1"/>
      <protection locked="0"/>
    </xf>
    <xf numFmtId="168" fontId="40" fillId="2" borderId="4" xfId="0" applyNumberFormat="1" applyFont="1" applyFill="1" applyBorder="1" applyAlignment="1" applyProtection="1">
      <alignment horizontal="center" vertical="center" wrapText="1"/>
      <protection locked="0"/>
    </xf>
    <xf numFmtId="0" fontId="40" fillId="2" borderId="14" xfId="0" applyFont="1" applyFill="1" applyBorder="1" applyAlignment="1" applyProtection="1">
      <alignment horizontal="center" vertical="center"/>
      <protection locked="0"/>
    </xf>
    <xf numFmtId="0" fontId="32" fillId="3" borderId="13" xfId="0" applyFont="1" applyFill="1" applyBorder="1" applyAlignment="1" applyProtection="1">
      <alignment horizontal="center" vertical="center"/>
      <protection locked="0"/>
    </xf>
    <xf numFmtId="165" fontId="40" fillId="0" borderId="21" xfId="0" applyNumberFormat="1" applyFont="1" applyBorder="1" applyAlignment="1" applyProtection="1">
      <alignment horizontal="center" vertical="center" wrapText="1"/>
      <protection locked="0"/>
    </xf>
    <xf numFmtId="3" fontId="40" fillId="0" borderId="18" xfId="0" applyNumberFormat="1" applyFont="1" applyBorder="1" applyAlignment="1" applyProtection="1">
      <alignment horizontal="center" vertical="center" wrapText="1"/>
      <protection locked="0"/>
    </xf>
    <xf numFmtId="0" fontId="40" fillId="0" borderId="39" xfId="0" applyFont="1" applyBorder="1" applyAlignment="1" applyProtection="1">
      <alignment horizontal="center" vertical="center" wrapText="1"/>
      <protection locked="0"/>
    </xf>
    <xf numFmtId="0" fontId="32" fillId="3" borderId="67" xfId="0" applyFont="1" applyFill="1" applyBorder="1" applyAlignment="1" applyProtection="1">
      <alignment horizontal="center" vertical="center"/>
      <protection locked="0"/>
    </xf>
    <xf numFmtId="0" fontId="40" fillId="3" borderId="16" xfId="0" quotePrefix="1" applyFont="1" applyFill="1" applyBorder="1" applyAlignment="1" applyProtection="1">
      <alignment horizontal="center" vertical="center"/>
      <protection locked="0"/>
    </xf>
    <xf numFmtId="0" fontId="40" fillId="3" borderId="18" xfId="0" applyFont="1" applyFill="1" applyBorder="1" applyAlignment="1" applyProtection="1">
      <alignment vertical="center"/>
      <protection locked="0"/>
    </xf>
    <xf numFmtId="165" fontId="40" fillId="0" borderId="52" xfId="0" applyNumberFormat="1" applyFont="1" applyBorder="1" applyAlignment="1" applyProtection="1">
      <alignment horizontal="center" vertical="center" wrapText="1"/>
      <protection locked="0"/>
    </xf>
    <xf numFmtId="165" fontId="40" fillId="0" borderId="4" xfId="0" applyNumberFormat="1" applyFont="1" applyBorder="1" applyAlignment="1" applyProtection="1">
      <alignment horizontal="center" vertical="center" wrapText="1"/>
      <protection locked="0"/>
    </xf>
    <xf numFmtId="165" fontId="40" fillId="0" borderId="59" xfId="0" applyNumberFormat="1" applyFont="1" applyBorder="1" applyAlignment="1" applyProtection="1">
      <alignment horizontal="center" vertical="center" wrapText="1"/>
      <protection locked="0"/>
    </xf>
    <xf numFmtId="165" fontId="40" fillId="0" borderId="17" xfId="0" applyNumberFormat="1" applyFont="1" applyBorder="1" applyAlignment="1" applyProtection="1">
      <alignment horizontal="center" vertical="center" wrapText="1"/>
      <protection locked="0"/>
    </xf>
    <xf numFmtId="3" fontId="40" fillId="0" borderId="29" xfId="0" applyNumberFormat="1" applyFont="1" applyBorder="1" applyAlignment="1" applyProtection="1">
      <alignment horizontal="center" vertical="center" wrapText="1"/>
      <protection locked="0"/>
    </xf>
    <xf numFmtId="165" fontId="40" fillId="0" borderId="31" xfId="0" applyNumberFormat="1" applyFont="1" applyBorder="1" applyAlignment="1" applyProtection="1">
      <alignment horizontal="center" vertical="center" wrapText="1"/>
      <protection locked="0"/>
    </xf>
    <xf numFmtId="165" fontId="40" fillId="0" borderId="14" xfId="0" applyNumberFormat="1" applyFont="1" applyBorder="1" applyAlignment="1" applyProtection="1">
      <alignment horizontal="center" vertical="center" wrapText="1"/>
      <protection locked="0"/>
    </xf>
    <xf numFmtId="164" fontId="40" fillId="0" borderId="13" xfId="1" applyNumberFormat="1" applyFont="1" applyFill="1" applyBorder="1" applyAlignment="1" applyProtection="1">
      <alignment horizontal="center" vertical="center" wrapText="1"/>
      <protection locked="0"/>
    </xf>
    <xf numFmtId="0" fontId="40" fillId="0" borderId="1" xfId="0" applyFont="1" applyBorder="1" applyAlignment="1" applyProtection="1">
      <alignment horizontal="center" vertical="center" wrapText="1"/>
      <protection locked="0"/>
    </xf>
    <xf numFmtId="164" fontId="40" fillId="0" borderId="14" xfId="1" applyNumberFormat="1" applyFont="1" applyFill="1" applyBorder="1" applyAlignment="1" applyProtection="1">
      <alignment horizontal="center" vertical="center" wrapText="1"/>
      <protection locked="0"/>
    </xf>
    <xf numFmtId="2" fontId="40" fillId="0" borderId="26" xfId="0" applyNumberFormat="1" applyFont="1" applyBorder="1" applyAlignment="1" applyProtection="1">
      <alignment horizontal="center" vertical="center" wrapText="1"/>
      <protection locked="0"/>
    </xf>
    <xf numFmtId="0" fontId="40" fillId="0" borderId="5" xfId="0" applyFont="1" applyBorder="1" applyAlignment="1" applyProtection="1">
      <alignment horizontal="center" vertical="center" wrapText="1"/>
      <protection locked="0"/>
    </xf>
    <xf numFmtId="164" fontId="40" fillId="0" borderId="38" xfId="1" applyNumberFormat="1" applyFont="1" applyFill="1" applyBorder="1" applyAlignment="1" applyProtection="1">
      <alignment horizontal="center" vertical="center" wrapText="1"/>
      <protection locked="0"/>
    </xf>
    <xf numFmtId="168" fontId="40" fillId="2" borderId="49" xfId="0" applyNumberFormat="1" applyFont="1" applyFill="1" applyBorder="1" applyAlignment="1" applyProtection="1">
      <alignment horizontal="center" vertical="center" wrapText="1"/>
      <protection locked="0"/>
    </xf>
    <xf numFmtId="0" fontId="40" fillId="2" borderId="38" xfId="0" applyFont="1" applyFill="1" applyBorder="1" applyAlignment="1" applyProtection="1">
      <alignment horizontal="center" vertical="center"/>
      <protection locked="0"/>
    </xf>
    <xf numFmtId="165" fontId="40" fillId="2" borderId="10" xfId="0" applyNumberFormat="1" applyFont="1" applyFill="1" applyBorder="1" applyAlignment="1" applyProtection="1">
      <alignment horizontal="center" vertical="center" wrapText="1"/>
      <protection locked="0"/>
    </xf>
    <xf numFmtId="0" fontId="40" fillId="2" borderId="11" xfId="0" applyFont="1" applyFill="1" applyBorder="1" applyAlignment="1" applyProtection="1">
      <alignment horizontal="center" vertical="center" wrapText="1"/>
      <protection locked="0"/>
    </xf>
    <xf numFmtId="164" fontId="40" fillId="2" borderId="19" xfId="1" applyNumberFormat="1" applyFont="1" applyFill="1" applyBorder="1" applyAlignment="1" applyProtection="1">
      <alignment horizontal="center" vertical="center" wrapText="1"/>
      <protection locked="0"/>
    </xf>
    <xf numFmtId="168" fontId="40" fillId="2" borderId="10" xfId="0" applyNumberFormat="1" applyFont="1" applyFill="1" applyBorder="1" applyAlignment="1" applyProtection="1">
      <alignment vertical="center" wrapText="1"/>
      <protection locked="0"/>
    </xf>
    <xf numFmtId="0" fontId="40" fillId="2" borderId="80" xfId="0" applyFont="1" applyFill="1" applyBorder="1" applyAlignment="1" applyProtection="1">
      <alignment horizontal="center" vertical="center"/>
      <protection locked="0"/>
    </xf>
    <xf numFmtId="168" fontId="40" fillId="2" borderId="46" xfId="0" applyNumberFormat="1" applyFont="1" applyFill="1" applyBorder="1" applyAlignment="1" applyProtection="1">
      <alignment horizontal="center" vertical="center" wrapText="1"/>
      <protection locked="0"/>
    </xf>
    <xf numFmtId="165" fontId="40" fillId="2" borderId="13" xfId="0" applyNumberFormat="1" applyFont="1" applyFill="1" applyBorder="1" applyAlignment="1" applyProtection="1">
      <alignment horizontal="center" vertical="center" wrapText="1"/>
      <protection locked="0"/>
    </xf>
    <xf numFmtId="164" fontId="40" fillId="2" borderId="3" xfId="1" applyNumberFormat="1" applyFont="1" applyFill="1" applyBorder="1" applyAlignment="1" applyProtection="1">
      <alignment horizontal="center" vertical="center" wrapText="1"/>
      <protection locked="0"/>
    </xf>
    <xf numFmtId="168" fontId="40" fillId="2" borderId="13" xfId="0" applyNumberFormat="1" applyFont="1" applyFill="1" applyBorder="1" applyAlignment="1" applyProtection="1">
      <alignment vertical="center" wrapText="1"/>
      <protection locked="0"/>
    </xf>
    <xf numFmtId="0" fontId="40" fillId="2" borderId="46" xfId="0" applyFont="1" applyFill="1" applyBorder="1" applyAlignment="1" applyProtection="1">
      <alignment horizontal="center" vertical="center"/>
      <protection locked="0"/>
    </xf>
    <xf numFmtId="165" fontId="40" fillId="0" borderId="77" xfId="0" applyNumberFormat="1" applyFont="1" applyBorder="1" applyAlignment="1" applyProtection="1">
      <alignment horizontal="center" vertical="center" wrapText="1"/>
      <protection locked="0"/>
    </xf>
    <xf numFmtId="165" fontId="40" fillId="0" borderId="18" xfId="0" applyNumberFormat="1" applyFont="1" applyBorder="1" applyAlignment="1" applyProtection="1">
      <alignment horizontal="center" vertical="center" wrapText="1"/>
      <protection locked="0"/>
    </xf>
    <xf numFmtId="165" fontId="40" fillId="2" borderId="26" xfId="0" applyNumberFormat="1" applyFont="1" applyFill="1" applyBorder="1" applyAlignment="1" applyProtection="1">
      <alignment horizontal="center" vertical="center" wrapText="1"/>
      <protection locked="0"/>
    </xf>
    <xf numFmtId="0" fontId="40" fillId="2" borderId="5" xfId="0" applyFont="1" applyFill="1" applyBorder="1" applyAlignment="1" applyProtection="1">
      <alignment horizontal="center" vertical="center" wrapText="1"/>
      <protection locked="0"/>
    </xf>
    <xf numFmtId="164" fontId="40" fillId="2" borderId="7" xfId="1" applyNumberFormat="1" applyFont="1" applyFill="1" applyBorder="1" applyAlignment="1" applyProtection="1">
      <alignment horizontal="center" vertical="center" wrapText="1"/>
      <protection locked="0"/>
    </xf>
    <xf numFmtId="168" fontId="40" fillId="2" borderId="26" xfId="0" applyNumberFormat="1" applyFont="1" applyFill="1" applyBorder="1" applyAlignment="1" applyProtection="1">
      <alignment vertical="center" wrapText="1"/>
      <protection locked="0"/>
    </xf>
    <xf numFmtId="0" fontId="7" fillId="0" borderId="0" xfId="0" applyFont="1" applyAlignment="1" applyProtection="1">
      <alignment horizontal="left" vertical="center"/>
      <protection locked="0"/>
    </xf>
    <xf numFmtId="165" fontId="3" fillId="0" borderId="0" xfId="0" applyNumberFormat="1" applyFont="1" applyAlignment="1" applyProtection="1">
      <alignment horizontal="center" vertical="center" wrapText="1"/>
      <protection locked="0"/>
    </xf>
    <xf numFmtId="167" fontId="3" fillId="0" borderId="0" xfId="0" applyNumberFormat="1" applyFont="1" applyAlignment="1" applyProtection="1">
      <alignment horizontal="center" vertical="center"/>
      <protection locked="0"/>
    </xf>
    <xf numFmtId="168" fontId="3" fillId="0" borderId="0" xfId="0" applyNumberFormat="1" applyFont="1" applyAlignment="1" applyProtection="1">
      <alignment horizontal="center" vertical="center" wrapText="1"/>
      <protection locked="0"/>
    </xf>
    <xf numFmtId="164" fontId="3" fillId="0" borderId="0" xfId="1" applyNumberFormat="1" applyFont="1" applyFill="1" applyBorder="1" applyAlignment="1" applyProtection="1">
      <alignment horizontal="center" vertical="center" wrapText="1"/>
      <protection locked="0"/>
    </xf>
    <xf numFmtId="168" fontId="3" fillId="0" borderId="0" xfId="0" applyNumberFormat="1" applyFont="1" applyAlignment="1" applyProtection="1">
      <alignment vertical="center" wrapText="1"/>
      <protection locked="0"/>
    </xf>
    <xf numFmtId="0" fontId="21" fillId="0" borderId="0" xfId="0" applyFont="1" applyAlignment="1" applyProtection="1">
      <alignment horizontal="center" vertical="center" wrapText="1"/>
      <protection locked="0"/>
    </xf>
    <xf numFmtId="0" fontId="32" fillId="0" borderId="0" xfId="0" applyFont="1" applyAlignment="1" applyProtection="1">
      <alignment vertical="center"/>
      <protection locked="0"/>
    </xf>
    <xf numFmtId="165" fontId="40" fillId="13" borderId="8" xfId="0" applyNumberFormat="1" applyFont="1" applyFill="1" applyBorder="1" applyAlignment="1" applyProtection="1">
      <alignment horizontal="center"/>
      <protection locked="0"/>
    </xf>
    <xf numFmtId="165" fontId="32" fillId="0" borderId="0" xfId="0" applyNumberFormat="1" applyFont="1" applyAlignment="1" applyProtection="1">
      <alignment vertical="center"/>
      <protection locked="0"/>
    </xf>
    <xf numFmtId="165" fontId="40" fillId="13" borderId="3" xfId="0" applyNumberFormat="1" applyFont="1" applyFill="1" applyBorder="1" applyAlignment="1" applyProtection="1">
      <alignment horizontal="center"/>
      <protection locked="0"/>
    </xf>
    <xf numFmtId="165" fontId="40" fillId="13" borderId="58" xfId="0" applyNumberFormat="1" applyFont="1" applyFill="1" applyBorder="1" applyAlignment="1" applyProtection="1">
      <alignment horizontal="center"/>
      <protection locked="0"/>
    </xf>
    <xf numFmtId="0" fontId="40" fillId="0" borderId="0" xfId="0" applyFont="1" applyAlignment="1" applyProtection="1">
      <alignment horizontal="center" vertical="center" wrapText="1"/>
      <protection locked="0"/>
    </xf>
    <xf numFmtId="0" fontId="40" fillId="0" borderId="1" xfId="0" applyFont="1" applyBorder="1" applyProtection="1">
      <protection locked="0"/>
    </xf>
    <xf numFmtId="165" fontId="40" fillId="5" borderId="6" xfId="0" applyNumberFormat="1" applyFont="1" applyFill="1" applyBorder="1" applyAlignment="1" applyProtection="1">
      <alignment horizontal="center" vertical="center" wrapText="1"/>
      <protection locked="0"/>
    </xf>
    <xf numFmtId="0" fontId="40" fillId="5" borderId="63" xfId="0" applyFont="1" applyFill="1" applyBorder="1" applyAlignment="1" applyProtection="1">
      <alignment horizontal="center" vertical="center" wrapText="1"/>
      <protection locked="0"/>
    </xf>
    <xf numFmtId="3" fontId="40" fillId="5" borderId="10" xfId="0" applyNumberFormat="1" applyFont="1" applyFill="1" applyBorder="1" applyAlignment="1" applyProtection="1">
      <alignment horizontal="center" vertical="center" wrapText="1"/>
      <protection locked="0"/>
    </xf>
    <xf numFmtId="0" fontId="40" fillId="5" borderId="11" xfId="0" applyFont="1" applyFill="1" applyBorder="1" applyAlignment="1" applyProtection="1">
      <alignment horizontal="center" vertical="center" wrapText="1"/>
      <protection locked="0"/>
    </xf>
    <xf numFmtId="3" fontId="40" fillId="5" borderId="41" xfId="0" applyNumberFormat="1" applyFont="1" applyFill="1" applyBorder="1" applyAlignment="1" applyProtection="1">
      <alignment vertical="center"/>
      <protection locked="0"/>
    </xf>
    <xf numFmtId="165" fontId="40" fillId="5" borderId="1" xfId="0" applyNumberFormat="1" applyFont="1" applyFill="1" applyBorder="1" applyAlignment="1" applyProtection="1">
      <alignment horizontal="center" vertical="center" wrapText="1"/>
      <protection locked="0"/>
    </xf>
    <xf numFmtId="0" fontId="40" fillId="5" borderId="40" xfId="0" applyFont="1" applyFill="1" applyBorder="1" applyAlignment="1" applyProtection="1">
      <alignment horizontal="center" vertical="center" wrapText="1"/>
      <protection locked="0"/>
    </xf>
    <xf numFmtId="3" fontId="40" fillId="5" borderId="13" xfId="0" applyNumberFormat="1" applyFont="1" applyFill="1" applyBorder="1" applyAlignment="1" applyProtection="1">
      <alignment horizontal="center" vertical="center" wrapText="1"/>
      <protection locked="0"/>
    </xf>
    <xf numFmtId="0" fontId="40" fillId="5" borderId="6" xfId="0" applyFont="1" applyFill="1" applyBorder="1" applyAlignment="1" applyProtection="1">
      <alignment horizontal="center" vertical="center" wrapText="1"/>
      <protection locked="0"/>
    </xf>
    <xf numFmtId="3" fontId="40" fillId="5" borderId="13" xfId="0" applyNumberFormat="1" applyFont="1" applyFill="1" applyBorder="1" applyAlignment="1" applyProtection="1">
      <alignment vertical="center"/>
      <protection locked="0"/>
    </xf>
    <xf numFmtId="0" fontId="40" fillId="0" borderId="14" xfId="0" applyFont="1" applyBorder="1" applyProtection="1">
      <protection locked="0"/>
    </xf>
    <xf numFmtId="0" fontId="40" fillId="0" borderId="18" xfId="0" applyFont="1" applyBorder="1" applyProtection="1">
      <protection locked="0"/>
    </xf>
    <xf numFmtId="165" fontId="40" fillId="5" borderId="16" xfId="0" applyNumberFormat="1" applyFont="1" applyFill="1" applyBorder="1" applyAlignment="1" applyProtection="1">
      <alignment horizontal="center" vertical="center" wrapText="1"/>
      <protection locked="0"/>
    </xf>
    <xf numFmtId="0" fontId="40" fillId="5" borderId="34" xfId="0" applyFont="1" applyFill="1" applyBorder="1" applyAlignment="1" applyProtection="1">
      <alignment horizontal="center" vertical="center" wrapText="1"/>
      <protection locked="0"/>
    </xf>
    <xf numFmtId="3" fontId="40" fillId="5" borderId="15" xfId="0" applyNumberFormat="1" applyFont="1" applyFill="1" applyBorder="1" applyAlignment="1" applyProtection="1">
      <alignment horizontal="center" vertical="center" wrapText="1"/>
      <protection locked="0"/>
    </xf>
    <xf numFmtId="0" fontId="40" fillId="5" borderId="61" xfId="0" applyFont="1" applyFill="1" applyBorder="1" applyAlignment="1" applyProtection="1">
      <alignment horizontal="center" vertical="center" wrapText="1"/>
      <protection locked="0"/>
    </xf>
    <xf numFmtId="3" fontId="40" fillId="5" borderId="15" xfId="0" applyNumberFormat="1" applyFont="1" applyFill="1" applyBorder="1" applyAlignment="1" applyProtection="1">
      <alignment vertical="center"/>
      <protection locked="0"/>
    </xf>
    <xf numFmtId="0" fontId="24" fillId="0" borderId="0" xfId="0" applyFont="1" applyAlignment="1" applyProtection="1">
      <alignment horizontal="center" vertical="center" wrapText="1"/>
      <protection locked="0"/>
    </xf>
    <xf numFmtId="165" fontId="24" fillId="0" borderId="0" xfId="0" applyNumberFormat="1" applyFont="1" applyAlignment="1" applyProtection="1">
      <alignment horizontal="center" vertical="center" wrapText="1"/>
      <protection locked="0"/>
    </xf>
    <xf numFmtId="165" fontId="0" fillId="0" borderId="0" xfId="0" applyNumberFormat="1" applyProtection="1">
      <protection locked="0"/>
    </xf>
    <xf numFmtId="0" fontId="7" fillId="3" borderId="15" xfId="0" applyFont="1" applyFill="1" applyBorder="1" applyAlignment="1">
      <alignment horizontal="center" vertical="center"/>
    </xf>
    <xf numFmtId="0" fontId="7" fillId="3" borderId="37" xfId="0" applyFont="1" applyFill="1" applyBorder="1" applyAlignment="1">
      <alignment horizontal="center"/>
    </xf>
    <xf numFmtId="0" fontId="13" fillId="3" borderId="34" xfId="0" applyFont="1" applyFill="1" applyBorder="1" applyAlignment="1">
      <alignment horizontal="center" vertical="center" wrapText="1"/>
    </xf>
    <xf numFmtId="0" fontId="7" fillId="3" borderId="34" xfId="0" applyFont="1" applyFill="1" applyBorder="1" applyAlignment="1">
      <alignment horizontal="center"/>
    </xf>
    <xf numFmtId="0" fontId="22" fillId="14" borderId="4" xfId="0" applyFont="1" applyFill="1" applyBorder="1" applyAlignment="1">
      <alignment vertical="center"/>
    </xf>
    <xf numFmtId="0" fontId="24" fillId="14" borderId="9" xfId="0" applyFont="1" applyFill="1" applyBorder="1" applyAlignment="1">
      <alignment horizontal="center"/>
    </xf>
    <xf numFmtId="165" fontId="24" fillId="14" borderId="9" xfId="0" applyNumberFormat="1" applyFont="1" applyFill="1" applyBorder="1" applyAlignment="1">
      <alignment horizontal="center"/>
    </xf>
    <xf numFmtId="0" fontId="24" fillId="14" borderId="20" xfId="0" applyFont="1" applyFill="1" applyBorder="1" applyAlignment="1">
      <alignment horizontal="center"/>
    </xf>
    <xf numFmtId="0" fontId="22" fillId="14" borderId="33" xfId="0" applyFont="1" applyFill="1" applyBorder="1" applyAlignment="1">
      <alignment horizontal="center" vertical="center"/>
    </xf>
    <xf numFmtId="0" fontId="32" fillId="3" borderId="5" xfId="0" applyFont="1" applyFill="1" applyBorder="1" applyAlignment="1">
      <alignment horizontal="center" vertical="center" wrapText="1"/>
    </xf>
    <xf numFmtId="0" fontId="32" fillId="3" borderId="1" xfId="0" applyFont="1" applyFill="1" applyBorder="1" applyAlignment="1">
      <alignment horizontal="center" vertical="center" wrapText="1"/>
    </xf>
    <xf numFmtId="0" fontId="32" fillId="3" borderId="14" xfId="0" applyFont="1" applyFill="1" applyBorder="1" applyAlignment="1">
      <alignment horizontal="center" vertical="center" wrapText="1"/>
    </xf>
    <xf numFmtId="0" fontId="32" fillId="2" borderId="1" xfId="0" applyFont="1" applyFill="1" applyBorder="1" applyAlignment="1">
      <alignment horizontal="center" vertical="center"/>
    </xf>
    <xf numFmtId="3" fontId="32" fillId="2" borderId="1" xfId="0" applyNumberFormat="1" applyFont="1" applyFill="1" applyBorder="1" applyAlignment="1">
      <alignment horizontal="center" vertical="center"/>
    </xf>
    <xf numFmtId="3" fontId="32" fillId="18" borderId="1" xfId="0" applyNumberFormat="1" applyFont="1" applyFill="1" applyBorder="1" applyAlignment="1">
      <alignment horizontal="center" vertical="center"/>
    </xf>
    <xf numFmtId="3" fontId="32" fillId="19" borderId="1" xfId="0" applyNumberFormat="1" applyFont="1" applyFill="1" applyBorder="1" applyAlignment="1">
      <alignment horizontal="center" vertical="center"/>
    </xf>
    <xf numFmtId="0" fontId="44" fillId="20" borderId="5" xfId="0" applyFont="1" applyFill="1" applyBorder="1" applyAlignment="1">
      <alignment horizontal="center" vertical="center"/>
    </xf>
    <xf numFmtId="0" fontId="44" fillId="19" borderId="1" xfId="0" applyFont="1" applyFill="1" applyBorder="1" applyAlignment="1">
      <alignment horizontal="center" vertical="center"/>
    </xf>
    <xf numFmtId="0" fontId="32" fillId="19" borderId="1" xfId="0" applyFont="1" applyFill="1" applyBorder="1" applyAlignment="1">
      <alignment horizontal="center" vertical="center"/>
    </xf>
    <xf numFmtId="0" fontId="32" fillId="20" borderId="5" xfId="0" applyFont="1" applyFill="1" applyBorder="1" applyAlignment="1">
      <alignment horizontal="center" vertical="center"/>
    </xf>
    <xf numFmtId="0" fontId="32" fillId="19" borderId="13" xfId="0" applyFont="1" applyFill="1" applyBorder="1" applyAlignment="1">
      <alignment horizontal="center" vertical="center"/>
    </xf>
    <xf numFmtId="170" fontId="43" fillId="19" borderId="1" xfId="0" applyNumberFormat="1" applyFont="1" applyFill="1" applyBorder="1" applyAlignment="1">
      <alignment horizontal="center" vertical="center"/>
    </xf>
    <xf numFmtId="170" fontId="43" fillId="18" borderId="1" xfId="0" applyNumberFormat="1" applyFont="1" applyFill="1" applyBorder="1" applyAlignment="1">
      <alignment horizontal="center" vertical="center"/>
    </xf>
    <xf numFmtId="170" fontId="43" fillId="2" borderId="1" xfId="0" applyNumberFormat="1" applyFont="1" applyFill="1" applyBorder="1" applyAlignment="1">
      <alignment horizontal="center" vertical="center"/>
    </xf>
    <xf numFmtId="165" fontId="32" fillId="2" borderId="1" xfId="0" applyNumberFormat="1" applyFont="1" applyFill="1" applyBorder="1" applyAlignment="1">
      <alignment horizontal="center" vertical="center"/>
    </xf>
    <xf numFmtId="165" fontId="32" fillId="18" borderId="1" xfId="0" applyNumberFormat="1" applyFont="1" applyFill="1" applyBorder="1" applyAlignment="1">
      <alignment horizontal="center" vertical="center"/>
    </xf>
    <xf numFmtId="165" fontId="32" fillId="19" borderId="1" xfId="0" applyNumberFormat="1" applyFont="1" applyFill="1" applyBorder="1" applyAlignment="1">
      <alignment horizontal="center" vertical="center"/>
    </xf>
    <xf numFmtId="165" fontId="32" fillId="20" borderId="5" xfId="0" applyNumberFormat="1" applyFont="1" applyFill="1" applyBorder="1" applyAlignment="1">
      <alignment horizontal="center" vertical="center"/>
    </xf>
    <xf numFmtId="0" fontId="32" fillId="21" borderId="6" xfId="0" applyFont="1" applyFill="1" applyBorder="1" applyAlignment="1">
      <alignment horizontal="center" vertical="center"/>
    </xf>
    <xf numFmtId="0" fontId="33" fillId="17" borderId="42" xfId="0" applyFont="1" applyFill="1" applyBorder="1" applyAlignment="1">
      <alignment horizontal="center" vertical="center"/>
    </xf>
    <xf numFmtId="0" fontId="33" fillId="17" borderId="36" xfId="0" applyFont="1" applyFill="1" applyBorder="1" applyAlignment="1">
      <alignment horizontal="center" vertical="center"/>
    </xf>
    <xf numFmtId="0" fontId="32" fillId="21" borderId="0" xfId="0" applyFont="1" applyFill="1" applyAlignment="1">
      <alignment horizontal="center" vertical="center"/>
    </xf>
    <xf numFmtId="3" fontId="27" fillId="22" borderId="55" xfId="0" applyNumberFormat="1" applyFont="1" applyFill="1" applyBorder="1" applyAlignment="1">
      <alignment horizontal="center" vertical="center"/>
    </xf>
    <xf numFmtId="11" fontId="33" fillId="22" borderId="55" xfId="0" applyNumberFormat="1" applyFont="1" applyFill="1" applyBorder="1" applyAlignment="1">
      <alignment horizontal="center" vertical="center"/>
    </xf>
    <xf numFmtId="174" fontId="27" fillId="22" borderId="56" xfId="0" applyNumberFormat="1" applyFont="1" applyFill="1" applyBorder="1" applyAlignment="1">
      <alignment horizontal="center" vertical="center"/>
    </xf>
    <xf numFmtId="165" fontId="27" fillId="23" borderId="12" xfId="0" applyNumberFormat="1" applyFont="1" applyFill="1" applyBorder="1" applyAlignment="1">
      <alignment horizontal="center" vertical="center"/>
    </xf>
    <xf numFmtId="165" fontId="27" fillId="23" borderId="29" xfId="0" applyNumberFormat="1" applyFont="1" applyFill="1" applyBorder="1" applyAlignment="1">
      <alignment horizontal="center" vertical="center"/>
    </xf>
    <xf numFmtId="165" fontId="27" fillId="23" borderId="60" xfId="0" applyNumberFormat="1" applyFont="1" applyFill="1" applyBorder="1" applyAlignment="1">
      <alignment horizontal="center" vertical="center"/>
    </xf>
    <xf numFmtId="170" fontId="33" fillId="23" borderId="11" xfId="0" applyNumberFormat="1" applyFont="1" applyFill="1" applyBorder="1" applyAlignment="1">
      <alignment horizontal="center" vertical="center"/>
    </xf>
    <xf numFmtId="170" fontId="33" fillId="23" borderId="1" xfId="0" applyNumberFormat="1" applyFont="1" applyFill="1" applyBorder="1" applyAlignment="1">
      <alignment horizontal="center" vertical="center"/>
    </xf>
    <xf numFmtId="170" fontId="33" fillId="23" borderId="16" xfId="0" applyNumberFormat="1" applyFont="1" applyFill="1" applyBorder="1" applyAlignment="1">
      <alignment horizontal="center" vertical="center"/>
    </xf>
    <xf numFmtId="4" fontId="27" fillId="23" borderId="11" xfId="0" applyNumberFormat="1" applyFont="1" applyFill="1" applyBorder="1" applyAlignment="1">
      <alignment horizontal="center" vertical="center"/>
    </xf>
    <xf numFmtId="4" fontId="27" fillId="23" borderId="1" xfId="0" applyNumberFormat="1" applyFont="1" applyFill="1" applyBorder="1" applyAlignment="1">
      <alignment horizontal="center" vertical="center"/>
    </xf>
    <xf numFmtId="4" fontId="27" fillId="23" borderId="16" xfId="0" applyNumberFormat="1" applyFont="1" applyFill="1" applyBorder="1" applyAlignment="1">
      <alignment horizontal="center" vertical="center"/>
    </xf>
    <xf numFmtId="0" fontId="27" fillId="23" borderId="16" xfId="0" applyFont="1" applyFill="1" applyBorder="1" applyAlignment="1">
      <alignment horizontal="center" vertical="center"/>
    </xf>
    <xf numFmtId="0" fontId="27" fillId="23" borderId="1" xfId="0" applyFont="1" applyFill="1" applyBorder="1" applyAlignment="1">
      <alignment horizontal="center" vertical="center"/>
    </xf>
    <xf numFmtId="0" fontId="27" fillId="23" borderId="11" xfId="0" applyFont="1" applyFill="1" applyBorder="1" applyAlignment="1">
      <alignment horizontal="center" vertical="center"/>
    </xf>
    <xf numFmtId="0" fontId="27" fillId="23" borderId="11" xfId="0" applyFont="1" applyFill="1" applyBorder="1" applyAlignment="1">
      <alignment horizontal="left" vertical="center"/>
    </xf>
    <xf numFmtId="0" fontId="27" fillId="23" borderId="6" xfId="0" applyFont="1" applyFill="1" applyBorder="1" applyAlignment="1">
      <alignment horizontal="left" vertical="center"/>
    </xf>
    <xf numFmtId="0" fontId="27" fillId="23" borderId="1" xfId="0" applyFont="1" applyFill="1" applyBorder="1" applyAlignment="1">
      <alignment horizontal="left" vertical="center"/>
    </xf>
    <xf numFmtId="0" fontId="27" fillId="23" borderId="16" xfId="0" applyFont="1" applyFill="1" applyBorder="1" applyAlignment="1">
      <alignment horizontal="left" vertical="center"/>
    </xf>
    <xf numFmtId="0" fontId="7" fillId="11" borderId="9" xfId="0" applyFont="1" applyFill="1" applyBorder="1" applyAlignment="1">
      <alignment horizontal="center"/>
    </xf>
    <xf numFmtId="0" fontId="3" fillId="11" borderId="81" xfId="0" applyFont="1" applyFill="1" applyBorder="1" applyAlignment="1">
      <alignment horizontal="center" vertical="center"/>
    </xf>
    <xf numFmtId="0" fontId="3" fillId="11" borderId="54" xfId="0" applyFont="1" applyFill="1" applyBorder="1" applyAlignment="1">
      <alignment horizontal="center" vertical="center"/>
    </xf>
    <xf numFmtId="0" fontId="24" fillId="11" borderId="55" xfId="0" applyFont="1" applyFill="1" applyBorder="1" applyAlignment="1">
      <alignment horizontal="center" vertical="center" wrapText="1"/>
    </xf>
    <xf numFmtId="0" fontId="24" fillId="11" borderId="2" xfId="0" applyFont="1" applyFill="1" applyBorder="1" applyAlignment="1">
      <alignment horizontal="center" vertical="center" wrapText="1"/>
    </xf>
    <xf numFmtId="0" fontId="24" fillId="11" borderId="51" xfId="0" applyFont="1" applyFill="1" applyBorder="1" applyAlignment="1">
      <alignment horizontal="center" vertical="center"/>
    </xf>
    <xf numFmtId="0" fontId="24" fillId="11" borderId="56" xfId="0" applyFont="1" applyFill="1" applyBorder="1" applyAlignment="1">
      <alignment horizontal="center" vertical="center"/>
    </xf>
    <xf numFmtId="0" fontId="24" fillId="11" borderId="34" xfId="0" applyFont="1" applyFill="1" applyBorder="1" applyAlignment="1">
      <alignment horizontal="center" vertical="center"/>
    </xf>
    <xf numFmtId="0" fontId="24" fillId="11" borderId="20" xfId="0" applyFont="1" applyFill="1" applyBorder="1" applyAlignment="1">
      <alignment horizontal="center" vertical="center"/>
    </xf>
    <xf numFmtId="0" fontId="24" fillId="11" borderId="63" xfId="0" applyFont="1" applyFill="1" applyBorder="1" applyAlignment="1">
      <alignment horizontal="center" vertical="center"/>
    </xf>
    <xf numFmtId="0" fontId="24" fillId="11" borderId="21" xfId="0" applyFont="1" applyFill="1" applyBorder="1" applyAlignment="1">
      <alignment horizontal="center" vertical="center"/>
    </xf>
    <xf numFmtId="0" fontId="24" fillId="11" borderId="57" xfId="0" applyFont="1" applyFill="1" applyBorder="1" applyAlignment="1">
      <alignment horizontal="center" vertical="center"/>
    </xf>
    <xf numFmtId="0" fontId="7" fillId="11" borderId="35" xfId="0" applyFont="1" applyFill="1" applyBorder="1" applyAlignment="1">
      <alignment horizontal="center"/>
    </xf>
    <xf numFmtId="0" fontId="7" fillId="11" borderId="32" xfId="0" applyFont="1" applyFill="1" applyBorder="1" applyAlignment="1">
      <alignment horizontal="center"/>
    </xf>
    <xf numFmtId="3" fontId="3" fillId="11" borderId="63" xfId="0" applyNumberFormat="1" applyFont="1" applyFill="1" applyBorder="1" applyAlignment="1">
      <alignment horizontal="center" vertical="center"/>
    </xf>
    <xf numFmtId="3" fontId="3" fillId="11" borderId="20" xfId="0" applyNumberFormat="1" applyFont="1" applyFill="1" applyBorder="1" applyAlignment="1">
      <alignment horizontal="center" vertical="center"/>
    </xf>
    <xf numFmtId="3" fontId="3" fillId="11" borderId="39" xfId="0" applyNumberFormat="1" applyFont="1" applyFill="1" applyBorder="1" applyAlignment="1">
      <alignment horizontal="center" vertical="center"/>
    </xf>
    <xf numFmtId="3" fontId="3" fillId="11" borderId="24" xfId="0" applyNumberFormat="1" applyFont="1" applyFill="1" applyBorder="1" applyAlignment="1">
      <alignment horizontal="center" vertical="center"/>
    </xf>
    <xf numFmtId="3" fontId="3" fillId="11" borderId="9" xfId="0" applyNumberFormat="1" applyFont="1" applyFill="1" applyBorder="1" applyAlignment="1">
      <alignment horizontal="center" vertical="center"/>
    </xf>
    <xf numFmtId="3" fontId="3" fillId="11" borderId="35" xfId="0" applyNumberFormat="1" applyFont="1" applyFill="1" applyBorder="1" applyAlignment="1">
      <alignment horizontal="center" vertical="center"/>
    </xf>
    <xf numFmtId="3" fontId="3" fillId="11" borderId="48" xfId="0" applyNumberFormat="1" applyFont="1" applyFill="1" applyBorder="1" applyAlignment="1">
      <alignment horizontal="center" vertical="center"/>
    </xf>
    <xf numFmtId="3" fontId="3" fillId="11" borderId="45" xfId="0" applyNumberFormat="1" applyFont="1" applyFill="1" applyBorder="1" applyAlignment="1">
      <alignment horizontal="center" vertical="center"/>
    </xf>
    <xf numFmtId="3" fontId="3" fillId="11" borderId="64" xfId="0" applyNumberFormat="1" applyFont="1" applyFill="1" applyBorder="1" applyAlignment="1">
      <alignment horizontal="center" vertical="center"/>
    </xf>
    <xf numFmtId="3" fontId="3" fillId="11" borderId="22" xfId="0" applyNumberFormat="1" applyFont="1" applyFill="1" applyBorder="1" applyAlignment="1">
      <alignment horizontal="center" vertical="center"/>
    </xf>
    <xf numFmtId="0" fontId="7" fillId="11" borderId="22" xfId="0" applyFont="1" applyFill="1" applyBorder="1" applyAlignment="1">
      <alignment horizontal="center"/>
    </xf>
    <xf numFmtId="3" fontId="3" fillId="11" borderId="21" xfId="0" applyNumberFormat="1" applyFont="1" applyFill="1" applyBorder="1" applyAlignment="1">
      <alignment horizontal="center" vertical="center"/>
    </xf>
    <xf numFmtId="0" fontId="4" fillId="24" borderId="9" xfId="0" applyFont="1" applyFill="1" applyBorder="1" applyAlignment="1">
      <alignment horizontal="center" vertical="center" wrapText="1"/>
    </xf>
    <xf numFmtId="0" fontId="22" fillId="24" borderId="66" xfId="0" applyFont="1" applyFill="1" applyBorder="1" applyAlignment="1">
      <alignment horizontal="center" vertical="center" wrapText="1"/>
    </xf>
    <xf numFmtId="0" fontId="4" fillId="24" borderId="55" xfId="0" applyFont="1" applyFill="1" applyBorder="1" applyAlignment="1">
      <alignment horizontal="center" vertical="center"/>
    </xf>
    <xf numFmtId="0" fontId="4" fillId="24" borderId="56" xfId="0" applyFont="1" applyFill="1" applyBorder="1" applyAlignment="1">
      <alignment horizontal="center" vertical="center"/>
    </xf>
    <xf numFmtId="171" fontId="4" fillId="24" borderId="34" xfId="0" applyNumberFormat="1" applyFont="1" applyFill="1" applyBorder="1" applyAlignment="1">
      <alignment horizontal="center" vertical="center"/>
    </xf>
    <xf numFmtId="0" fontId="32" fillId="2" borderId="56" xfId="0" applyFont="1" applyFill="1" applyBorder="1" applyAlignment="1">
      <alignment horizontal="center" vertical="center"/>
    </xf>
    <xf numFmtId="0" fontId="32" fillId="2" borderId="54" xfId="0" applyFont="1" applyFill="1" applyBorder="1" applyAlignment="1">
      <alignment horizontal="center" vertical="center"/>
    </xf>
    <xf numFmtId="0" fontId="32" fillId="2" borderId="9" xfId="0" applyFont="1" applyFill="1" applyBorder="1" applyAlignment="1">
      <alignment horizontal="center" vertical="center" wrapText="1"/>
    </xf>
    <xf numFmtId="0" fontId="32" fillId="2" borderId="41" xfId="0" applyFont="1" applyFill="1" applyBorder="1" applyAlignment="1">
      <alignment horizontal="center" vertical="center"/>
    </xf>
    <xf numFmtId="0" fontId="32" fillId="2" borderId="8" xfId="0" applyFont="1" applyFill="1" applyBorder="1" applyAlignment="1">
      <alignment horizontal="center" vertical="center"/>
    </xf>
    <xf numFmtId="0" fontId="32" fillId="2" borderId="29" xfId="0" applyFont="1" applyFill="1" applyBorder="1" applyAlignment="1">
      <alignment horizontal="center" vertical="center" wrapText="1"/>
    </xf>
    <xf numFmtId="2" fontId="40" fillId="2" borderId="15" xfId="0" applyNumberFormat="1" applyFont="1" applyFill="1" applyBorder="1" applyAlignment="1">
      <alignment horizontal="center" vertical="center" wrapText="1"/>
    </xf>
    <xf numFmtId="0" fontId="32" fillId="2" borderId="82" xfId="0" applyFont="1" applyFill="1" applyBorder="1" applyAlignment="1">
      <alignment horizontal="center" vertical="center" wrapText="1"/>
    </xf>
    <xf numFmtId="0" fontId="32" fillId="2" borderId="8" xfId="0" applyFont="1" applyFill="1" applyBorder="1" applyAlignment="1">
      <alignment horizontal="center" vertical="center" wrapText="1"/>
    </xf>
    <xf numFmtId="167" fontId="32" fillId="2" borderId="9" xfId="0" applyNumberFormat="1" applyFont="1" applyFill="1" applyBorder="1" applyAlignment="1">
      <alignment horizontal="center" vertical="center" wrapText="1"/>
    </xf>
    <xf numFmtId="0" fontId="40" fillId="2" borderId="45" xfId="0" applyFont="1" applyFill="1" applyBorder="1" applyAlignment="1">
      <alignment horizontal="left" vertical="center" wrapText="1"/>
    </xf>
    <xf numFmtId="0" fontId="32" fillId="2" borderId="63" xfId="0" applyFont="1" applyFill="1" applyBorder="1" applyAlignment="1">
      <alignment horizontal="center" vertical="center"/>
    </xf>
    <xf numFmtId="0" fontId="32" fillId="2" borderId="20" xfId="0" applyFont="1" applyFill="1" applyBorder="1" applyAlignment="1">
      <alignment horizontal="center" vertical="center"/>
    </xf>
    <xf numFmtId="0" fontId="32" fillId="2" borderId="21" xfId="0" applyFont="1" applyFill="1" applyBorder="1" applyAlignment="1">
      <alignment horizontal="center" vertical="center"/>
    </xf>
    <xf numFmtId="0" fontId="32" fillId="2" borderId="40" xfId="0" applyFont="1" applyFill="1" applyBorder="1" applyAlignment="1">
      <alignment horizontal="center" vertical="center"/>
    </xf>
    <xf numFmtId="0" fontId="40" fillId="2" borderId="67" xfId="0" applyFont="1" applyFill="1" applyBorder="1" applyAlignment="1">
      <alignment horizontal="left" vertical="center" wrapText="1"/>
    </xf>
    <xf numFmtId="0" fontId="32" fillId="6" borderId="9" xfId="0" applyFont="1" applyFill="1" applyBorder="1" applyAlignment="1">
      <alignment vertical="center" wrapText="1"/>
    </xf>
    <xf numFmtId="0" fontId="32" fillId="6" borderId="9" xfId="0" applyFont="1" applyFill="1" applyBorder="1" applyAlignment="1">
      <alignment horizontal="center" vertical="center"/>
    </xf>
    <xf numFmtId="0" fontId="32" fillId="6" borderId="9" xfId="0" applyFont="1" applyFill="1" applyBorder="1" applyAlignment="1">
      <alignment vertical="center"/>
    </xf>
    <xf numFmtId="1" fontId="32" fillId="6" borderId="34" xfId="0" applyNumberFormat="1" applyFont="1" applyFill="1" applyBorder="1" applyAlignment="1">
      <alignment horizontal="center" vertical="center"/>
    </xf>
    <xf numFmtId="3" fontId="32" fillId="6" borderId="9" xfId="0" applyNumberFormat="1" applyFont="1" applyFill="1" applyBorder="1" applyAlignment="1">
      <alignment horizontal="center" vertical="center" wrapText="1"/>
    </xf>
    <xf numFmtId="0" fontId="32" fillId="6" borderId="32" xfId="0" applyFont="1" applyFill="1" applyBorder="1" applyAlignment="1">
      <alignment horizontal="center" vertical="center" wrapText="1"/>
    </xf>
    <xf numFmtId="2" fontId="32" fillId="6" borderId="32" xfId="0" applyNumberFormat="1" applyFont="1" applyFill="1" applyBorder="1" applyAlignment="1">
      <alignment horizontal="center" vertical="center" wrapText="1"/>
    </xf>
    <xf numFmtId="167" fontId="32" fillId="6" borderId="9" xfId="0" applyNumberFormat="1" applyFont="1" applyFill="1" applyBorder="1" applyAlignment="1">
      <alignment horizontal="center" vertical="center" wrapText="1"/>
    </xf>
    <xf numFmtId="0" fontId="32" fillId="6" borderId="20" xfId="0" applyFont="1" applyFill="1" applyBorder="1" applyAlignment="1">
      <alignment horizontal="center" vertical="center"/>
    </xf>
    <xf numFmtId="0" fontId="32" fillId="6" borderId="63" xfId="0" applyFont="1" applyFill="1" applyBorder="1" applyAlignment="1">
      <alignment horizontal="center" vertical="center"/>
    </xf>
    <xf numFmtId="0" fontId="40" fillId="6" borderId="45" xfId="0" applyFont="1" applyFill="1" applyBorder="1" applyAlignment="1">
      <alignment horizontal="left" vertical="center" wrapText="1"/>
    </xf>
    <xf numFmtId="3" fontId="40" fillId="6" borderId="20" xfId="0" applyNumberFormat="1" applyFont="1" applyFill="1" applyBorder="1" applyAlignment="1">
      <alignment horizontal="center" vertical="center" wrapText="1"/>
    </xf>
    <xf numFmtId="3" fontId="40" fillId="6" borderId="52" xfId="0" applyNumberFormat="1" applyFont="1" applyFill="1" applyBorder="1" applyAlignment="1">
      <alignment horizontal="center" vertical="center" wrapText="1"/>
    </xf>
    <xf numFmtId="3" fontId="40" fillId="6" borderId="4" xfId="0" applyNumberFormat="1" applyFont="1" applyFill="1" applyBorder="1" applyAlignment="1">
      <alignment horizontal="center" vertical="center" wrapText="1"/>
    </xf>
    <xf numFmtId="3" fontId="40" fillId="6" borderId="59" xfId="0" applyNumberFormat="1" applyFont="1" applyFill="1" applyBorder="1" applyAlignment="1">
      <alignment horizontal="center" vertical="center" wrapText="1"/>
    </xf>
    <xf numFmtId="0" fontId="40" fillId="6" borderId="67" xfId="0" applyFont="1" applyFill="1" applyBorder="1" applyAlignment="1">
      <alignment horizontal="left" vertical="center" wrapText="1"/>
    </xf>
    <xf numFmtId="0" fontId="32" fillId="6" borderId="12" xfId="0" applyFont="1" applyFill="1" applyBorder="1" applyAlignment="1">
      <alignment horizontal="center" vertical="center" wrapText="1"/>
    </xf>
    <xf numFmtId="0" fontId="32" fillId="6" borderId="9" xfId="0" applyFont="1" applyFill="1" applyBorder="1" applyAlignment="1">
      <alignment horizontal="center" vertical="center" wrapText="1"/>
    </xf>
    <xf numFmtId="0" fontId="32" fillId="6" borderId="76" xfId="0" applyFont="1" applyFill="1" applyBorder="1" applyAlignment="1">
      <alignment horizontal="center" vertical="center"/>
    </xf>
    <xf numFmtId="0" fontId="32" fillId="6" borderId="27" xfId="0" applyFont="1" applyFill="1" applyBorder="1" applyAlignment="1">
      <alignment horizontal="center" vertical="center"/>
    </xf>
    <xf numFmtId="0" fontId="32" fillId="6" borderId="60" xfId="0" applyFont="1" applyFill="1" applyBorder="1" applyAlignment="1">
      <alignment horizontal="center" vertical="center"/>
    </xf>
    <xf numFmtId="0" fontId="32" fillId="6" borderId="46" xfId="0" applyFont="1" applyFill="1" applyBorder="1" applyAlignment="1">
      <alignment horizontal="center" vertical="center"/>
    </xf>
    <xf numFmtId="3" fontId="40" fillId="6" borderId="1" xfId="0" applyNumberFormat="1" applyFont="1" applyFill="1" applyBorder="1" applyAlignment="1">
      <alignment horizontal="center" vertical="center" wrapText="1"/>
    </xf>
    <xf numFmtId="3" fontId="40" fillId="6" borderId="11" xfId="0" applyNumberFormat="1" applyFont="1" applyFill="1" applyBorder="1" applyAlignment="1">
      <alignment horizontal="center" vertical="center" wrapText="1"/>
    </xf>
    <xf numFmtId="3" fontId="40" fillId="6" borderId="16" xfId="0" applyNumberFormat="1" applyFont="1" applyFill="1" applyBorder="1" applyAlignment="1">
      <alignment horizontal="center" vertical="center" wrapText="1"/>
    </xf>
    <xf numFmtId="3" fontId="40" fillId="6" borderId="31" xfId="0" applyNumberFormat="1" applyFont="1" applyFill="1" applyBorder="1" applyAlignment="1">
      <alignment horizontal="center" vertical="center" wrapText="1"/>
    </xf>
    <xf numFmtId="3" fontId="40" fillId="6" borderId="50" xfId="0" applyNumberFormat="1" applyFont="1" applyFill="1" applyBorder="1" applyAlignment="1">
      <alignment horizontal="center" vertical="center" wrapText="1"/>
    </xf>
    <xf numFmtId="0" fontId="40" fillId="0" borderId="0" xfId="0" applyFont="1"/>
    <xf numFmtId="0" fontId="3" fillId="0" borderId="0" xfId="0" applyFont="1" applyAlignment="1">
      <alignment horizontal="center" vertical="center"/>
    </xf>
    <xf numFmtId="0" fontId="7" fillId="0" borderId="0" xfId="0" applyFont="1" applyAlignment="1">
      <alignment horizontal="center" vertical="center"/>
    </xf>
    <xf numFmtId="0" fontId="32" fillId="13" borderId="66" xfId="0" applyFont="1" applyFill="1" applyBorder="1" applyAlignment="1">
      <alignment horizontal="center" vertical="center"/>
    </xf>
    <xf numFmtId="0" fontId="40" fillId="13" borderId="50" xfId="0" applyFont="1" applyFill="1" applyBorder="1" applyAlignment="1">
      <alignment horizontal="center" vertical="center"/>
    </xf>
    <xf numFmtId="0" fontId="40" fillId="13" borderId="4" xfId="0" applyFont="1" applyFill="1" applyBorder="1" applyAlignment="1">
      <alignment horizontal="center" vertical="center"/>
    </xf>
    <xf numFmtId="0" fontId="40" fillId="13" borderId="59" xfId="0" applyFont="1" applyFill="1" applyBorder="1" applyAlignment="1">
      <alignment horizontal="center" vertical="center"/>
    </xf>
    <xf numFmtId="165" fontId="40" fillId="13" borderId="58" xfId="0" applyNumberFormat="1" applyFont="1" applyFill="1" applyBorder="1" applyAlignment="1">
      <alignment horizontal="center"/>
    </xf>
    <xf numFmtId="165" fontId="40" fillId="13" borderId="3" xfId="0" applyNumberFormat="1" applyFont="1" applyFill="1" applyBorder="1" applyAlignment="1">
      <alignment horizontal="center"/>
    </xf>
    <xf numFmtId="165" fontId="40" fillId="13" borderId="8" xfId="0" applyNumberFormat="1" applyFont="1" applyFill="1" applyBorder="1" applyAlignment="1">
      <alignment horizontal="center"/>
    </xf>
    <xf numFmtId="0" fontId="32" fillId="13" borderId="56" xfId="0" applyFont="1" applyFill="1" applyBorder="1" applyAlignment="1">
      <alignment horizontal="center" vertical="center"/>
    </xf>
    <xf numFmtId="0" fontId="32" fillId="4" borderId="63" xfId="0" applyFont="1" applyFill="1" applyBorder="1" applyAlignment="1">
      <alignment horizontal="center" vertical="center"/>
    </xf>
    <xf numFmtId="0" fontId="32" fillId="4" borderId="20" xfId="0" applyFont="1" applyFill="1" applyBorder="1" applyAlignment="1">
      <alignment horizontal="center" vertical="center"/>
    </xf>
    <xf numFmtId="0" fontId="40" fillId="4" borderId="4" xfId="0" applyFont="1" applyFill="1" applyBorder="1" applyAlignment="1">
      <alignment horizontal="left"/>
    </xf>
    <xf numFmtId="0" fontId="40" fillId="4" borderId="4" xfId="0" applyFont="1" applyFill="1" applyBorder="1"/>
    <xf numFmtId="0" fontId="40" fillId="4" borderId="59" xfId="0" applyFont="1" applyFill="1" applyBorder="1"/>
    <xf numFmtId="0" fontId="32" fillId="4" borderId="66" xfId="0" applyFont="1" applyFill="1" applyBorder="1" applyAlignment="1">
      <alignment horizontal="center" vertical="center" wrapText="1"/>
    </xf>
    <xf numFmtId="0" fontId="40" fillId="4" borderId="62" xfId="0" applyFont="1" applyFill="1" applyBorder="1" applyAlignment="1">
      <alignment horizontal="center" vertical="center" wrapText="1"/>
    </xf>
    <xf numFmtId="0" fontId="32" fillId="4" borderId="35" xfId="0" applyFont="1" applyFill="1" applyBorder="1" applyAlignment="1">
      <alignment horizontal="center" vertical="center" wrapText="1"/>
    </xf>
    <xf numFmtId="3" fontId="40" fillId="4" borderId="67" xfId="0" applyNumberFormat="1" applyFont="1" applyFill="1" applyBorder="1" applyAlignment="1">
      <alignment horizontal="center" vertical="center"/>
    </xf>
    <xf numFmtId="0" fontId="40" fillId="4" borderId="11" xfId="0" applyFont="1" applyFill="1" applyBorder="1" applyAlignment="1">
      <alignment horizontal="center" vertical="center" wrapText="1"/>
    </xf>
    <xf numFmtId="0" fontId="40" fillId="4" borderId="18" xfId="0" applyFont="1" applyFill="1" applyBorder="1" applyAlignment="1">
      <alignment horizontal="center" vertical="center"/>
    </xf>
    <xf numFmtId="0" fontId="40" fillId="4" borderId="67" xfId="0" applyFont="1" applyFill="1" applyBorder="1" applyAlignment="1">
      <alignment horizontal="center" vertical="center" wrapText="1"/>
    </xf>
    <xf numFmtId="0" fontId="32" fillId="4" borderId="55" xfId="0" applyFont="1" applyFill="1" applyBorder="1" applyAlignment="1">
      <alignment horizontal="center" vertical="center" wrapText="1"/>
    </xf>
    <xf numFmtId="0" fontId="32" fillId="4" borderId="65" xfId="0" applyFont="1" applyFill="1" applyBorder="1" applyAlignment="1">
      <alignment horizontal="center" vertical="center" wrapText="1"/>
    </xf>
    <xf numFmtId="0" fontId="32" fillId="4" borderId="56" xfId="0" applyFont="1" applyFill="1" applyBorder="1" applyAlignment="1">
      <alignment horizontal="center" vertical="center" wrapText="1"/>
    </xf>
    <xf numFmtId="0" fontId="32" fillId="4" borderId="54" xfId="0" applyFont="1" applyFill="1" applyBorder="1" applyAlignment="1">
      <alignment horizontal="center" vertical="center" wrapText="1"/>
    </xf>
    <xf numFmtId="0" fontId="32" fillId="4" borderId="27" xfId="0" applyFont="1" applyFill="1" applyBorder="1" applyAlignment="1">
      <alignment horizontal="center" vertical="center" wrapText="1"/>
    </xf>
    <xf numFmtId="0" fontId="32" fillId="4" borderId="61" xfId="0" applyFont="1" applyFill="1" applyBorder="1" applyAlignment="1">
      <alignment horizontal="center" vertical="center" wrapText="1"/>
    </xf>
    <xf numFmtId="0" fontId="32" fillId="4" borderId="60" xfId="0" applyFont="1" applyFill="1" applyBorder="1" applyAlignment="1">
      <alignment horizontal="center" vertical="center" wrapText="1"/>
    </xf>
    <xf numFmtId="0" fontId="40" fillId="4" borderId="6" xfId="0" applyFont="1" applyFill="1" applyBorder="1" applyAlignment="1">
      <alignment vertical="center"/>
    </xf>
    <xf numFmtId="0" fontId="40" fillId="4" borderId="1" xfId="0" applyFont="1" applyFill="1" applyBorder="1" applyAlignment="1">
      <alignment vertical="center"/>
    </xf>
    <xf numFmtId="0" fontId="43" fillId="4" borderId="29" xfId="0" applyFont="1" applyFill="1" applyBorder="1" applyAlignment="1">
      <alignment horizontal="center" vertical="center"/>
    </xf>
    <xf numFmtId="0" fontId="43" fillId="4" borderId="14" xfId="0" applyFont="1" applyFill="1" applyBorder="1" applyAlignment="1">
      <alignment horizontal="center" vertical="center"/>
    </xf>
    <xf numFmtId="0" fontId="43" fillId="4" borderId="18" xfId="0" applyFont="1" applyFill="1" applyBorder="1" applyAlignment="1">
      <alignment horizontal="center" vertical="center"/>
    </xf>
    <xf numFmtId="0" fontId="40" fillId="4" borderId="16" xfId="0" applyFont="1" applyFill="1" applyBorder="1" applyAlignment="1">
      <alignment vertical="center"/>
    </xf>
    <xf numFmtId="0" fontId="40" fillId="4" borderId="12" xfId="0" applyFont="1" applyFill="1" applyBorder="1" applyAlignment="1">
      <alignment horizontal="center" vertical="center"/>
    </xf>
    <xf numFmtId="0" fontId="40" fillId="4" borderId="14" xfId="0" applyFont="1" applyFill="1" applyBorder="1" applyAlignment="1">
      <alignment horizontal="center" vertical="center"/>
    </xf>
    <xf numFmtId="0" fontId="40" fillId="4" borderId="16" xfId="0" applyFont="1" applyFill="1" applyBorder="1" applyAlignment="1">
      <alignment horizontal="center" vertical="center" wrapText="1"/>
    </xf>
    <xf numFmtId="0" fontId="40" fillId="4" borderId="1" xfId="0" applyFont="1" applyFill="1" applyBorder="1" applyAlignment="1">
      <alignment horizontal="center" vertical="center" wrapText="1"/>
    </xf>
    <xf numFmtId="165" fontId="40" fillId="4" borderId="53" xfId="0" applyNumberFormat="1" applyFont="1" applyFill="1" applyBorder="1" applyAlignment="1">
      <alignment horizontal="center" vertical="center" wrapText="1"/>
    </xf>
    <xf numFmtId="0" fontId="40" fillId="4" borderId="84" xfId="0" applyFont="1" applyFill="1" applyBorder="1" applyAlignment="1">
      <alignment horizontal="center" vertical="center" wrapText="1"/>
    </xf>
    <xf numFmtId="165" fontId="40" fillId="4" borderId="8" xfId="0" applyNumberFormat="1" applyFont="1" applyFill="1" applyBorder="1" applyAlignment="1">
      <alignment horizontal="center" vertical="center" wrapText="1"/>
    </xf>
    <xf numFmtId="0" fontId="40" fillId="4" borderId="50" xfId="0" applyFont="1" applyFill="1" applyBorder="1" applyAlignment="1">
      <alignment horizontal="center" vertical="center" wrapText="1"/>
    </xf>
    <xf numFmtId="0" fontId="32" fillId="6" borderId="35" xfId="0" applyFont="1" applyFill="1" applyBorder="1" applyAlignment="1">
      <alignment horizontal="center" vertical="center"/>
    </xf>
    <xf numFmtId="0" fontId="32" fillId="6" borderId="42" xfId="0" applyFont="1" applyFill="1" applyBorder="1" applyAlignment="1">
      <alignment horizontal="center" vertical="center"/>
    </xf>
    <xf numFmtId="0" fontId="32" fillId="6" borderId="43" xfId="0" applyFont="1" applyFill="1" applyBorder="1" applyAlignment="1">
      <alignment horizontal="center" vertical="center"/>
    </xf>
    <xf numFmtId="2" fontId="32" fillId="6" borderId="35" xfId="0" applyNumberFormat="1" applyFont="1" applyFill="1" applyBorder="1" applyAlignment="1">
      <alignment horizontal="center" vertical="center" wrapText="1"/>
    </xf>
    <xf numFmtId="2" fontId="32" fillId="6" borderId="42" xfId="0" applyNumberFormat="1" applyFont="1" applyFill="1" applyBorder="1" applyAlignment="1">
      <alignment horizontal="center" vertical="center" wrapText="1"/>
    </xf>
    <xf numFmtId="2" fontId="32" fillId="6" borderId="43" xfId="0" applyNumberFormat="1" applyFont="1" applyFill="1" applyBorder="1" applyAlignment="1">
      <alignment horizontal="center" vertical="center" wrapText="1"/>
    </xf>
    <xf numFmtId="2" fontId="32" fillId="6" borderId="22" xfId="0" applyNumberFormat="1" applyFont="1" applyFill="1" applyBorder="1" applyAlignment="1">
      <alignment horizontal="center" vertical="center" wrapText="1"/>
    </xf>
    <xf numFmtId="2" fontId="32" fillId="6" borderId="23" xfId="0" applyNumberFormat="1" applyFont="1" applyFill="1" applyBorder="1" applyAlignment="1">
      <alignment horizontal="center" vertical="center" wrapText="1"/>
    </xf>
    <xf numFmtId="2" fontId="32" fillId="6" borderId="24" xfId="0" applyNumberFormat="1" applyFont="1" applyFill="1" applyBorder="1" applyAlignment="1">
      <alignment horizontal="center" vertical="center" wrapText="1"/>
    </xf>
    <xf numFmtId="2" fontId="32" fillId="6" borderId="57" xfId="0" applyNumberFormat="1" applyFont="1" applyFill="1" applyBorder="1" applyAlignment="1">
      <alignment horizontal="center" vertical="center" wrapText="1"/>
    </xf>
    <xf numFmtId="2" fontId="32" fillId="6" borderId="36" xfId="0" applyNumberFormat="1" applyFont="1" applyFill="1" applyBorder="1" applyAlignment="1">
      <alignment horizontal="center" vertical="center" wrapText="1"/>
    </xf>
    <xf numFmtId="2" fontId="32" fillId="6" borderId="37" xfId="0" applyNumberFormat="1" applyFont="1" applyFill="1" applyBorder="1" applyAlignment="1">
      <alignment horizontal="center" vertical="center" wrapText="1"/>
    </xf>
    <xf numFmtId="0" fontId="32" fillId="4" borderId="22" xfId="0" applyFont="1" applyFill="1" applyBorder="1" applyAlignment="1">
      <alignment horizontal="center" vertical="center" wrapText="1"/>
    </xf>
    <xf numFmtId="0" fontId="32" fillId="4" borderId="24" xfId="0" applyFont="1" applyFill="1" applyBorder="1" applyAlignment="1">
      <alignment horizontal="center" vertical="center" wrapText="1"/>
    </xf>
    <xf numFmtId="0" fontId="32" fillId="4" borderId="57" xfId="0" applyFont="1" applyFill="1" applyBorder="1" applyAlignment="1">
      <alignment horizontal="center" vertical="center" wrapText="1"/>
    </xf>
    <xf numFmtId="0" fontId="32" fillId="4" borderId="37" xfId="0" applyFont="1" applyFill="1" applyBorder="1" applyAlignment="1">
      <alignment horizontal="center" vertical="center" wrapText="1"/>
    </xf>
    <xf numFmtId="0" fontId="40" fillId="5" borderId="50" xfId="0" applyFont="1" applyFill="1" applyBorder="1" applyAlignment="1" applyProtection="1">
      <alignment horizontal="left" vertical="center" wrapText="1"/>
      <protection locked="0"/>
    </xf>
    <xf numFmtId="0" fontId="40" fillId="5" borderId="29" xfId="0" applyFont="1" applyFill="1" applyBorder="1" applyAlignment="1" applyProtection="1">
      <alignment horizontal="left" vertical="center" wrapText="1"/>
      <protection locked="0"/>
    </xf>
    <xf numFmtId="0" fontId="40" fillId="5" borderId="4" xfId="0" applyFont="1" applyFill="1" applyBorder="1" applyAlignment="1" applyProtection="1">
      <alignment horizontal="left" vertical="center" wrapText="1"/>
      <protection locked="0"/>
    </xf>
    <xf numFmtId="0" fontId="40" fillId="5" borderId="14" xfId="0" applyFont="1" applyFill="1" applyBorder="1" applyAlignment="1" applyProtection="1">
      <alignment horizontal="left" vertical="center" wrapText="1"/>
      <protection locked="0"/>
    </xf>
    <xf numFmtId="0" fontId="32" fillId="6" borderId="64" xfId="0" applyFont="1" applyFill="1" applyBorder="1" applyAlignment="1">
      <alignment horizontal="center" vertical="center" wrapText="1"/>
    </xf>
    <xf numFmtId="0" fontId="32" fillId="6" borderId="45" xfId="0" applyFont="1" applyFill="1" applyBorder="1" applyAlignment="1">
      <alignment horizontal="center" vertical="center" wrapText="1"/>
    </xf>
    <xf numFmtId="0" fontId="32" fillId="6" borderId="48" xfId="0" applyFont="1" applyFill="1" applyBorder="1" applyAlignment="1">
      <alignment horizontal="center" vertical="center" wrapText="1"/>
    </xf>
    <xf numFmtId="0" fontId="32" fillId="6" borderId="67" xfId="0" applyFont="1" applyFill="1" applyBorder="1" applyAlignment="1">
      <alignment horizontal="center" vertical="center" wrapText="1"/>
    </xf>
    <xf numFmtId="3" fontId="40" fillId="6" borderId="26" xfId="0" applyNumberFormat="1" applyFont="1" applyFill="1" applyBorder="1" applyAlignment="1">
      <alignment horizontal="center" vertical="center"/>
    </xf>
    <xf numFmtId="3" fontId="40" fillId="6" borderId="76" xfId="0" applyNumberFormat="1" applyFont="1" applyFill="1" applyBorder="1" applyAlignment="1">
      <alignment horizontal="center" vertical="center"/>
    </xf>
    <xf numFmtId="3" fontId="40" fillId="6" borderId="27" xfId="0" applyNumberFormat="1" applyFont="1" applyFill="1" applyBorder="1" applyAlignment="1">
      <alignment horizontal="center" vertical="center"/>
    </xf>
    <xf numFmtId="167" fontId="40" fillId="6" borderId="38" xfId="2" applyNumberFormat="1" applyFont="1" applyFill="1" applyBorder="1" applyAlignment="1" applyProtection="1">
      <alignment horizontal="center" vertical="center"/>
    </xf>
    <xf numFmtId="167" fontId="40" fillId="6" borderId="46" xfId="2" applyNumberFormat="1" applyFont="1" applyFill="1" applyBorder="1" applyAlignment="1" applyProtection="1">
      <alignment horizontal="center" vertical="center"/>
    </xf>
    <xf numFmtId="167" fontId="40" fillId="6" borderId="60" xfId="2" applyNumberFormat="1" applyFont="1" applyFill="1" applyBorder="1" applyAlignment="1" applyProtection="1">
      <alignment horizontal="center" vertical="center"/>
    </xf>
    <xf numFmtId="167" fontId="40" fillId="6" borderId="39" xfId="0" applyNumberFormat="1" applyFont="1" applyFill="1" applyBorder="1" applyAlignment="1">
      <alignment horizontal="center" vertical="center"/>
    </xf>
    <xf numFmtId="167" fontId="40" fillId="6" borderId="33" xfId="0" applyNumberFormat="1" applyFont="1" applyFill="1" applyBorder="1" applyAlignment="1">
      <alignment horizontal="center" vertical="center"/>
    </xf>
    <xf numFmtId="167" fontId="40" fillId="6" borderId="34" xfId="0" applyNumberFormat="1" applyFont="1" applyFill="1" applyBorder="1" applyAlignment="1">
      <alignment horizontal="center" vertical="center"/>
    </xf>
    <xf numFmtId="0" fontId="40" fillId="6" borderId="26" xfId="0" applyFont="1" applyFill="1" applyBorder="1" applyAlignment="1">
      <alignment horizontal="center" vertical="center"/>
    </xf>
    <xf numFmtId="0" fontId="40" fillId="6" borderId="76" xfId="0" applyFont="1" applyFill="1" applyBorder="1" applyAlignment="1">
      <alignment horizontal="center" vertical="center"/>
    </xf>
    <xf numFmtId="0" fontId="40" fillId="6" borderId="27" xfId="0" applyFont="1" applyFill="1" applyBorder="1" applyAlignment="1">
      <alignment horizontal="center" vertical="center"/>
    </xf>
    <xf numFmtId="3" fontId="40" fillId="6" borderId="38" xfId="0" applyNumberFormat="1" applyFont="1" applyFill="1" applyBorder="1" applyAlignment="1">
      <alignment horizontal="center" vertical="center"/>
    </xf>
    <xf numFmtId="3" fontId="40" fillId="6" borderId="46" xfId="0" applyNumberFormat="1" applyFont="1" applyFill="1" applyBorder="1" applyAlignment="1">
      <alignment horizontal="center" vertical="center"/>
    </xf>
    <xf numFmtId="3" fontId="40" fillId="6" borderId="60" xfId="0" applyNumberFormat="1" applyFont="1" applyFill="1" applyBorder="1" applyAlignment="1">
      <alignment horizontal="center" vertical="center"/>
    </xf>
    <xf numFmtId="0" fontId="32" fillId="6" borderId="54" xfId="0" applyFont="1" applyFill="1" applyBorder="1" applyAlignment="1">
      <alignment horizontal="center" vertical="center" wrapText="1"/>
    </xf>
    <xf numFmtId="0" fontId="32" fillId="6" borderId="56" xfId="0" applyFont="1" applyFill="1" applyBorder="1" applyAlignment="1">
      <alignment horizontal="center" vertical="center" wrapText="1"/>
    </xf>
    <xf numFmtId="0" fontId="32" fillId="6" borderId="22" xfId="0" applyFont="1" applyFill="1" applyBorder="1" applyAlignment="1">
      <alignment horizontal="center" vertical="center"/>
    </xf>
    <xf numFmtId="0" fontId="32" fillId="6" borderId="28" xfId="0" applyFont="1" applyFill="1" applyBorder="1" applyAlignment="1">
      <alignment horizontal="center" vertical="center"/>
    </xf>
    <xf numFmtId="0" fontId="32" fillId="6" borderId="57" xfId="0" applyFont="1" applyFill="1" applyBorder="1" applyAlignment="1">
      <alignment horizontal="center" vertical="center"/>
    </xf>
    <xf numFmtId="3" fontId="40" fillId="6" borderId="4" xfId="0" applyNumberFormat="1" applyFont="1" applyFill="1" applyBorder="1" applyAlignment="1">
      <alignment horizontal="center" vertical="center"/>
    </xf>
    <xf numFmtId="167" fontId="40" fillId="6" borderId="3" xfId="2" applyNumberFormat="1" applyFont="1" applyFill="1" applyBorder="1" applyAlignment="1" applyProtection="1">
      <alignment horizontal="center" vertical="center"/>
    </xf>
    <xf numFmtId="167" fontId="40" fillId="6" borderId="69" xfId="0" applyNumberFormat="1" applyFont="1" applyFill="1" applyBorder="1" applyAlignment="1">
      <alignment horizontal="center" vertical="center"/>
    </xf>
    <xf numFmtId="167" fontId="40" fillId="6" borderId="79" xfId="0" applyNumberFormat="1" applyFont="1" applyFill="1" applyBorder="1" applyAlignment="1">
      <alignment horizontal="center" vertical="center"/>
    </xf>
    <xf numFmtId="0" fontId="40" fillId="6" borderId="10" xfId="0" applyFont="1" applyFill="1" applyBorder="1" applyAlignment="1">
      <alignment horizontal="center" vertical="center"/>
    </xf>
    <xf numFmtId="0" fontId="40" fillId="6" borderId="13" xfId="0" applyFont="1" applyFill="1" applyBorder="1" applyAlignment="1">
      <alignment horizontal="center" vertical="center"/>
    </xf>
    <xf numFmtId="3" fontId="40" fillId="6" borderId="19" xfId="0" applyNumberFormat="1" applyFont="1" applyFill="1" applyBorder="1" applyAlignment="1">
      <alignment horizontal="center" vertical="center"/>
    </xf>
    <xf numFmtId="3" fontId="40" fillId="6" borderId="3" xfId="0" applyNumberFormat="1" applyFont="1" applyFill="1" applyBorder="1" applyAlignment="1">
      <alignment horizontal="center" vertical="center"/>
    </xf>
    <xf numFmtId="0" fontId="40" fillId="6" borderId="64" xfId="0" applyFont="1" applyFill="1" applyBorder="1" applyAlignment="1">
      <alignment horizontal="left" vertical="center" wrapText="1"/>
    </xf>
    <xf numFmtId="0" fontId="40" fillId="6" borderId="17" xfId="0" applyFont="1" applyFill="1" applyBorder="1" applyAlignment="1">
      <alignment horizontal="left" vertical="center" wrapText="1"/>
    </xf>
    <xf numFmtId="0" fontId="40" fillId="6" borderId="45" xfId="0" applyFont="1" applyFill="1" applyBorder="1" applyAlignment="1">
      <alignment horizontal="left" vertical="center" wrapText="1"/>
    </xf>
    <xf numFmtId="0" fontId="40" fillId="6" borderId="31" xfId="0" applyFont="1" applyFill="1" applyBorder="1" applyAlignment="1">
      <alignment horizontal="left" vertical="center" wrapText="1"/>
    </xf>
    <xf numFmtId="0" fontId="40" fillId="2" borderId="45" xfId="0" applyFont="1" applyFill="1" applyBorder="1" applyAlignment="1">
      <alignment horizontal="left" vertical="center"/>
    </xf>
    <xf numFmtId="0" fontId="40" fillId="2" borderId="31" xfId="0" applyFont="1" applyFill="1" applyBorder="1" applyAlignment="1">
      <alignment horizontal="left" vertical="center"/>
    </xf>
    <xf numFmtId="3" fontId="24" fillId="12" borderId="10" xfId="0" applyNumberFormat="1" applyFont="1" applyFill="1" applyBorder="1" applyAlignment="1">
      <alignment horizontal="center" vertical="center" wrapText="1"/>
    </xf>
    <xf numFmtId="3" fontId="24" fillId="12" borderId="13" xfId="0" applyNumberFormat="1" applyFont="1" applyFill="1" applyBorder="1" applyAlignment="1">
      <alignment horizontal="center" vertical="center" wrapText="1"/>
    </xf>
    <xf numFmtId="0" fontId="32" fillId="2" borderId="54" xfId="0" applyFont="1" applyFill="1" applyBorder="1" applyAlignment="1">
      <alignment horizontal="center" vertical="center" wrapText="1"/>
    </xf>
    <xf numFmtId="0" fontId="32" fillId="2" borderId="56" xfId="0" applyFont="1" applyFill="1" applyBorder="1" applyAlignment="1">
      <alignment horizontal="center" vertical="center" wrapText="1"/>
    </xf>
    <xf numFmtId="9" fontId="40" fillId="2" borderId="69" xfId="0" applyNumberFormat="1" applyFont="1" applyFill="1" applyBorder="1" applyAlignment="1">
      <alignment horizontal="center" vertical="center"/>
    </xf>
    <xf numFmtId="0" fontId="40" fillId="2" borderId="79" xfId="0" applyFont="1" applyFill="1" applyBorder="1" applyAlignment="1">
      <alignment horizontal="center" vertical="center"/>
    </xf>
    <xf numFmtId="0" fontId="32" fillId="2" borderId="64" xfId="0" applyFont="1" applyFill="1" applyBorder="1" applyAlignment="1">
      <alignment horizontal="center" vertical="center"/>
    </xf>
    <xf numFmtId="0" fontId="32" fillId="2" borderId="45" xfId="0" applyFont="1" applyFill="1" applyBorder="1" applyAlignment="1">
      <alignment horizontal="center" vertical="center"/>
    </xf>
    <xf numFmtId="0" fontId="32" fillId="2" borderId="48" xfId="0" applyFont="1" applyFill="1" applyBorder="1" applyAlignment="1">
      <alignment horizontal="center" vertical="center"/>
    </xf>
    <xf numFmtId="0" fontId="32" fillId="2" borderId="67" xfId="0" applyFont="1" applyFill="1" applyBorder="1" applyAlignment="1">
      <alignment horizontal="center" vertical="center"/>
    </xf>
    <xf numFmtId="0" fontId="32" fillId="4" borderId="35" xfId="0" applyFont="1" applyFill="1" applyBorder="1" applyAlignment="1">
      <alignment horizontal="center" vertical="center"/>
    </xf>
    <xf numFmtId="0" fontId="32" fillId="4" borderId="23" xfId="0" applyFont="1" applyFill="1" applyBorder="1" applyAlignment="1">
      <alignment horizontal="center" vertical="center"/>
    </xf>
    <xf numFmtId="0" fontId="32" fillId="4" borderId="24" xfId="0" applyFont="1" applyFill="1" applyBorder="1" applyAlignment="1">
      <alignment horizontal="center" vertical="center"/>
    </xf>
    <xf numFmtId="0" fontId="40" fillId="4" borderId="15" xfId="0" applyFont="1" applyFill="1" applyBorder="1" applyAlignment="1">
      <alignment horizontal="center" vertical="center"/>
    </xf>
    <xf numFmtId="0" fontId="40" fillId="4" borderId="16" xfId="0" applyFont="1" applyFill="1" applyBorder="1" applyAlignment="1">
      <alignment horizontal="center" vertical="center"/>
    </xf>
    <xf numFmtId="0" fontId="40" fillId="4" borderId="18" xfId="0" applyFont="1" applyFill="1" applyBorder="1" applyAlignment="1">
      <alignment horizontal="center" vertical="center"/>
    </xf>
    <xf numFmtId="0" fontId="40" fillId="4" borderId="10" xfId="0" applyFont="1" applyFill="1" applyBorder="1" applyAlignment="1">
      <alignment horizontal="center" vertical="center" wrapText="1"/>
    </xf>
    <xf numFmtId="0" fontId="40" fillId="4" borderId="11" xfId="0" applyFont="1" applyFill="1" applyBorder="1" applyAlignment="1">
      <alignment horizontal="center" vertical="center" wrapText="1"/>
    </xf>
    <xf numFmtId="0" fontId="40" fillId="4" borderId="12" xfId="0" applyFont="1" applyFill="1" applyBorder="1" applyAlignment="1">
      <alignment horizontal="center" vertical="center" wrapText="1"/>
    </xf>
    <xf numFmtId="0" fontId="32" fillId="13" borderId="35" xfId="0" applyFont="1" applyFill="1" applyBorder="1" applyAlignment="1">
      <alignment horizontal="center" vertical="center"/>
    </xf>
    <xf numFmtId="0" fontId="32" fillId="13" borderId="42" xfId="0" applyFont="1" applyFill="1" applyBorder="1" applyAlignment="1">
      <alignment horizontal="center" vertical="center"/>
    </xf>
    <xf numFmtId="0" fontId="32" fillId="13" borderId="43" xfId="0" applyFont="1" applyFill="1" applyBorder="1" applyAlignment="1">
      <alignment horizontal="center" vertical="center"/>
    </xf>
    <xf numFmtId="165" fontId="32" fillId="13" borderId="22" xfId="0" applyNumberFormat="1" applyFont="1" applyFill="1" applyBorder="1" applyAlignment="1">
      <alignment horizontal="center" vertical="center"/>
    </xf>
    <xf numFmtId="165" fontId="32" fillId="13" borderId="23" xfId="0" applyNumberFormat="1" applyFont="1" applyFill="1" applyBorder="1" applyAlignment="1">
      <alignment horizontal="center" vertical="center"/>
    </xf>
    <xf numFmtId="165" fontId="32" fillId="13" borderId="24" xfId="0" applyNumberFormat="1" applyFont="1" applyFill="1" applyBorder="1" applyAlignment="1">
      <alignment horizontal="center" vertical="center"/>
    </xf>
    <xf numFmtId="165" fontId="32" fillId="13" borderId="28" xfId="0" applyNumberFormat="1" applyFont="1" applyFill="1" applyBorder="1" applyAlignment="1">
      <alignment horizontal="center" vertical="center"/>
    </xf>
    <xf numFmtId="165" fontId="32" fillId="13" borderId="0" xfId="0" applyNumberFormat="1" applyFont="1" applyFill="1" applyAlignment="1">
      <alignment horizontal="center" vertical="center"/>
    </xf>
    <xf numFmtId="165" fontId="32" fillId="13" borderId="25" xfId="0" applyNumberFormat="1" applyFont="1" applyFill="1" applyBorder="1" applyAlignment="1">
      <alignment horizontal="center" vertical="center"/>
    </xf>
    <xf numFmtId="165" fontId="32" fillId="13" borderId="57" xfId="0" applyNumberFormat="1" applyFont="1" applyFill="1" applyBorder="1" applyAlignment="1">
      <alignment horizontal="center" vertical="center"/>
    </xf>
    <xf numFmtId="165" fontId="32" fillId="13" borderId="36" xfId="0" applyNumberFormat="1" applyFont="1" applyFill="1" applyBorder="1" applyAlignment="1">
      <alignment horizontal="center" vertical="center"/>
    </xf>
    <xf numFmtId="165" fontId="32" fillId="13" borderId="37" xfId="0" applyNumberFormat="1" applyFont="1" applyFill="1" applyBorder="1" applyAlignment="1">
      <alignment horizontal="center" vertical="center"/>
    </xf>
    <xf numFmtId="0" fontId="40" fillId="4" borderId="22" xfId="0" applyFont="1" applyFill="1" applyBorder="1" applyAlignment="1">
      <alignment horizontal="center" vertical="center" wrapText="1"/>
    </xf>
    <xf numFmtId="0" fontId="40" fillId="4" borderId="23" xfId="0" applyFont="1" applyFill="1" applyBorder="1" applyAlignment="1">
      <alignment horizontal="center" vertical="center" wrapText="1"/>
    </xf>
    <xf numFmtId="0" fontId="40" fillId="4" borderId="24" xfId="0" applyFont="1" applyFill="1" applyBorder="1" applyAlignment="1">
      <alignment horizontal="center" vertical="center" wrapText="1"/>
    </xf>
    <xf numFmtId="165" fontId="40" fillId="4" borderId="35" xfId="0" applyNumberFormat="1" applyFont="1" applyFill="1" applyBorder="1" applyAlignment="1">
      <alignment horizontal="center" vertical="center" wrapText="1"/>
    </xf>
    <xf numFmtId="165" fontId="40" fillId="4" borderId="42" xfId="0" applyNumberFormat="1" applyFont="1" applyFill="1" applyBorder="1" applyAlignment="1">
      <alignment horizontal="center" vertical="center" wrapText="1"/>
    </xf>
    <xf numFmtId="165" fontId="40" fillId="4" borderId="43" xfId="0" applyNumberFormat="1" applyFont="1" applyFill="1" applyBorder="1" applyAlignment="1">
      <alignment horizontal="center" vertical="center" wrapText="1"/>
    </xf>
    <xf numFmtId="0" fontId="40" fillId="4" borderId="83" xfId="0" applyFont="1" applyFill="1" applyBorder="1" applyAlignment="1">
      <alignment horizontal="center" vertical="center" wrapText="1"/>
    </xf>
    <xf numFmtId="3" fontId="40" fillId="4" borderId="35" xfId="0" applyNumberFormat="1" applyFont="1" applyFill="1" applyBorder="1" applyAlignment="1">
      <alignment horizontal="center" vertical="center" wrapText="1"/>
    </xf>
    <xf numFmtId="3" fontId="40" fillId="4" borderId="43" xfId="0" applyNumberFormat="1" applyFont="1" applyFill="1" applyBorder="1" applyAlignment="1">
      <alignment horizontal="center" vertical="center" wrapText="1"/>
    </xf>
    <xf numFmtId="0" fontId="32" fillId="4" borderId="35" xfId="0" applyFont="1" applyFill="1" applyBorder="1" applyAlignment="1">
      <alignment horizontal="center" vertical="center" wrapText="1"/>
    </xf>
    <xf numFmtId="0" fontId="32" fillId="4" borderId="42" xfId="0" applyFont="1" applyFill="1" applyBorder="1" applyAlignment="1">
      <alignment horizontal="center" vertical="center" wrapText="1"/>
    </xf>
    <xf numFmtId="0" fontId="32" fillId="4" borderId="43" xfId="0" applyFont="1" applyFill="1" applyBorder="1" applyAlignment="1">
      <alignment horizontal="center" vertical="center" wrapText="1"/>
    </xf>
    <xf numFmtId="0" fontId="32" fillId="4" borderId="42" xfId="0" applyFont="1" applyFill="1" applyBorder="1" applyAlignment="1">
      <alignment horizontal="center" vertical="center"/>
    </xf>
    <xf numFmtId="0" fontId="32" fillId="4" borderId="43" xfId="0" applyFont="1" applyFill="1" applyBorder="1" applyAlignment="1">
      <alignment horizontal="center" vertical="center"/>
    </xf>
    <xf numFmtId="0" fontId="32" fillId="13" borderId="67" xfId="0" applyFont="1" applyFill="1" applyBorder="1" applyAlignment="1">
      <alignment horizontal="center" vertical="center"/>
    </xf>
    <xf numFmtId="0" fontId="32" fillId="13" borderId="77" xfId="0" applyFont="1" applyFill="1" applyBorder="1" applyAlignment="1">
      <alignment horizontal="center" vertical="center"/>
    </xf>
    <xf numFmtId="165" fontId="40" fillId="13" borderId="16" xfId="0" applyNumberFormat="1" applyFont="1" applyFill="1" applyBorder="1" applyAlignment="1">
      <alignment horizontal="center"/>
    </xf>
    <xf numFmtId="0" fontId="40" fillId="13" borderId="58" xfId="0" applyFont="1" applyFill="1" applyBorder="1" applyAlignment="1">
      <alignment horizontal="center" vertical="center"/>
    </xf>
    <xf numFmtId="0" fontId="40" fillId="13" borderId="59" xfId="0" applyFont="1" applyFill="1" applyBorder="1" applyAlignment="1">
      <alignment horizontal="center" vertical="center"/>
    </xf>
    <xf numFmtId="0" fontId="40" fillId="2" borderId="10" xfId="0" applyFont="1" applyFill="1" applyBorder="1" applyAlignment="1">
      <alignment horizontal="center" vertical="center"/>
    </xf>
    <xf numFmtId="0" fontId="40" fillId="2" borderId="13" xfId="0" applyFont="1" applyFill="1" applyBorder="1" applyAlignment="1">
      <alignment horizontal="center" vertical="center"/>
    </xf>
    <xf numFmtId="3" fontId="40" fillId="2" borderId="19" xfId="0" applyNumberFormat="1" applyFont="1" applyFill="1" applyBorder="1" applyAlignment="1">
      <alignment horizontal="center" vertical="center"/>
    </xf>
    <xf numFmtId="3" fontId="40" fillId="2" borderId="3" xfId="0" applyNumberFormat="1" applyFont="1" applyFill="1" applyBorder="1" applyAlignment="1">
      <alignment horizontal="center" vertical="center"/>
    </xf>
    <xf numFmtId="0" fontId="32" fillId="2" borderId="35" xfId="0" applyFont="1" applyFill="1" applyBorder="1" applyAlignment="1">
      <alignment horizontal="center" vertical="center"/>
    </xf>
    <xf numFmtId="0" fontId="32" fillId="2" borderId="42" xfId="0" applyFont="1" applyFill="1" applyBorder="1" applyAlignment="1">
      <alignment horizontal="center" vertical="center"/>
    </xf>
    <xf numFmtId="0" fontId="32" fillId="2" borderId="43" xfId="0" applyFont="1" applyFill="1" applyBorder="1" applyAlignment="1">
      <alignment horizontal="center" vertical="center"/>
    </xf>
    <xf numFmtId="2" fontId="32" fillId="2" borderId="35" xfId="0" applyNumberFormat="1" applyFont="1" applyFill="1" applyBorder="1" applyAlignment="1">
      <alignment horizontal="center" vertical="center" wrapText="1"/>
    </xf>
    <xf numFmtId="2" fontId="32" fillId="2" borderId="42" xfId="0" applyNumberFormat="1" applyFont="1" applyFill="1" applyBorder="1" applyAlignment="1">
      <alignment horizontal="center" vertical="center" wrapText="1"/>
    </xf>
    <xf numFmtId="2" fontId="32" fillId="2" borderId="43" xfId="0" applyNumberFormat="1" applyFont="1" applyFill="1" applyBorder="1" applyAlignment="1">
      <alignment horizontal="center" vertical="center" wrapText="1"/>
    </xf>
    <xf numFmtId="0" fontId="32" fillId="2" borderId="22" xfId="0" applyFont="1" applyFill="1" applyBorder="1" applyAlignment="1">
      <alignment horizontal="center" vertical="center" wrapText="1"/>
    </xf>
    <xf numFmtId="0" fontId="32" fillId="2" borderId="23" xfId="0" applyFont="1" applyFill="1" applyBorder="1" applyAlignment="1">
      <alignment horizontal="center" vertical="center" wrapText="1"/>
    </xf>
    <xf numFmtId="0" fontId="32" fillId="2" borderId="24" xfId="0" applyFont="1" applyFill="1" applyBorder="1" applyAlignment="1">
      <alignment horizontal="center" vertical="center" wrapText="1"/>
    </xf>
    <xf numFmtId="0" fontId="32" fillId="2" borderId="57" xfId="0" applyFont="1" applyFill="1" applyBorder="1" applyAlignment="1">
      <alignment horizontal="center" vertical="center" wrapText="1"/>
    </xf>
    <xf numFmtId="0" fontId="32" fillId="2" borderId="36" xfId="0" applyFont="1" applyFill="1" applyBorder="1" applyAlignment="1">
      <alignment horizontal="center" vertical="center" wrapText="1"/>
    </xf>
    <xf numFmtId="0" fontId="32" fillId="2" borderId="37" xfId="0" applyFont="1" applyFill="1" applyBorder="1" applyAlignment="1">
      <alignment horizontal="center" vertical="center" wrapText="1"/>
    </xf>
    <xf numFmtId="0" fontId="40" fillId="2" borderId="45" xfId="0" applyFont="1" applyFill="1" applyBorder="1" applyAlignment="1">
      <alignment horizontal="left" vertical="center" wrapText="1"/>
    </xf>
    <xf numFmtId="0" fontId="40" fillId="2" borderId="31" xfId="0" applyFont="1" applyFill="1" applyBorder="1" applyAlignment="1">
      <alignment horizontal="left" vertical="center" wrapText="1"/>
    </xf>
    <xf numFmtId="0" fontId="40" fillId="2" borderId="64" xfId="0" applyFont="1" applyFill="1" applyBorder="1" applyAlignment="1">
      <alignment horizontal="left" vertical="center" wrapText="1"/>
    </xf>
    <xf numFmtId="0" fontId="40" fillId="2" borderId="17" xfId="0" applyFont="1" applyFill="1" applyBorder="1" applyAlignment="1">
      <alignment horizontal="left" vertical="center" wrapText="1"/>
    </xf>
    <xf numFmtId="0" fontId="4" fillId="4" borderId="35" xfId="0" applyFont="1" applyFill="1" applyBorder="1" applyAlignment="1">
      <alignment horizontal="center"/>
    </xf>
    <xf numFmtId="0" fontId="4" fillId="4" borderId="42" xfId="0" applyFont="1" applyFill="1" applyBorder="1" applyAlignment="1">
      <alignment horizontal="center"/>
    </xf>
    <xf numFmtId="0" fontId="4" fillId="4" borderId="43" xfId="0" applyFont="1" applyFill="1" applyBorder="1" applyAlignment="1">
      <alignment horizontal="center"/>
    </xf>
    <xf numFmtId="174" fontId="40" fillId="6" borderId="10" xfId="0" applyNumberFormat="1" applyFont="1" applyFill="1" applyBorder="1" applyAlignment="1">
      <alignment horizontal="center" vertical="center"/>
    </xf>
    <xf numFmtId="174" fontId="40" fillId="6" borderId="13" xfId="0" applyNumberFormat="1" applyFont="1" applyFill="1" applyBorder="1" applyAlignment="1">
      <alignment horizontal="center" vertical="center"/>
    </xf>
    <xf numFmtId="0" fontId="40" fillId="6" borderId="12" xfId="0" applyFont="1" applyFill="1" applyBorder="1" applyAlignment="1">
      <alignment horizontal="center" vertical="center"/>
    </xf>
    <xf numFmtId="0" fontId="40" fillId="6" borderId="14" xfId="0" applyFont="1" applyFill="1" applyBorder="1" applyAlignment="1">
      <alignment horizontal="center" vertical="center"/>
    </xf>
    <xf numFmtId="0" fontId="32" fillId="6" borderId="32" xfId="0" applyFont="1" applyFill="1" applyBorder="1" applyAlignment="1">
      <alignment horizontal="center" vertical="center"/>
    </xf>
    <xf numFmtId="0" fontId="32" fillId="6" borderId="33" xfId="0" applyFont="1" applyFill="1" applyBorder="1" applyAlignment="1">
      <alignment horizontal="center" vertical="center"/>
    </xf>
    <xf numFmtId="0" fontId="32" fillId="6" borderId="34" xfId="0" applyFont="1" applyFill="1" applyBorder="1" applyAlignment="1">
      <alignment horizontal="center" vertical="center"/>
    </xf>
    <xf numFmtId="0" fontId="32" fillId="6" borderId="41" xfId="0" applyFont="1" applyFill="1" applyBorder="1" applyAlignment="1">
      <alignment horizontal="center" vertical="center" wrapText="1"/>
    </xf>
    <xf numFmtId="0" fontId="32" fillId="6" borderId="26" xfId="0" applyFont="1" applyFill="1" applyBorder="1" applyAlignment="1">
      <alignment horizontal="center" vertical="center" wrapText="1"/>
    </xf>
    <xf numFmtId="0" fontId="32" fillId="6" borderId="10" xfId="0" applyFont="1" applyFill="1" applyBorder="1" applyAlignment="1">
      <alignment horizontal="center" vertical="center" wrapText="1"/>
    </xf>
    <xf numFmtId="0" fontId="32" fillId="6" borderId="82" xfId="0" applyFont="1" applyFill="1" applyBorder="1" applyAlignment="1">
      <alignment horizontal="center" vertical="center" wrapText="1"/>
    </xf>
    <xf numFmtId="0" fontId="32" fillId="6" borderId="85" xfId="0" applyFont="1" applyFill="1" applyBorder="1" applyAlignment="1">
      <alignment horizontal="center" vertical="center" wrapText="1"/>
    </xf>
    <xf numFmtId="0" fontId="32" fillId="6" borderId="68" xfId="0" applyFont="1" applyFill="1" applyBorder="1" applyAlignment="1">
      <alignment horizontal="center" vertical="center"/>
    </xf>
    <xf numFmtId="0" fontId="32" fillId="6" borderId="83" xfId="0" applyFont="1" applyFill="1" applyBorder="1" applyAlignment="1">
      <alignment horizontal="center" vertical="center"/>
    </xf>
    <xf numFmtId="0" fontId="32" fillId="6" borderId="53" xfId="0" applyFont="1" applyFill="1" applyBorder="1" applyAlignment="1">
      <alignment horizontal="center" vertical="center"/>
    </xf>
    <xf numFmtId="0" fontId="32" fillId="6" borderId="84" xfId="0" applyFont="1" applyFill="1" applyBorder="1" applyAlignment="1">
      <alignment horizontal="center" vertical="center"/>
    </xf>
    <xf numFmtId="0" fontId="40" fillId="6" borderId="64" xfId="0" applyFont="1" applyFill="1" applyBorder="1" applyAlignment="1">
      <alignment horizontal="center" vertical="center" wrapText="1"/>
    </xf>
    <xf numFmtId="0" fontId="40" fillId="6" borderId="17" xfId="0" applyFont="1" applyFill="1" applyBorder="1" applyAlignment="1">
      <alignment horizontal="center" vertical="center" wrapText="1"/>
    </xf>
    <xf numFmtId="0" fontId="40" fillId="6" borderId="45" xfId="0" applyFont="1" applyFill="1" applyBorder="1" applyAlignment="1">
      <alignment horizontal="center" vertical="center" wrapText="1"/>
    </xf>
    <xf numFmtId="0" fontId="40" fillId="6" borderId="31" xfId="0" applyFont="1" applyFill="1" applyBorder="1" applyAlignment="1">
      <alignment horizontal="center" vertical="center" wrapText="1"/>
    </xf>
    <xf numFmtId="0" fontId="40" fillId="2" borderId="14" xfId="0" applyFont="1" applyFill="1" applyBorder="1" applyAlignment="1">
      <alignment horizontal="center" vertical="center"/>
    </xf>
    <xf numFmtId="174" fontId="40" fillId="2" borderId="13" xfId="0" applyNumberFormat="1" applyFont="1" applyFill="1" applyBorder="1" applyAlignment="1">
      <alignment horizontal="center" vertical="center"/>
    </xf>
    <xf numFmtId="174" fontId="40" fillId="2" borderId="15" xfId="0" applyNumberFormat="1" applyFont="1" applyFill="1" applyBorder="1" applyAlignment="1">
      <alignment horizontal="center" vertical="center"/>
    </xf>
    <xf numFmtId="0" fontId="40" fillId="2" borderId="18" xfId="0" applyFont="1" applyFill="1" applyBorder="1" applyAlignment="1">
      <alignment horizontal="center" vertical="center"/>
    </xf>
    <xf numFmtId="0" fontId="7" fillId="0" borderId="0" xfId="0" applyFont="1" applyAlignment="1" applyProtection="1">
      <alignment horizontal="center" vertical="center"/>
      <protection locked="0"/>
    </xf>
    <xf numFmtId="0" fontId="40" fillId="6" borderId="48" xfId="0" applyFont="1" applyFill="1" applyBorder="1" applyAlignment="1">
      <alignment horizontal="left" vertical="center" wrapText="1"/>
    </xf>
    <xf numFmtId="0" fontId="40" fillId="6" borderId="44" xfId="0" applyFont="1" applyFill="1" applyBorder="1" applyAlignment="1">
      <alignment horizontal="left" vertical="center" wrapText="1"/>
    </xf>
    <xf numFmtId="3" fontId="3" fillId="12" borderId="12" xfId="0" applyNumberFormat="1" applyFont="1" applyFill="1" applyBorder="1" applyAlignment="1">
      <alignment horizontal="center" vertical="center"/>
    </xf>
    <xf numFmtId="3" fontId="3" fillId="12" borderId="14" xfId="0" applyNumberFormat="1" applyFont="1" applyFill="1" applyBorder="1" applyAlignment="1">
      <alignment horizontal="center" vertical="center"/>
    </xf>
    <xf numFmtId="3" fontId="24" fillId="12" borderId="13" xfId="0" applyNumberFormat="1" applyFont="1" applyFill="1" applyBorder="1" applyAlignment="1">
      <alignment horizontal="center" vertical="center"/>
    </xf>
    <xf numFmtId="0" fontId="8" fillId="3" borderId="22" xfId="0" applyFont="1" applyFill="1" applyBorder="1" applyAlignment="1">
      <alignment horizontal="center" vertical="center"/>
    </xf>
    <xf numFmtId="0" fontId="8" fillId="3" borderId="24" xfId="0" applyFont="1" applyFill="1" applyBorder="1" applyAlignment="1">
      <alignment horizontal="center" vertical="center"/>
    </xf>
    <xf numFmtId="0" fontId="8" fillId="3" borderId="57" xfId="0" applyFont="1" applyFill="1" applyBorder="1" applyAlignment="1">
      <alignment horizontal="center" vertical="center"/>
    </xf>
    <xf numFmtId="0" fontId="8" fillId="3" borderId="37" xfId="0" applyFont="1" applyFill="1" applyBorder="1" applyAlignment="1">
      <alignment horizontal="center" vertical="center"/>
    </xf>
    <xf numFmtId="49" fontId="8" fillId="5" borderId="35" xfId="0" applyNumberFormat="1" applyFont="1" applyFill="1" applyBorder="1" applyAlignment="1" applyProtection="1">
      <alignment horizontal="center" vertical="center"/>
      <protection locked="0"/>
    </xf>
    <xf numFmtId="49" fontId="8" fillId="5" borderId="43" xfId="0" applyNumberFormat="1" applyFont="1" applyFill="1" applyBorder="1" applyAlignment="1" applyProtection="1">
      <alignment horizontal="center" vertical="center"/>
      <protection locked="0"/>
    </xf>
    <xf numFmtId="0" fontId="7" fillId="3" borderId="32" xfId="0" applyFont="1" applyFill="1" applyBorder="1" applyAlignment="1">
      <alignment horizontal="center" vertical="center" wrapText="1"/>
    </xf>
    <xf numFmtId="0" fontId="7" fillId="3" borderId="34" xfId="0" applyFont="1" applyFill="1" applyBorder="1" applyAlignment="1">
      <alignment horizontal="center" vertical="center" wrapText="1"/>
    </xf>
    <xf numFmtId="0" fontId="7" fillId="3" borderId="10" xfId="0" applyFont="1" applyFill="1" applyBorder="1" applyAlignment="1">
      <alignment horizontal="center" vertical="center"/>
    </xf>
    <xf numFmtId="0" fontId="7" fillId="3" borderId="11" xfId="0" applyFont="1" applyFill="1" applyBorder="1" applyAlignment="1">
      <alignment horizontal="center" vertical="center"/>
    </xf>
    <xf numFmtId="0" fontId="7" fillId="3" borderId="12" xfId="0" applyFont="1" applyFill="1" applyBorder="1" applyAlignment="1">
      <alignment horizontal="center" vertical="center"/>
    </xf>
    <xf numFmtId="0" fontId="7" fillId="3" borderId="15" xfId="0" applyFont="1" applyFill="1" applyBorder="1" applyAlignment="1">
      <alignment horizontal="center" vertical="center"/>
    </xf>
    <xf numFmtId="0" fontId="7" fillId="3" borderId="16" xfId="0" applyFont="1" applyFill="1" applyBorder="1" applyAlignment="1">
      <alignment horizontal="center" vertical="center"/>
    </xf>
    <xf numFmtId="0" fontId="7" fillId="3" borderId="18" xfId="0" applyFont="1" applyFill="1" applyBorder="1" applyAlignment="1">
      <alignment horizontal="center" vertical="center"/>
    </xf>
    <xf numFmtId="49" fontId="3" fillId="5" borderId="57" xfId="0" applyNumberFormat="1" applyFont="1" applyFill="1" applyBorder="1" applyAlignment="1" applyProtection="1">
      <alignment horizontal="center" vertical="center"/>
      <protection locked="0"/>
    </xf>
    <xf numFmtId="49" fontId="3" fillId="5" borderId="37" xfId="0" applyNumberFormat="1" applyFont="1" applyFill="1" applyBorder="1" applyAlignment="1" applyProtection="1">
      <alignment horizontal="center" vertical="center"/>
      <protection locked="0"/>
    </xf>
    <xf numFmtId="0" fontId="7" fillId="3" borderId="35" xfId="0" applyFont="1" applyFill="1" applyBorder="1" applyAlignment="1">
      <alignment horizontal="center"/>
    </xf>
    <xf numFmtId="0" fontId="7" fillId="3" borderId="43" xfId="0" applyFont="1" applyFill="1" applyBorder="1" applyAlignment="1">
      <alignment horizontal="center"/>
    </xf>
    <xf numFmtId="49" fontId="3" fillId="5" borderId="27" xfId="0" applyNumberFormat="1" applyFont="1" applyFill="1" applyBorder="1" applyAlignment="1" applyProtection="1">
      <alignment horizontal="center" vertical="center" wrapText="1"/>
      <protection locked="0"/>
    </xf>
    <xf numFmtId="49" fontId="3" fillId="5" borderId="61" xfId="0" applyNumberFormat="1" applyFont="1" applyFill="1" applyBorder="1" applyAlignment="1" applyProtection="1">
      <alignment horizontal="center" vertical="center" wrapText="1"/>
      <protection locked="0"/>
    </xf>
    <xf numFmtId="49" fontId="3" fillId="5" borderId="60" xfId="0" applyNumberFormat="1" applyFont="1" applyFill="1" applyBorder="1" applyAlignment="1" applyProtection="1">
      <alignment horizontal="center" vertical="center" wrapText="1"/>
      <protection locked="0"/>
    </xf>
    <xf numFmtId="0" fontId="8" fillId="11" borderId="22" xfId="0" applyFont="1" applyFill="1" applyBorder="1" applyAlignment="1">
      <alignment horizontal="center" vertical="center"/>
    </xf>
    <xf numFmtId="0" fontId="8" fillId="11" borderId="24" xfId="0" applyFont="1" applyFill="1" applyBorder="1" applyAlignment="1">
      <alignment horizontal="center" vertical="center"/>
    </xf>
    <xf numFmtId="0" fontId="8" fillId="11" borderId="28" xfId="0" applyFont="1" applyFill="1" applyBorder="1" applyAlignment="1">
      <alignment horizontal="center" vertical="center"/>
    </xf>
    <xf numFmtId="0" fontId="8" fillId="11" borderId="25" xfId="0" applyFont="1" applyFill="1" applyBorder="1" applyAlignment="1">
      <alignment horizontal="center" vertical="center"/>
    </xf>
    <xf numFmtId="0" fontId="8" fillId="11" borderId="57" xfId="0" applyFont="1" applyFill="1" applyBorder="1" applyAlignment="1">
      <alignment horizontal="center" vertical="center"/>
    </xf>
    <xf numFmtId="0" fontId="8" fillId="11" borderId="37" xfId="0" applyFont="1" applyFill="1" applyBorder="1" applyAlignment="1">
      <alignment horizontal="center" vertical="center"/>
    </xf>
    <xf numFmtId="0" fontId="22" fillId="14" borderId="22" xfId="0" applyFont="1" applyFill="1" applyBorder="1" applyAlignment="1">
      <alignment horizontal="center" vertical="center" wrapText="1"/>
    </xf>
    <xf numFmtId="0" fontId="22" fillId="14" borderId="24" xfId="0" applyFont="1" applyFill="1" applyBorder="1" applyAlignment="1">
      <alignment horizontal="center" vertical="center" wrapText="1"/>
    </xf>
    <xf numFmtId="0" fontId="22" fillId="14" borderId="28" xfId="0" applyFont="1" applyFill="1" applyBorder="1" applyAlignment="1">
      <alignment horizontal="center" vertical="center" wrapText="1"/>
    </xf>
    <xf numFmtId="0" fontId="22" fillId="14" borderId="25" xfId="0" applyFont="1" applyFill="1" applyBorder="1" applyAlignment="1">
      <alignment horizontal="center" vertical="center" wrapText="1"/>
    </xf>
    <xf numFmtId="0" fontId="22" fillId="14" borderId="57" xfId="0" applyFont="1" applyFill="1" applyBorder="1" applyAlignment="1">
      <alignment horizontal="center" vertical="center" wrapText="1"/>
    </xf>
    <xf numFmtId="0" fontId="22" fillId="14" borderId="37" xfId="0" applyFont="1" applyFill="1" applyBorder="1" applyAlignment="1">
      <alignment horizontal="center" vertical="center" wrapText="1"/>
    </xf>
    <xf numFmtId="0" fontId="22" fillId="14" borderId="22" xfId="0" applyFont="1" applyFill="1" applyBorder="1" applyAlignment="1">
      <alignment horizontal="center" vertical="center"/>
    </xf>
    <xf numFmtId="0" fontId="22" fillId="14" borderId="24" xfId="0" applyFont="1" applyFill="1" applyBorder="1" applyAlignment="1">
      <alignment horizontal="center" vertical="center"/>
    </xf>
    <xf numFmtId="0" fontId="22" fillId="14" borderId="28" xfId="0" applyFont="1" applyFill="1" applyBorder="1" applyAlignment="1">
      <alignment horizontal="center" vertical="center"/>
    </xf>
    <xf numFmtId="0" fontId="22" fillId="14" borderId="25" xfId="0" applyFont="1" applyFill="1" applyBorder="1" applyAlignment="1">
      <alignment horizontal="center" vertical="center"/>
    </xf>
    <xf numFmtId="0" fontId="22" fillId="14" borderId="57" xfId="0" applyFont="1" applyFill="1" applyBorder="1" applyAlignment="1">
      <alignment horizontal="center" vertical="center"/>
    </xf>
    <xf numFmtId="0" fontId="22" fillId="14" borderId="37" xfId="0" applyFont="1" applyFill="1" applyBorder="1" applyAlignment="1">
      <alignment horizontal="center" vertical="center"/>
    </xf>
    <xf numFmtId="0" fontId="22" fillId="14" borderId="78" xfId="0" applyFont="1" applyFill="1" applyBorder="1" applyAlignment="1">
      <alignment horizontal="center" vertical="center"/>
    </xf>
    <xf numFmtId="0" fontId="22" fillId="14" borderId="79" xfId="0" applyFont="1" applyFill="1" applyBorder="1" applyAlignment="1">
      <alignment horizontal="center" vertical="center"/>
    </xf>
    <xf numFmtId="0" fontId="22" fillId="14" borderId="35" xfId="0" applyFont="1" applyFill="1" applyBorder="1" applyAlignment="1">
      <alignment horizontal="center" vertical="center"/>
    </xf>
    <xf numFmtId="0" fontId="22" fillId="14" borderId="42" xfId="0" applyFont="1" applyFill="1" applyBorder="1" applyAlignment="1">
      <alignment horizontal="center" vertical="center"/>
    </xf>
    <xf numFmtId="0" fontId="22" fillId="14" borderId="43" xfId="0" applyFont="1" applyFill="1" applyBorder="1" applyAlignment="1">
      <alignment horizontal="center" vertical="center"/>
    </xf>
    <xf numFmtId="0" fontId="22" fillId="14" borderId="64" xfId="0" applyFont="1" applyFill="1" applyBorder="1" applyAlignment="1">
      <alignment horizontal="center" vertical="center"/>
    </xf>
    <xf numFmtId="0" fontId="22" fillId="14" borderId="69" xfId="0" applyFont="1" applyFill="1" applyBorder="1" applyAlignment="1">
      <alignment horizontal="center" vertical="center"/>
    </xf>
    <xf numFmtId="0" fontId="22" fillId="14" borderId="17" xfId="0" applyFont="1" applyFill="1" applyBorder="1" applyAlignment="1">
      <alignment horizontal="center" vertical="center"/>
    </xf>
    <xf numFmtId="0" fontId="40" fillId="2" borderId="44" xfId="0" applyFont="1" applyFill="1" applyBorder="1" applyAlignment="1">
      <alignment horizontal="left" vertical="center"/>
    </xf>
    <xf numFmtId="0" fontId="32" fillId="19" borderId="13" xfId="0" applyFont="1" applyFill="1" applyBorder="1" applyAlignment="1">
      <alignment horizontal="center" vertical="center"/>
    </xf>
    <xf numFmtId="0" fontId="32" fillId="19" borderId="1" xfId="0" applyFont="1" applyFill="1" applyBorder="1" applyAlignment="1">
      <alignment horizontal="center" vertical="center"/>
    </xf>
    <xf numFmtId="0" fontId="32" fillId="20" borderId="26" xfId="0" applyFont="1" applyFill="1" applyBorder="1" applyAlignment="1">
      <alignment horizontal="center" vertical="center"/>
    </xf>
    <xf numFmtId="0" fontId="32" fillId="20" borderId="5" xfId="0" applyFont="1" applyFill="1" applyBorder="1" applyAlignment="1">
      <alignment horizontal="center" vertical="center"/>
    </xf>
    <xf numFmtId="0" fontId="32" fillId="3" borderId="35" xfId="0" applyFont="1" applyFill="1" applyBorder="1" applyAlignment="1">
      <alignment horizontal="center" vertical="center"/>
    </xf>
    <xf numFmtId="0" fontId="32" fillId="3" borderId="42" xfId="0" applyFont="1" applyFill="1" applyBorder="1" applyAlignment="1">
      <alignment horizontal="center" vertical="center"/>
    </xf>
    <xf numFmtId="0" fontId="32" fillId="3" borderId="43" xfId="0" applyFont="1" applyFill="1" applyBorder="1" applyAlignment="1">
      <alignment horizontal="center" vertical="center"/>
    </xf>
    <xf numFmtId="0" fontId="22" fillId="14" borderId="45" xfId="0" applyFont="1" applyFill="1" applyBorder="1" applyAlignment="1">
      <alignment horizontal="center" vertical="center"/>
    </xf>
    <xf numFmtId="0" fontId="22" fillId="14" borderId="31" xfId="0" applyFont="1" applyFill="1" applyBorder="1" applyAlignment="1">
      <alignment horizontal="center" vertical="center"/>
    </xf>
    <xf numFmtId="0" fontId="22" fillId="14" borderId="67" xfId="0" applyFont="1" applyFill="1" applyBorder="1" applyAlignment="1">
      <alignment horizontal="center" vertical="center"/>
    </xf>
    <xf numFmtId="0" fontId="22" fillId="14" borderId="77" xfId="0" applyFont="1" applyFill="1" applyBorder="1" applyAlignment="1">
      <alignment horizontal="center" vertical="center"/>
    </xf>
    <xf numFmtId="0" fontId="7" fillId="3" borderId="64" xfId="0" applyFont="1" applyFill="1" applyBorder="1" applyAlignment="1">
      <alignment horizontal="center" vertical="center"/>
    </xf>
    <xf numFmtId="0" fontId="7" fillId="3" borderId="69" xfId="0" applyFont="1" applyFill="1" applyBorder="1" applyAlignment="1">
      <alignment horizontal="center" vertical="center"/>
    </xf>
    <xf numFmtId="0" fontId="7" fillId="3" borderId="17" xfId="0" applyFont="1" applyFill="1" applyBorder="1" applyAlignment="1">
      <alignment horizontal="center" vertical="center"/>
    </xf>
    <xf numFmtId="0" fontId="46" fillId="0" borderId="0" xfId="0" applyFont="1" applyAlignment="1" applyProtection="1">
      <alignment horizontal="center"/>
      <protection locked="0"/>
    </xf>
    <xf numFmtId="0" fontId="22" fillId="14" borderId="50" xfId="0" applyFont="1" applyFill="1" applyBorder="1" applyAlignment="1">
      <alignment horizontal="center" vertical="center"/>
    </xf>
    <xf numFmtId="0" fontId="22" fillId="14" borderId="6" xfId="0" applyFont="1" applyFill="1" applyBorder="1" applyAlignment="1">
      <alignment horizontal="center" vertical="center"/>
    </xf>
    <xf numFmtId="0" fontId="22" fillId="14" borderId="8" xfId="0" applyFont="1" applyFill="1" applyBorder="1" applyAlignment="1">
      <alignment horizontal="center" vertical="center"/>
    </xf>
    <xf numFmtId="0" fontId="32" fillId="2" borderId="32" xfId="0" applyFont="1" applyFill="1" applyBorder="1" applyAlignment="1">
      <alignment horizontal="center" vertical="center"/>
    </xf>
    <xf numFmtId="0" fontId="32" fillId="2" borderId="33" xfId="0" applyFont="1" applyFill="1" applyBorder="1" applyAlignment="1">
      <alignment horizontal="center" vertical="center"/>
    </xf>
    <xf numFmtId="0" fontId="32" fillId="2" borderId="34" xfId="0" applyFont="1" applyFill="1" applyBorder="1" applyAlignment="1">
      <alignment horizontal="center" vertical="center"/>
    </xf>
    <xf numFmtId="3" fontId="40" fillId="2" borderId="10" xfId="0" applyNumberFormat="1" applyFont="1" applyFill="1" applyBorder="1" applyAlignment="1">
      <alignment horizontal="center" vertical="center"/>
    </xf>
    <xf numFmtId="3" fontId="40" fillId="2" borderId="13" xfId="0" applyNumberFormat="1" applyFont="1" applyFill="1" applyBorder="1" applyAlignment="1">
      <alignment horizontal="center" vertical="center"/>
    </xf>
    <xf numFmtId="167" fontId="40" fillId="2" borderId="19" xfId="2" applyNumberFormat="1" applyFont="1" applyFill="1" applyBorder="1" applyAlignment="1" applyProtection="1">
      <alignment horizontal="center" vertical="center"/>
    </xf>
    <xf numFmtId="167" fontId="40" fillId="2" borderId="3" xfId="2" applyNumberFormat="1" applyFont="1" applyFill="1" applyBorder="1" applyAlignment="1" applyProtection="1">
      <alignment horizontal="center" vertical="center"/>
    </xf>
    <xf numFmtId="0" fontId="40" fillId="2" borderId="79" xfId="0" applyFont="1" applyFill="1" applyBorder="1" applyAlignment="1">
      <alignment horizontal="left" vertical="center" wrapText="1"/>
    </xf>
    <xf numFmtId="0" fontId="40" fillId="2" borderId="85" xfId="0" applyFont="1" applyFill="1" applyBorder="1" applyAlignment="1">
      <alignment horizontal="left" vertical="center" wrapText="1"/>
    </xf>
    <xf numFmtId="0" fontId="32" fillId="2" borderId="35" xfId="0" applyFont="1" applyFill="1" applyBorder="1" applyAlignment="1">
      <alignment horizontal="center"/>
    </xf>
    <xf numFmtId="0" fontId="32" fillId="2" borderId="43" xfId="0" applyFont="1" applyFill="1" applyBorder="1" applyAlignment="1">
      <alignment horizontal="center"/>
    </xf>
    <xf numFmtId="0" fontId="26" fillId="16" borderId="28" xfId="0" applyFont="1" applyFill="1" applyBorder="1" applyAlignment="1">
      <alignment horizontal="center" vertical="center" wrapText="1"/>
    </xf>
    <xf numFmtId="0" fontId="26" fillId="16" borderId="25" xfId="0" applyFont="1" applyFill="1" applyBorder="1" applyAlignment="1">
      <alignment horizontal="center" vertical="center" wrapText="1"/>
    </xf>
    <xf numFmtId="0" fontId="26" fillId="16" borderId="0" xfId="0" applyFont="1" applyFill="1" applyAlignment="1">
      <alignment horizontal="center" vertical="center" wrapText="1"/>
    </xf>
    <xf numFmtId="0" fontId="26" fillId="16" borderId="57" xfId="0" applyFont="1" applyFill="1" applyBorder="1" applyAlignment="1">
      <alignment horizontal="center" vertical="center" wrapText="1"/>
    </xf>
    <xf numFmtId="0" fontId="26" fillId="16" borderId="36" xfId="0" applyFont="1" applyFill="1" applyBorder="1" applyAlignment="1">
      <alignment horizontal="center" vertical="center" wrapText="1"/>
    </xf>
    <xf numFmtId="0" fontId="32" fillId="2" borderId="47" xfId="0" applyFont="1" applyFill="1" applyBorder="1" applyAlignment="1">
      <alignment horizontal="center" vertical="center" wrapText="1"/>
    </xf>
    <xf numFmtId="0" fontId="32" fillId="2" borderId="61" xfId="0" applyFont="1" applyFill="1" applyBorder="1" applyAlignment="1">
      <alignment horizontal="center" vertical="center" wrapText="1"/>
    </xf>
    <xf numFmtId="0" fontId="7" fillId="0" borderId="0" xfId="0" applyFont="1" applyAlignment="1" applyProtection="1">
      <alignment horizontal="center"/>
      <protection locked="0"/>
    </xf>
    <xf numFmtId="0" fontId="7" fillId="3" borderId="58" xfId="0" applyFont="1" applyFill="1" applyBorder="1" applyAlignment="1">
      <alignment horizontal="center" vertical="center"/>
    </xf>
    <xf numFmtId="0" fontId="7" fillId="3" borderId="77" xfId="0" applyFont="1" applyFill="1" applyBorder="1" applyAlignment="1">
      <alignment horizontal="center" vertical="center"/>
    </xf>
    <xf numFmtId="49" fontId="3" fillId="5" borderId="65" xfId="0" applyNumberFormat="1" applyFont="1" applyFill="1" applyBorder="1" applyAlignment="1" applyProtection="1">
      <alignment horizontal="center" vertical="center" wrapText="1"/>
      <protection locked="0"/>
    </xf>
    <xf numFmtId="49" fontId="3" fillId="5" borderId="43" xfId="0" applyNumberFormat="1" applyFont="1" applyFill="1" applyBorder="1" applyAlignment="1" applyProtection="1">
      <alignment horizontal="center" vertical="center" wrapText="1"/>
      <protection locked="0"/>
    </xf>
    <xf numFmtId="0" fontId="32" fillId="3" borderId="68" xfId="0" applyFont="1" applyFill="1" applyBorder="1" applyAlignment="1">
      <alignment horizontal="center" vertical="center"/>
    </xf>
    <xf numFmtId="0" fontId="32" fillId="3" borderId="23" xfId="0" applyFont="1" applyFill="1" applyBorder="1" applyAlignment="1">
      <alignment horizontal="center" vertical="center"/>
    </xf>
    <xf numFmtId="0" fontId="32" fillId="3" borderId="83" xfId="0" applyFont="1" applyFill="1" applyBorder="1" applyAlignment="1">
      <alignment horizontal="center" vertical="center"/>
    </xf>
    <xf numFmtId="3" fontId="24" fillId="12" borderId="26" xfId="0" applyNumberFormat="1" applyFont="1" applyFill="1" applyBorder="1" applyAlignment="1">
      <alignment horizontal="center" vertical="center" wrapText="1"/>
    </xf>
    <xf numFmtId="3" fontId="3" fillId="12" borderId="38" xfId="0" applyNumberFormat="1" applyFont="1" applyFill="1" applyBorder="1" applyAlignment="1">
      <alignment horizontal="center" vertical="center"/>
    </xf>
    <xf numFmtId="0" fontId="3" fillId="11" borderId="50" xfId="0" applyFont="1" applyFill="1" applyBorder="1" applyAlignment="1">
      <alignment horizontal="center" vertical="center"/>
    </xf>
    <xf numFmtId="0" fontId="3" fillId="11" borderId="4" xfId="0" applyFont="1" applyFill="1" applyBorder="1" applyAlignment="1">
      <alignment horizontal="center" vertical="center"/>
    </xf>
    <xf numFmtId="0" fontId="3" fillId="11" borderId="49" xfId="0" applyFont="1" applyFill="1" applyBorder="1" applyAlignment="1">
      <alignment horizontal="center" vertical="center"/>
    </xf>
    <xf numFmtId="0" fontId="24" fillId="11" borderId="6" xfId="0" applyFont="1" applyFill="1" applyBorder="1" applyAlignment="1">
      <alignment horizontal="center" vertical="center" wrapText="1"/>
    </xf>
    <xf numFmtId="0" fontId="24" fillId="11" borderId="1" xfId="0" applyFont="1" applyFill="1" applyBorder="1" applyAlignment="1">
      <alignment horizontal="center" vertical="center" wrapText="1"/>
    </xf>
    <xf numFmtId="0" fontId="24" fillId="11" borderId="5" xfId="0" applyFont="1" applyFill="1" applyBorder="1" applyAlignment="1">
      <alignment horizontal="center" vertical="center" wrapText="1"/>
    </xf>
    <xf numFmtId="0" fontId="24" fillId="11" borderId="8" xfId="0" applyFont="1" applyFill="1" applyBorder="1" applyAlignment="1">
      <alignment horizontal="center" vertical="center"/>
    </xf>
    <xf numFmtId="0" fontId="24" fillId="11" borderId="3" xfId="0" applyFont="1" applyFill="1" applyBorder="1" applyAlignment="1">
      <alignment horizontal="center" vertical="center"/>
    </xf>
    <xf numFmtId="0" fontId="24" fillId="11" borderId="7" xfId="0" applyFont="1" applyFill="1" applyBorder="1" applyAlignment="1">
      <alignment horizontal="center" vertical="center"/>
    </xf>
    <xf numFmtId="3" fontId="38" fillId="12" borderId="75" xfId="0" applyNumberFormat="1" applyFont="1" applyFill="1" applyBorder="1" applyAlignment="1">
      <alignment horizontal="center" vertical="center" wrapText="1"/>
    </xf>
    <xf numFmtId="3" fontId="38" fillId="12" borderId="76" xfId="0" applyNumberFormat="1" applyFont="1" applyFill="1" applyBorder="1" applyAlignment="1">
      <alignment horizontal="center" vertical="center" wrapText="1"/>
    </xf>
    <xf numFmtId="3" fontId="38" fillId="12" borderId="27" xfId="0" applyNumberFormat="1" applyFont="1" applyFill="1" applyBorder="1" applyAlignment="1">
      <alignment horizontal="center" vertical="center" wrapText="1"/>
    </xf>
    <xf numFmtId="3" fontId="19" fillId="12" borderId="24" xfId="0" applyNumberFormat="1" applyFont="1" applyFill="1" applyBorder="1" applyAlignment="1">
      <alignment horizontal="center" vertical="center"/>
    </xf>
    <xf numFmtId="3" fontId="19" fillId="12" borderId="25" xfId="0" applyNumberFormat="1" applyFont="1" applyFill="1" applyBorder="1" applyAlignment="1">
      <alignment horizontal="center" vertical="center"/>
    </xf>
    <xf numFmtId="3" fontId="19" fillId="12" borderId="37" xfId="0" applyNumberFormat="1" applyFont="1" applyFill="1" applyBorder="1" applyAlignment="1">
      <alignment horizontal="center" vertical="center"/>
    </xf>
    <xf numFmtId="0" fontId="3" fillId="11" borderId="52" xfId="0" applyFont="1" applyFill="1" applyBorder="1" applyAlignment="1">
      <alignment horizontal="center" vertical="center"/>
    </xf>
    <xf numFmtId="0" fontId="3" fillId="11" borderId="59" xfId="0" applyFont="1" applyFill="1" applyBorder="1" applyAlignment="1">
      <alignment horizontal="center" vertical="center"/>
    </xf>
    <xf numFmtId="0" fontId="24" fillId="11" borderId="11" xfId="0" applyFont="1" applyFill="1" applyBorder="1" applyAlignment="1">
      <alignment horizontal="center" vertical="center" wrapText="1"/>
    </xf>
    <xf numFmtId="0" fontId="24" fillId="11" borderId="16" xfId="0" applyFont="1" applyFill="1" applyBorder="1" applyAlignment="1">
      <alignment horizontal="center" vertical="center" wrapText="1"/>
    </xf>
    <xf numFmtId="0" fontId="24" fillId="11" borderId="19" xfId="0" applyFont="1" applyFill="1" applyBorder="1" applyAlignment="1">
      <alignment horizontal="center" vertical="center"/>
    </xf>
    <xf numFmtId="0" fontId="24" fillId="11" borderId="58" xfId="0" applyFont="1" applyFill="1" applyBorder="1" applyAlignment="1">
      <alignment horizontal="center" vertical="center"/>
    </xf>
    <xf numFmtId="0" fontId="7" fillId="12" borderId="22" xfId="0" applyFont="1" applyFill="1" applyBorder="1" applyAlignment="1">
      <alignment horizontal="center"/>
    </xf>
    <xf numFmtId="0" fontId="7" fillId="12" borderId="24" xfId="0" applyFont="1" applyFill="1" applyBorder="1" applyAlignment="1">
      <alignment horizontal="center"/>
    </xf>
    <xf numFmtId="49" fontId="25" fillId="15" borderId="32" xfId="0" applyNumberFormat="1" applyFont="1" applyFill="1" applyBorder="1" applyAlignment="1" applyProtection="1">
      <alignment horizontal="center" vertical="center"/>
      <protection locked="0"/>
    </xf>
    <xf numFmtId="49" fontId="25" fillId="15" borderId="34" xfId="0" applyNumberFormat="1" applyFont="1" applyFill="1" applyBorder="1" applyAlignment="1" applyProtection="1">
      <alignment horizontal="center" vertical="center"/>
      <protection locked="0"/>
    </xf>
    <xf numFmtId="0" fontId="22" fillId="5" borderId="79" xfId="0" applyFont="1" applyFill="1" applyBorder="1" applyAlignment="1" applyProtection="1">
      <alignment horizontal="center" vertical="center"/>
      <protection locked="0"/>
    </xf>
    <xf numFmtId="0" fontId="22" fillId="14" borderId="82" xfId="0" applyFont="1" applyFill="1" applyBorder="1" applyAlignment="1">
      <alignment horizontal="center" vertical="center"/>
    </xf>
    <xf numFmtId="0" fontId="22" fillId="14" borderId="36" xfId="0" applyFont="1" applyFill="1" applyBorder="1" applyAlignment="1">
      <alignment horizontal="center" vertical="center"/>
    </xf>
    <xf numFmtId="165" fontId="40" fillId="13" borderId="3" xfId="0" applyNumberFormat="1" applyFont="1" applyFill="1" applyBorder="1" applyAlignment="1">
      <alignment horizontal="center"/>
    </xf>
    <xf numFmtId="165" fontId="40" fillId="13" borderId="4" xfId="0" applyNumberFormat="1" applyFont="1" applyFill="1" applyBorder="1" applyAlignment="1">
      <alignment horizontal="center"/>
    </xf>
    <xf numFmtId="0" fontId="40" fillId="13" borderId="3" xfId="0" applyFont="1" applyFill="1" applyBorder="1" applyAlignment="1">
      <alignment horizontal="center" vertical="center"/>
    </xf>
    <xf numFmtId="0" fontId="40" fillId="13" borderId="4" xfId="0" applyFont="1" applyFill="1" applyBorder="1" applyAlignment="1">
      <alignment horizontal="center" vertical="center"/>
    </xf>
    <xf numFmtId="0" fontId="32" fillId="13" borderId="45" xfId="0" applyFont="1" applyFill="1" applyBorder="1" applyAlignment="1">
      <alignment horizontal="center" vertical="center"/>
    </xf>
    <xf numFmtId="0" fontId="32" fillId="13" borderId="31" xfId="0" applyFont="1" applyFill="1" applyBorder="1" applyAlignment="1">
      <alignment horizontal="center" vertical="center"/>
    </xf>
    <xf numFmtId="165" fontId="40" fillId="13" borderId="1" xfId="0" applyNumberFormat="1" applyFont="1" applyFill="1" applyBorder="1" applyAlignment="1">
      <alignment horizontal="center"/>
    </xf>
    <xf numFmtId="0" fontId="21" fillId="0" borderId="22" xfId="0" applyFont="1" applyBorder="1" applyAlignment="1">
      <alignment horizontal="center" vertical="center" wrapText="1"/>
    </xf>
    <xf numFmtId="0" fontId="21" fillId="0" borderId="23" xfId="0" applyFont="1" applyBorder="1" applyAlignment="1">
      <alignment horizontal="center" vertical="center" wrapText="1"/>
    </xf>
    <xf numFmtId="0" fontId="21" fillId="0" borderId="24" xfId="0" applyFont="1" applyBorder="1" applyAlignment="1">
      <alignment horizontal="center" vertical="center" wrapText="1"/>
    </xf>
    <xf numFmtId="0" fontId="21" fillId="0" borderId="28" xfId="0" applyFont="1" applyBorder="1" applyAlignment="1">
      <alignment horizontal="center" vertical="center" wrapText="1"/>
    </xf>
    <xf numFmtId="0" fontId="21" fillId="0" borderId="0" xfId="0" applyFont="1" applyAlignment="1">
      <alignment horizontal="center" vertical="center" wrapText="1"/>
    </xf>
    <xf numFmtId="0" fontId="21" fillId="0" borderId="25" xfId="0" applyFont="1" applyBorder="1" applyAlignment="1">
      <alignment horizontal="center" vertical="center" wrapText="1"/>
    </xf>
    <xf numFmtId="0" fontId="21" fillId="0" borderId="57" xfId="0" applyFont="1" applyBorder="1" applyAlignment="1">
      <alignment horizontal="center" vertical="center" wrapText="1"/>
    </xf>
    <xf numFmtId="0" fontId="21" fillId="0" borderId="36" xfId="0" applyFont="1" applyBorder="1" applyAlignment="1">
      <alignment horizontal="center" vertical="center" wrapText="1"/>
    </xf>
    <xf numFmtId="0" fontId="21" fillId="0" borderId="37" xfId="0" applyFont="1" applyBorder="1" applyAlignment="1">
      <alignment horizontal="center" vertical="center" wrapText="1"/>
    </xf>
    <xf numFmtId="0" fontId="32" fillId="13" borderId="65" xfId="0" applyFont="1" applyFill="1" applyBorder="1" applyAlignment="1">
      <alignment horizontal="center" vertical="center"/>
    </xf>
    <xf numFmtId="0" fontId="32" fillId="13" borderId="66" xfId="0" applyFont="1" applyFill="1" applyBorder="1" applyAlignment="1">
      <alignment horizontal="center" vertical="center"/>
    </xf>
    <xf numFmtId="0" fontId="32" fillId="13" borderId="62" xfId="0" applyFont="1" applyFill="1" applyBorder="1" applyAlignment="1">
      <alignment horizontal="center" vertical="center"/>
    </xf>
    <xf numFmtId="0" fontId="32" fillId="13" borderId="30" xfId="0" applyFont="1" applyFill="1" applyBorder="1" applyAlignment="1">
      <alignment horizontal="center" vertical="center"/>
    </xf>
    <xf numFmtId="0" fontId="32" fillId="6" borderId="83" xfId="0" applyFont="1" applyFill="1" applyBorder="1" applyAlignment="1">
      <alignment horizontal="center" vertical="center" wrapText="1"/>
    </xf>
    <xf numFmtId="0" fontId="32" fillId="6" borderId="80" xfId="0" applyFont="1" applyFill="1" applyBorder="1" applyAlignment="1">
      <alignment horizontal="center" vertical="center" wrapText="1"/>
    </xf>
    <xf numFmtId="0" fontId="32" fillId="6" borderId="35" xfId="0" applyFont="1" applyFill="1" applyBorder="1" applyAlignment="1">
      <alignment horizontal="center" vertical="center" wrapText="1"/>
    </xf>
    <xf numFmtId="0" fontId="32" fillId="6" borderId="43" xfId="0" applyFont="1" applyFill="1" applyBorder="1" applyAlignment="1">
      <alignment horizontal="center" vertical="center" wrapText="1"/>
    </xf>
    <xf numFmtId="3" fontId="32" fillId="6" borderId="35" xfId="0" applyNumberFormat="1" applyFont="1" applyFill="1" applyBorder="1" applyAlignment="1">
      <alignment horizontal="center" vertical="center" wrapText="1"/>
    </xf>
    <xf numFmtId="3" fontId="32" fillId="6" borderId="43" xfId="0" applyNumberFormat="1" applyFont="1" applyFill="1" applyBorder="1" applyAlignment="1">
      <alignment horizontal="center" vertical="center" wrapText="1"/>
    </xf>
    <xf numFmtId="0" fontId="32" fillId="6" borderId="22" xfId="0" applyFont="1" applyFill="1" applyBorder="1" applyAlignment="1">
      <alignment horizontal="center" vertical="center" wrapText="1"/>
    </xf>
    <xf numFmtId="0" fontId="32" fillId="6" borderId="23" xfId="0" applyFont="1" applyFill="1" applyBorder="1" applyAlignment="1">
      <alignment horizontal="center" vertical="center" wrapText="1"/>
    </xf>
    <xf numFmtId="0" fontId="32" fillId="6" borderId="24" xfId="0" applyFont="1" applyFill="1" applyBorder="1" applyAlignment="1">
      <alignment horizontal="center" vertical="center" wrapText="1"/>
    </xf>
    <xf numFmtId="0" fontId="32" fillId="6" borderId="28" xfId="0" applyFont="1" applyFill="1" applyBorder="1" applyAlignment="1">
      <alignment horizontal="center" vertical="center" wrapText="1"/>
    </xf>
    <xf numFmtId="0" fontId="32" fillId="6" borderId="0" xfId="0" applyFont="1" applyFill="1" applyAlignment="1">
      <alignment horizontal="center" vertical="center" wrapText="1"/>
    </xf>
    <xf numFmtId="0" fontId="32" fillId="6" borderId="25" xfId="0" applyFont="1" applyFill="1" applyBorder="1" applyAlignment="1">
      <alignment horizontal="center" vertical="center" wrapText="1"/>
    </xf>
    <xf numFmtId="0" fontId="32" fillId="3" borderId="75" xfId="0" applyFont="1" applyFill="1" applyBorder="1" applyAlignment="1">
      <alignment horizontal="center" vertical="center"/>
    </xf>
    <xf numFmtId="0" fontId="32" fillId="3" borderId="47" xfId="0" applyFont="1" applyFill="1" applyBorder="1" applyAlignment="1">
      <alignment horizontal="center" vertical="center"/>
    </xf>
    <xf numFmtId="0" fontId="32" fillId="3" borderId="13" xfId="0" applyFont="1" applyFill="1" applyBorder="1" applyAlignment="1">
      <alignment horizontal="center" vertical="center" wrapText="1"/>
    </xf>
    <xf numFmtId="0" fontId="32" fillId="3" borderId="1" xfId="0" applyFont="1" applyFill="1" applyBorder="1" applyAlignment="1">
      <alignment horizontal="center" vertical="center" wrapText="1"/>
    </xf>
    <xf numFmtId="0" fontId="32" fillId="2" borderId="13" xfId="0" applyFont="1" applyFill="1" applyBorder="1" applyAlignment="1">
      <alignment horizontal="center" vertical="center"/>
    </xf>
    <xf numFmtId="0" fontId="32" fillId="2" borderId="1" xfId="0" applyFont="1" applyFill="1" applyBorder="1" applyAlignment="1">
      <alignment horizontal="center" vertical="center"/>
    </xf>
    <xf numFmtId="0" fontId="32" fillId="18" borderId="13" xfId="0" applyFont="1" applyFill="1" applyBorder="1" applyAlignment="1">
      <alignment horizontal="center" vertical="center"/>
    </xf>
    <xf numFmtId="0" fontId="32" fillId="18" borderId="1" xfId="0" applyFont="1" applyFill="1" applyBorder="1" applyAlignment="1">
      <alignment horizontal="center" vertical="center"/>
    </xf>
    <xf numFmtId="0" fontId="32" fillId="19" borderId="45" xfId="0" applyFont="1" applyFill="1" applyBorder="1" applyAlignment="1">
      <alignment horizontal="center" vertical="center"/>
    </xf>
    <xf numFmtId="0" fontId="32" fillId="19" borderId="4" xfId="0" applyFont="1" applyFill="1" applyBorder="1" applyAlignment="1">
      <alignment horizontal="center" vertical="center"/>
    </xf>
    <xf numFmtId="0" fontId="32" fillId="2" borderId="22" xfId="0" applyFont="1" applyFill="1" applyBorder="1" applyAlignment="1">
      <alignment horizontal="center" vertical="center"/>
    </xf>
    <xf numFmtId="0" fontId="32" fillId="2" borderId="28" xfId="0" applyFont="1" applyFill="1" applyBorder="1" applyAlignment="1">
      <alignment horizontal="center" vertical="center"/>
    </xf>
    <xf numFmtId="0" fontId="32" fillId="2" borderId="41" xfId="0" applyFont="1" applyFill="1" applyBorder="1" applyAlignment="1">
      <alignment horizontal="center" vertical="center" wrapText="1"/>
    </xf>
    <xf numFmtId="0" fontId="32" fillId="2" borderId="26" xfId="0" applyFont="1" applyFill="1" applyBorder="1" applyAlignment="1">
      <alignment horizontal="center" vertical="center" wrapText="1"/>
    </xf>
    <xf numFmtId="0" fontId="32" fillId="21" borderId="6" xfId="0" applyFont="1" applyFill="1" applyBorder="1" applyAlignment="1">
      <alignment horizontal="center" vertical="center"/>
    </xf>
    <xf numFmtId="0" fontId="27" fillId="13" borderId="57" xfId="0" applyFont="1" applyFill="1" applyBorder="1" applyAlignment="1">
      <alignment horizontal="center" vertical="center"/>
    </xf>
    <xf numFmtId="0" fontId="27" fillId="13" borderId="84" xfId="0" applyFont="1" applyFill="1" applyBorder="1" applyAlignment="1">
      <alignment horizontal="center" vertical="center"/>
    </xf>
    <xf numFmtId="0" fontId="32" fillId="3" borderId="28" xfId="0" applyFont="1" applyFill="1" applyBorder="1" applyAlignment="1">
      <alignment horizontal="center" vertical="center"/>
    </xf>
    <xf numFmtId="0" fontId="32" fillId="3" borderId="0" xfId="0" applyFont="1" applyFill="1" applyAlignment="1">
      <alignment horizontal="center" vertical="center"/>
    </xf>
    <xf numFmtId="0" fontId="32" fillId="3" borderId="25" xfId="0" applyFont="1" applyFill="1" applyBorder="1" applyAlignment="1">
      <alignment horizontal="center" vertical="center"/>
    </xf>
    <xf numFmtId="0" fontId="27" fillId="23" borderId="10" xfId="0" applyFont="1" applyFill="1" applyBorder="1" applyAlignment="1">
      <alignment horizontal="center" vertical="center"/>
    </xf>
    <xf numFmtId="0" fontId="27" fillId="23" borderId="41" xfId="0" applyFont="1" applyFill="1" applyBorder="1" applyAlignment="1">
      <alignment horizontal="center" vertical="center"/>
    </xf>
    <xf numFmtId="0" fontId="27" fillId="23" borderId="13" xfId="0" applyFont="1" applyFill="1" applyBorder="1" applyAlignment="1">
      <alignment horizontal="center" vertical="center"/>
    </xf>
    <xf numFmtId="0" fontId="27" fillId="23" borderId="15" xfId="0" applyFont="1" applyFill="1" applyBorder="1" applyAlignment="1">
      <alignment horizontal="center" vertical="center"/>
    </xf>
    <xf numFmtId="0" fontId="32" fillId="4" borderId="63" xfId="0" applyFont="1" applyFill="1" applyBorder="1" applyAlignment="1">
      <alignment horizontal="center" vertical="center"/>
    </xf>
    <xf numFmtId="0" fontId="32" fillId="4" borderId="20" xfId="0" applyFont="1" applyFill="1" applyBorder="1" applyAlignment="1">
      <alignment horizontal="center" vertical="center"/>
    </xf>
    <xf numFmtId="0" fontId="32" fillId="4" borderId="21" xfId="0" applyFont="1" applyFill="1" applyBorder="1" applyAlignment="1">
      <alignment horizontal="center" vertical="center"/>
    </xf>
    <xf numFmtId="0" fontId="32" fillId="4" borderId="69" xfId="0" applyFont="1" applyFill="1" applyBorder="1" applyAlignment="1">
      <alignment horizontal="center" vertical="center"/>
    </xf>
    <xf numFmtId="0" fontId="32" fillId="4" borderId="79" xfId="0" applyFont="1" applyFill="1" applyBorder="1" applyAlignment="1">
      <alignment horizontal="center" vertical="center"/>
    </xf>
    <xf numFmtId="0" fontId="32" fillId="4" borderId="78" xfId="0" applyFont="1" applyFill="1" applyBorder="1" applyAlignment="1">
      <alignment horizontal="center" vertical="center"/>
    </xf>
    <xf numFmtId="0" fontId="32" fillId="4" borderId="62" xfId="0" applyFont="1" applyFill="1" applyBorder="1" applyAlignment="1">
      <alignment horizontal="center" vertical="center"/>
    </xf>
    <xf numFmtId="0" fontId="32" fillId="4" borderId="67" xfId="0" applyFont="1" applyFill="1" applyBorder="1" applyAlignment="1">
      <alignment horizontal="center" vertical="center"/>
    </xf>
    <xf numFmtId="0" fontId="40" fillId="4" borderId="6" xfId="0" applyFont="1" applyFill="1" applyBorder="1" applyAlignment="1">
      <alignment horizontal="center" vertical="center" wrapText="1"/>
    </xf>
    <xf numFmtId="0" fontId="40" fillId="4" borderId="8" xfId="0" applyFont="1" applyFill="1" applyBorder="1" applyAlignment="1">
      <alignment horizontal="center" vertical="center" wrapText="1"/>
    </xf>
    <xf numFmtId="0" fontId="40" fillId="4" borderId="59" xfId="0" applyFont="1" applyFill="1" applyBorder="1" applyAlignment="1">
      <alignment horizontal="center" vertical="center" wrapText="1"/>
    </xf>
    <xf numFmtId="0" fontId="40" fillId="4" borderId="58" xfId="0" applyFont="1" applyFill="1" applyBorder="1" applyAlignment="1">
      <alignment horizontal="center" vertical="center" wrapText="1"/>
    </xf>
    <xf numFmtId="0" fontId="32" fillId="4" borderId="22" xfId="0" applyFont="1" applyFill="1" applyBorder="1" applyAlignment="1" applyProtection="1">
      <alignment horizontal="center" vertical="center"/>
      <protection locked="0"/>
    </xf>
    <xf numFmtId="0" fontId="32" fillId="4" borderId="28" xfId="0" applyFont="1" applyFill="1" applyBorder="1" applyAlignment="1" applyProtection="1">
      <alignment horizontal="center" vertical="center"/>
      <protection locked="0"/>
    </xf>
    <xf numFmtId="0" fontId="32" fillId="4" borderId="57" xfId="0" applyFont="1" applyFill="1" applyBorder="1" applyAlignment="1" applyProtection="1">
      <alignment horizontal="center" vertical="center"/>
      <protection locked="0"/>
    </xf>
    <xf numFmtId="0" fontId="32" fillId="4" borderId="32" xfId="0" applyFont="1" applyFill="1" applyBorder="1" applyAlignment="1">
      <alignment horizontal="center" vertical="center"/>
    </xf>
    <xf numFmtId="0" fontId="32" fillId="4" borderId="34" xfId="0" applyFont="1" applyFill="1" applyBorder="1" applyAlignment="1">
      <alignment horizontal="center" vertical="center"/>
    </xf>
    <xf numFmtId="0" fontId="32" fillId="13" borderId="32" xfId="0" applyFont="1" applyFill="1" applyBorder="1" applyAlignment="1">
      <alignment horizontal="center" vertical="center" wrapText="1"/>
    </xf>
    <xf numFmtId="0" fontId="32" fillId="13" borderId="33" xfId="0" applyFont="1" applyFill="1" applyBorder="1" applyAlignment="1">
      <alignment horizontal="center" vertical="center" wrapText="1"/>
    </xf>
    <xf numFmtId="0" fontId="32" fillId="13" borderId="34" xfId="0" applyFont="1" applyFill="1" applyBorder="1" applyAlignment="1">
      <alignment horizontal="center" vertical="center" wrapText="1"/>
    </xf>
    <xf numFmtId="0" fontId="32" fillId="13" borderId="22" xfId="0" applyFont="1" applyFill="1" applyBorder="1" applyAlignment="1">
      <alignment horizontal="center" vertical="center"/>
    </xf>
    <xf numFmtId="0" fontId="32" fillId="13" borderId="24" xfId="0" applyFont="1" applyFill="1" applyBorder="1" applyAlignment="1">
      <alignment horizontal="center" vertical="center"/>
    </xf>
    <xf numFmtId="0" fontId="32" fillId="13" borderId="28" xfId="0" applyFont="1" applyFill="1" applyBorder="1" applyAlignment="1">
      <alignment horizontal="center" vertical="center"/>
    </xf>
    <xf numFmtId="0" fontId="32" fillId="13" borderId="25" xfId="0" applyFont="1" applyFill="1" applyBorder="1" applyAlignment="1">
      <alignment horizontal="center" vertical="center"/>
    </xf>
    <xf numFmtId="0" fontId="32" fillId="13" borderId="57" xfId="0" applyFont="1" applyFill="1" applyBorder="1" applyAlignment="1">
      <alignment horizontal="center" vertical="center"/>
    </xf>
    <xf numFmtId="0" fontId="32" fillId="13" borderId="37" xfId="0" applyFont="1" applyFill="1" applyBorder="1" applyAlignment="1">
      <alignment horizontal="center" vertical="center"/>
    </xf>
    <xf numFmtId="174" fontId="40" fillId="2" borderId="10" xfId="0" applyNumberFormat="1" applyFont="1" applyFill="1" applyBorder="1" applyAlignment="1">
      <alignment horizontal="center" vertical="center"/>
    </xf>
    <xf numFmtId="165" fontId="40" fillId="13" borderId="6" xfId="0" applyNumberFormat="1" applyFont="1" applyFill="1" applyBorder="1" applyAlignment="1">
      <alignment horizontal="center"/>
    </xf>
    <xf numFmtId="0" fontId="40" fillId="13" borderId="8" xfId="0" applyFont="1" applyFill="1" applyBorder="1" applyAlignment="1">
      <alignment horizontal="center" vertical="center"/>
    </xf>
    <xf numFmtId="0" fontId="40" fillId="13" borderId="50" xfId="0" applyFont="1" applyFill="1" applyBorder="1" applyAlignment="1">
      <alignment horizontal="center" vertical="center"/>
    </xf>
    <xf numFmtId="0" fontId="40" fillId="2" borderId="15" xfId="0" applyFont="1" applyFill="1" applyBorder="1" applyAlignment="1">
      <alignment horizontal="center" vertical="center"/>
    </xf>
    <xf numFmtId="3" fontId="40" fillId="2" borderId="58" xfId="0" applyNumberFormat="1" applyFont="1" applyFill="1" applyBorder="1" applyAlignment="1">
      <alignment horizontal="center" vertical="center"/>
    </xf>
    <xf numFmtId="0" fontId="4" fillId="3" borderId="35" xfId="0" applyFont="1" applyFill="1" applyBorder="1" applyAlignment="1">
      <alignment horizontal="center" vertical="center"/>
    </xf>
    <xf numFmtId="0" fontId="4" fillId="3" borderId="42" xfId="0" applyFont="1" applyFill="1" applyBorder="1" applyAlignment="1">
      <alignment horizontal="center" vertical="center"/>
    </xf>
    <xf numFmtId="0" fontId="4" fillId="3" borderId="43" xfId="0" applyFont="1" applyFill="1" applyBorder="1" applyAlignment="1">
      <alignment horizontal="center" vertical="center"/>
    </xf>
    <xf numFmtId="0" fontId="22" fillId="14" borderId="35" xfId="0" applyFont="1" applyFill="1" applyBorder="1" applyAlignment="1">
      <alignment horizontal="center"/>
    </xf>
    <xf numFmtId="0" fontId="22" fillId="14" borderId="42" xfId="0" applyFont="1" applyFill="1" applyBorder="1" applyAlignment="1">
      <alignment horizontal="center"/>
    </xf>
    <xf numFmtId="0" fontId="22" fillId="14" borderId="43" xfId="0" applyFont="1" applyFill="1" applyBorder="1" applyAlignment="1">
      <alignment horizontal="center"/>
    </xf>
    <xf numFmtId="49" fontId="25" fillId="15" borderId="39" xfId="0" applyNumberFormat="1" applyFont="1" applyFill="1" applyBorder="1" applyAlignment="1" applyProtection="1">
      <alignment horizontal="center" vertical="center"/>
      <protection locked="0"/>
    </xf>
    <xf numFmtId="49" fontId="25" fillId="15" borderId="33" xfId="0" applyNumberFormat="1" applyFont="1" applyFill="1" applyBorder="1" applyAlignment="1" applyProtection="1">
      <alignment horizontal="center" vertical="center"/>
      <protection locked="0"/>
    </xf>
    <xf numFmtId="3" fontId="40" fillId="2" borderId="15" xfId="0" applyNumberFormat="1" applyFont="1" applyFill="1" applyBorder="1" applyAlignment="1">
      <alignment horizontal="center" vertical="center"/>
    </xf>
    <xf numFmtId="167" fontId="40" fillId="2" borderId="3" xfId="0" applyNumberFormat="1" applyFont="1" applyFill="1" applyBorder="1" applyAlignment="1">
      <alignment horizontal="center" vertical="center"/>
    </xf>
    <xf numFmtId="167" fontId="40" fillId="2" borderId="58" xfId="0" applyNumberFormat="1" applyFont="1" applyFill="1" applyBorder="1" applyAlignment="1">
      <alignment horizontal="center" vertical="center"/>
    </xf>
    <xf numFmtId="167" fontId="40" fillId="2" borderId="79" xfId="0" applyNumberFormat="1" applyFont="1" applyFill="1" applyBorder="1" applyAlignment="1">
      <alignment horizontal="center" vertical="center"/>
    </xf>
    <xf numFmtId="167" fontId="40" fillId="2" borderId="78" xfId="0" applyNumberFormat="1" applyFont="1" applyFill="1" applyBorder="1" applyAlignment="1">
      <alignment horizontal="center" vertical="center"/>
    </xf>
    <xf numFmtId="0" fontId="40" fillId="2" borderId="69" xfId="0" applyFont="1" applyFill="1" applyBorder="1" applyAlignment="1">
      <alignment horizontal="left" vertical="center" wrapText="1"/>
    </xf>
    <xf numFmtId="0" fontId="32" fillId="2" borderId="35" xfId="0" applyFont="1" applyFill="1" applyBorder="1" applyAlignment="1">
      <alignment horizontal="center" vertical="center" wrapText="1"/>
    </xf>
    <xf numFmtId="0" fontId="32" fillId="2" borderId="43" xfId="0" applyFont="1" applyFill="1" applyBorder="1" applyAlignment="1">
      <alignment horizontal="center" vertical="center" wrapText="1"/>
    </xf>
    <xf numFmtId="0" fontId="32" fillId="3" borderId="19" xfId="0" applyFont="1" applyFill="1" applyBorder="1" applyAlignment="1">
      <alignment horizontal="center" vertical="center"/>
    </xf>
    <xf numFmtId="0" fontId="32" fillId="3" borderId="17" xfId="0" applyFont="1" applyFill="1" applyBorder="1" applyAlignment="1">
      <alignment horizontal="center" vertical="center"/>
    </xf>
    <xf numFmtId="171" fontId="23" fillId="3" borderId="1" xfId="1" applyNumberFormat="1" applyFont="1" applyFill="1" applyBorder="1" applyAlignment="1" applyProtection="1">
      <alignment horizontal="center" vertical="center"/>
    </xf>
    <xf numFmtId="171" fontId="23" fillId="3" borderId="4" xfId="1" applyNumberFormat="1" applyFont="1" applyFill="1" applyBorder="1" applyAlignment="1" applyProtection="1">
      <alignment horizontal="center" vertical="center"/>
    </xf>
    <xf numFmtId="171" fontId="23" fillId="3" borderId="59" xfId="1" applyNumberFormat="1" applyFont="1" applyFill="1" applyBorder="1" applyAlignment="1" applyProtection="1">
      <alignment horizontal="center" vertical="center"/>
    </xf>
    <xf numFmtId="171" fontId="23" fillId="3" borderId="14" xfId="1" applyNumberFormat="1" applyFont="1" applyFill="1" applyBorder="1" applyAlignment="1" applyProtection="1">
      <alignment horizontal="center" vertical="center"/>
    </xf>
    <xf numFmtId="171" fontId="23" fillId="3" borderId="18" xfId="1" applyNumberFormat="1" applyFont="1" applyFill="1" applyBorder="1" applyAlignment="1" applyProtection="1">
      <alignment horizontal="center" vertical="center"/>
    </xf>
    <xf numFmtId="0" fontId="32" fillId="2" borderId="28" xfId="0" applyFont="1" applyFill="1" applyBorder="1" applyAlignment="1">
      <alignment horizontal="center" vertical="center" wrapText="1"/>
    </xf>
    <xf numFmtId="0" fontId="32" fillId="2" borderId="0" xfId="0" applyFont="1" applyFill="1" applyAlignment="1">
      <alignment horizontal="center" vertical="center" wrapText="1"/>
    </xf>
    <xf numFmtId="0" fontId="32" fillId="2" borderId="25" xfId="0" applyFont="1" applyFill="1" applyBorder="1" applyAlignment="1">
      <alignment horizontal="center" vertical="center" wrapText="1"/>
    </xf>
    <xf numFmtId="0" fontId="32" fillId="2" borderId="42" xfId="0" applyFont="1" applyFill="1" applyBorder="1" applyAlignment="1">
      <alignment horizontal="center" vertical="center" wrapText="1"/>
    </xf>
    <xf numFmtId="2" fontId="32" fillId="2" borderId="51" xfId="0" applyNumberFormat="1" applyFont="1" applyFill="1" applyBorder="1" applyAlignment="1">
      <alignment horizontal="center" vertical="center" wrapText="1"/>
    </xf>
    <xf numFmtId="2" fontId="32" fillId="2" borderId="25" xfId="0" applyNumberFormat="1" applyFont="1" applyFill="1" applyBorder="1" applyAlignment="1">
      <alignment horizontal="center" vertical="center" wrapText="1"/>
    </xf>
    <xf numFmtId="2" fontId="32" fillId="2" borderId="53" xfId="0" applyNumberFormat="1" applyFont="1" applyFill="1" applyBorder="1" applyAlignment="1">
      <alignment horizontal="center" vertical="center" wrapText="1"/>
    </xf>
    <xf numFmtId="2" fontId="32" fillId="2" borderId="37" xfId="0" applyNumberFormat="1" applyFont="1" applyFill="1" applyBorder="1" applyAlignment="1">
      <alignment horizontal="center" vertical="center" wrapText="1"/>
    </xf>
    <xf numFmtId="0" fontId="7" fillId="11" borderId="32" xfId="0" applyFont="1" applyFill="1" applyBorder="1" applyAlignment="1">
      <alignment horizontal="center" vertical="center"/>
    </xf>
    <xf numFmtId="0" fontId="7" fillId="11" borderId="33" xfId="0" applyFont="1" applyFill="1" applyBorder="1" applyAlignment="1">
      <alignment horizontal="center" vertical="center"/>
    </xf>
    <xf numFmtId="0" fontId="7" fillId="11" borderId="34" xfId="0" applyFont="1" applyFill="1" applyBorder="1" applyAlignment="1">
      <alignment horizontal="center" vertical="center"/>
    </xf>
    <xf numFmtId="0" fontId="22" fillId="24" borderId="35" xfId="0" applyFont="1" applyFill="1" applyBorder="1" applyAlignment="1">
      <alignment horizontal="center" vertical="center" wrapText="1"/>
    </xf>
    <xf numFmtId="0" fontId="22" fillId="24" borderId="42" xfId="0" applyFont="1" applyFill="1" applyBorder="1" applyAlignment="1">
      <alignment horizontal="center" vertical="center" wrapText="1"/>
    </xf>
    <xf numFmtId="0" fontId="22" fillId="24" borderId="43" xfId="0" applyFont="1" applyFill="1" applyBorder="1" applyAlignment="1">
      <alignment horizontal="center" vertical="center" wrapText="1"/>
    </xf>
    <xf numFmtId="0" fontId="40" fillId="6" borderId="38" xfId="0" applyFont="1" applyFill="1" applyBorder="1" applyAlignment="1">
      <alignment horizontal="center" vertical="center"/>
    </xf>
    <xf numFmtId="0" fontId="40" fillId="6" borderId="46" xfId="0" applyFont="1" applyFill="1" applyBorder="1" applyAlignment="1">
      <alignment horizontal="center" vertical="center"/>
    </xf>
    <xf numFmtId="0" fontId="40" fillId="6" borderId="29" xfId="0" applyFont="1" applyFill="1" applyBorder="1" applyAlignment="1">
      <alignment horizontal="center" vertical="center"/>
    </xf>
    <xf numFmtId="174" fontId="40" fillId="6" borderId="26" xfId="0" applyNumberFormat="1" applyFont="1" applyFill="1" applyBorder="1" applyAlignment="1">
      <alignment horizontal="center" vertical="center"/>
    </xf>
    <xf numFmtId="174" fontId="40" fillId="6" borderId="76" xfId="0" applyNumberFormat="1" applyFont="1" applyFill="1" applyBorder="1" applyAlignment="1">
      <alignment horizontal="center" vertical="center"/>
    </xf>
    <xf numFmtId="174" fontId="40" fillId="6" borderId="41" xfId="0" applyNumberFormat="1" applyFont="1" applyFill="1" applyBorder="1" applyAlignment="1">
      <alignment horizontal="center" vertical="center"/>
    </xf>
    <xf numFmtId="0" fontId="40" fillId="6" borderId="60" xfId="0" applyFont="1" applyFill="1" applyBorder="1" applyAlignment="1">
      <alignment horizontal="center" vertical="center"/>
    </xf>
    <xf numFmtId="174" fontId="40" fillId="6" borderId="27" xfId="0" applyNumberFormat="1" applyFont="1" applyFill="1" applyBorder="1" applyAlignment="1">
      <alignment horizontal="center" vertical="center"/>
    </xf>
    <xf numFmtId="3" fontId="32" fillId="6" borderId="47" xfId="0" applyNumberFormat="1" applyFont="1" applyFill="1" applyBorder="1" applyAlignment="1">
      <alignment horizontal="center" vertical="center" wrapText="1"/>
    </xf>
    <xf numFmtId="3" fontId="32" fillId="6" borderId="2" xfId="0" applyNumberFormat="1" applyFont="1" applyFill="1" applyBorder="1" applyAlignment="1">
      <alignment horizontal="center" vertical="center" wrapText="1"/>
    </xf>
    <xf numFmtId="3" fontId="32" fillId="6" borderId="61" xfId="0" applyNumberFormat="1" applyFont="1" applyFill="1" applyBorder="1" applyAlignment="1">
      <alignment horizontal="center" vertical="center" wrapText="1"/>
    </xf>
    <xf numFmtId="3" fontId="32" fillId="6" borderId="80" xfId="0" applyNumberFormat="1" applyFont="1" applyFill="1" applyBorder="1" applyAlignment="1">
      <alignment horizontal="center" vertical="center" wrapText="1"/>
    </xf>
    <xf numFmtId="3" fontId="32" fillId="6" borderId="60" xfId="0" applyNumberFormat="1" applyFont="1" applyFill="1" applyBorder="1" applyAlignment="1">
      <alignment horizontal="center" vertical="center" wrapText="1"/>
    </xf>
    <xf numFmtId="0" fontId="40" fillId="2" borderId="12" xfId="0" applyFont="1" applyFill="1" applyBorder="1" applyAlignment="1">
      <alignment horizontal="center" vertical="center"/>
    </xf>
    <xf numFmtId="0" fontId="32" fillId="2" borderId="75" xfId="0" applyFont="1" applyFill="1" applyBorder="1" applyAlignment="1">
      <alignment horizontal="center" vertical="center" wrapText="1"/>
    </xf>
    <xf numFmtId="0" fontId="32" fillId="2" borderId="76" xfId="0" applyFont="1" applyFill="1" applyBorder="1" applyAlignment="1">
      <alignment horizontal="center" vertical="center" wrapText="1"/>
    </xf>
    <xf numFmtId="0" fontId="32" fillId="2" borderId="27" xfId="0" applyFont="1" applyFill="1" applyBorder="1" applyAlignment="1">
      <alignment horizontal="center" vertical="center" wrapText="1"/>
    </xf>
    <xf numFmtId="0" fontId="40" fillId="6" borderId="41" xfId="0" applyFont="1" applyFill="1" applyBorder="1" applyAlignment="1">
      <alignment horizontal="center" vertical="center"/>
    </xf>
    <xf numFmtId="3" fontId="40" fillId="6" borderId="29" xfId="0" applyNumberFormat="1" applyFont="1" applyFill="1" applyBorder="1" applyAlignment="1">
      <alignment horizontal="center" vertical="center"/>
    </xf>
    <xf numFmtId="0" fontId="32" fillId="2" borderId="6" xfId="0" applyFont="1" applyFill="1" applyBorder="1" applyAlignment="1">
      <alignment horizontal="center" vertical="center" wrapText="1"/>
    </xf>
    <xf numFmtId="0" fontId="32" fillId="2" borderId="5" xfId="0" applyFont="1" applyFill="1" applyBorder="1" applyAlignment="1">
      <alignment horizontal="center" vertical="center" wrapText="1"/>
    </xf>
    <xf numFmtId="0" fontId="32" fillId="2" borderId="62" xfId="0" applyFont="1" applyFill="1" applyBorder="1" applyAlignment="1">
      <alignment horizontal="center" vertical="center" wrapText="1"/>
    </xf>
    <xf numFmtId="0" fontId="32" fillId="2" borderId="48" xfId="0" applyFont="1" applyFill="1" applyBorder="1" applyAlignment="1">
      <alignment horizontal="center" vertical="center" wrapText="1"/>
    </xf>
    <xf numFmtId="0" fontId="32" fillId="2" borderId="68" xfId="0" applyFont="1" applyFill="1" applyBorder="1" applyAlignment="1">
      <alignment horizontal="center" vertical="center"/>
    </xf>
    <xf numFmtId="0" fontId="32" fillId="2" borderId="83" xfId="0" applyFont="1" applyFill="1" applyBorder="1" applyAlignment="1">
      <alignment horizontal="center" vertical="center"/>
    </xf>
    <xf numFmtId="0" fontId="32" fillId="2" borderId="53" xfId="0" applyFont="1" applyFill="1" applyBorder="1" applyAlignment="1">
      <alignment horizontal="center" vertical="center"/>
    </xf>
    <xf numFmtId="0" fontId="32" fillId="2" borderId="84" xfId="0" applyFont="1" applyFill="1" applyBorder="1" applyAlignment="1">
      <alignment horizontal="center" vertical="center"/>
    </xf>
    <xf numFmtId="0" fontId="7" fillId="3" borderId="32" xfId="0" applyFont="1" applyFill="1" applyBorder="1" applyAlignment="1">
      <alignment horizontal="center" vertical="center"/>
    </xf>
    <xf numFmtId="0" fontId="7" fillId="3" borderId="33" xfId="0" applyFont="1" applyFill="1" applyBorder="1" applyAlignment="1">
      <alignment horizontal="center" vertical="center"/>
    </xf>
    <xf numFmtId="0" fontId="7" fillId="3" borderId="34" xfId="0" applyFont="1" applyFill="1" applyBorder="1" applyAlignment="1">
      <alignment horizontal="center" vertical="center"/>
    </xf>
    <xf numFmtId="0" fontId="8" fillId="3" borderId="23" xfId="0" applyFont="1" applyFill="1" applyBorder="1" applyAlignment="1">
      <alignment horizontal="center" vertical="center"/>
    </xf>
    <xf numFmtId="0" fontId="8" fillId="3" borderId="0" xfId="0" applyFont="1" applyFill="1" applyAlignment="1">
      <alignment horizontal="center" vertical="center"/>
    </xf>
    <xf numFmtId="0" fontId="8" fillId="3" borderId="25" xfId="0" applyFont="1" applyFill="1" applyBorder="1" applyAlignment="1">
      <alignment horizontal="center" vertical="center"/>
    </xf>
    <xf numFmtId="0" fontId="7" fillId="3" borderId="13" xfId="0" applyFont="1" applyFill="1" applyBorder="1" applyAlignment="1">
      <alignment horizontal="center" vertical="center"/>
    </xf>
    <xf numFmtId="0" fontId="7" fillId="3" borderId="1" xfId="0" applyFont="1" applyFill="1" applyBorder="1" applyAlignment="1">
      <alignment horizontal="center" vertical="center"/>
    </xf>
    <xf numFmtId="0" fontId="7" fillId="3" borderId="14" xfId="0" applyFont="1" applyFill="1" applyBorder="1" applyAlignment="1">
      <alignment horizontal="center" vertical="center"/>
    </xf>
    <xf numFmtId="0" fontId="7" fillId="3" borderId="19" xfId="0" applyFont="1" applyFill="1" applyBorder="1" applyAlignment="1">
      <alignment horizontal="center" vertical="center"/>
    </xf>
    <xf numFmtId="0" fontId="7" fillId="3" borderId="3" xfId="0" applyFont="1" applyFill="1" applyBorder="1" applyAlignment="1">
      <alignment horizontal="center" vertical="center"/>
    </xf>
    <xf numFmtId="0" fontId="7" fillId="3" borderId="40" xfId="0" applyFont="1" applyFill="1" applyBorder="1" applyAlignment="1">
      <alignment horizontal="center" vertical="center"/>
    </xf>
    <xf numFmtId="0" fontId="7" fillId="3" borderId="22" xfId="0" applyFont="1" applyFill="1" applyBorder="1" applyAlignment="1">
      <alignment horizontal="center"/>
    </xf>
    <xf numFmtId="0" fontId="7" fillId="3" borderId="23" xfId="0" applyFont="1" applyFill="1" applyBorder="1" applyAlignment="1">
      <alignment horizontal="center"/>
    </xf>
    <xf numFmtId="0" fontId="7" fillId="3" borderId="24" xfId="0" applyFont="1" applyFill="1" applyBorder="1" applyAlignment="1">
      <alignment horizontal="center"/>
    </xf>
    <xf numFmtId="0" fontId="7" fillId="3" borderId="45" xfId="0" applyFont="1" applyFill="1" applyBorder="1" applyAlignment="1">
      <alignment horizontal="center"/>
    </xf>
    <xf numFmtId="0" fontId="7" fillId="3" borderId="4" xfId="0" applyFont="1" applyFill="1" applyBorder="1" applyAlignment="1">
      <alignment horizontal="center"/>
    </xf>
    <xf numFmtId="0" fontId="3" fillId="5" borderId="26" xfId="0" applyFont="1" applyFill="1" applyBorder="1" applyAlignment="1">
      <alignment horizontal="center"/>
    </xf>
    <xf numFmtId="0" fontId="3" fillId="5" borderId="5" xfId="0" applyFont="1" applyFill="1" applyBorder="1" applyAlignment="1">
      <alignment horizontal="center"/>
    </xf>
    <xf numFmtId="0" fontId="3" fillId="5" borderId="38" xfId="0" applyFont="1" applyFill="1" applyBorder="1" applyAlignment="1">
      <alignment horizontal="center"/>
    </xf>
    <xf numFmtId="0" fontId="3" fillId="5" borderId="7" xfId="0" applyFont="1" applyFill="1" applyBorder="1" applyAlignment="1">
      <alignment horizontal="center"/>
    </xf>
    <xf numFmtId="1" fontId="3" fillId="5" borderId="28" xfId="0" applyNumberFormat="1" applyFont="1" applyFill="1" applyBorder="1" applyAlignment="1">
      <alignment horizontal="center"/>
    </xf>
    <xf numFmtId="1" fontId="3" fillId="5" borderId="25" xfId="0" applyNumberFormat="1" applyFont="1" applyFill="1" applyBorder="1" applyAlignment="1">
      <alignment horizontal="center"/>
    </xf>
    <xf numFmtId="164" fontId="3" fillId="5" borderId="48" xfId="1" applyNumberFormat="1" applyFont="1" applyFill="1" applyBorder="1" applyAlignment="1">
      <alignment horizontal="center" vertical="center" wrapText="1"/>
    </xf>
    <xf numFmtId="164" fontId="3" fillId="5" borderId="49" xfId="1" applyNumberFormat="1" applyFont="1" applyFill="1" applyBorder="1" applyAlignment="1">
      <alignment horizontal="center" vertical="center" wrapText="1"/>
    </xf>
    <xf numFmtId="0" fontId="8" fillId="3" borderId="35" xfId="0" applyFont="1" applyFill="1" applyBorder="1" applyAlignment="1">
      <alignment horizontal="center" vertical="center"/>
    </xf>
    <xf numFmtId="0" fontId="8" fillId="3" borderId="42" xfId="0" applyFont="1" applyFill="1" applyBorder="1" applyAlignment="1">
      <alignment horizontal="center" vertical="center"/>
    </xf>
    <xf numFmtId="0" fontId="8" fillId="3" borderId="43" xfId="0" applyFont="1" applyFill="1" applyBorder="1" applyAlignment="1">
      <alignment horizontal="center" vertical="center"/>
    </xf>
    <xf numFmtId="0" fontId="8" fillId="3" borderId="36" xfId="0" applyFont="1" applyFill="1" applyBorder="1" applyAlignment="1">
      <alignment horizontal="center" vertical="center"/>
    </xf>
    <xf numFmtId="0" fontId="7" fillId="3" borderId="8" xfId="0" applyFont="1" applyFill="1" applyBorder="1" applyAlignment="1">
      <alignment horizontal="center" vertical="center"/>
    </xf>
    <xf numFmtId="0" fontId="7" fillId="3" borderId="50" xfId="0" applyFont="1" applyFill="1" applyBorder="1" applyAlignment="1">
      <alignment horizontal="center" vertical="center"/>
    </xf>
    <xf numFmtId="0" fontId="7" fillId="3" borderId="52"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4" xfId="0" applyFont="1" applyFill="1" applyBorder="1" applyAlignment="1">
      <alignment horizontal="center" vertical="center"/>
    </xf>
    <xf numFmtId="3" fontId="3" fillId="0" borderId="1" xfId="0" applyNumberFormat="1" applyFont="1" applyBorder="1" applyAlignment="1">
      <alignment horizontal="center"/>
    </xf>
    <xf numFmtId="3" fontId="3" fillId="3" borderId="3" xfId="0" applyNumberFormat="1" applyFont="1" applyFill="1" applyBorder="1" applyAlignment="1">
      <alignment horizontal="center"/>
    </xf>
    <xf numFmtId="3" fontId="3" fillId="3" borderId="4" xfId="0" applyNumberFormat="1" applyFont="1" applyFill="1" applyBorder="1" applyAlignment="1">
      <alignment horizontal="center"/>
    </xf>
    <xf numFmtId="3" fontId="3" fillId="3" borderId="7" xfId="0" applyNumberFormat="1" applyFont="1" applyFill="1" applyBorder="1" applyAlignment="1">
      <alignment horizontal="center" vertical="center"/>
    </xf>
    <xf numFmtId="3" fontId="3" fillId="3" borderId="44" xfId="0" applyNumberFormat="1" applyFont="1" applyFill="1" applyBorder="1" applyAlignment="1">
      <alignment horizontal="center" vertical="center"/>
    </xf>
    <xf numFmtId="3" fontId="3" fillId="3" borderId="51" xfId="0" applyNumberFormat="1" applyFont="1" applyFill="1" applyBorder="1" applyAlignment="1">
      <alignment horizontal="center" vertical="center"/>
    </xf>
    <xf numFmtId="3" fontId="3" fillId="3" borderId="25" xfId="0" applyNumberFormat="1" applyFont="1" applyFill="1" applyBorder="1" applyAlignment="1">
      <alignment horizontal="center" vertical="center"/>
    </xf>
    <xf numFmtId="3" fontId="3" fillId="3" borderId="53" xfId="0" applyNumberFormat="1" applyFont="1" applyFill="1" applyBorder="1" applyAlignment="1">
      <alignment horizontal="center" vertical="center"/>
    </xf>
    <xf numFmtId="3" fontId="3" fillId="3" borderId="37" xfId="0" applyNumberFormat="1" applyFont="1" applyFill="1" applyBorder="1" applyAlignment="1">
      <alignment horizontal="center" vertical="center"/>
    </xf>
    <xf numFmtId="3" fontId="3" fillId="3" borderId="1" xfId="0" applyNumberFormat="1" applyFont="1" applyFill="1" applyBorder="1" applyAlignment="1">
      <alignment horizontal="center"/>
    </xf>
    <xf numFmtId="0" fontId="3" fillId="5" borderId="7" xfId="0" applyFont="1" applyFill="1" applyBorder="1" applyAlignment="1">
      <alignment horizontal="center" vertical="center"/>
    </xf>
    <xf numFmtId="0" fontId="3" fillId="5" borderId="49" xfId="0" applyFont="1" applyFill="1" applyBorder="1" applyAlignment="1">
      <alignment horizontal="center" vertical="center"/>
    </xf>
    <xf numFmtId="3" fontId="3" fillId="5" borderId="1" xfId="0" applyNumberFormat="1" applyFont="1" applyFill="1" applyBorder="1" applyAlignment="1">
      <alignment horizontal="center" vertical="center"/>
    </xf>
    <xf numFmtId="0" fontId="3" fillId="5" borderId="1" xfId="0" applyFont="1" applyFill="1" applyBorder="1" applyAlignment="1">
      <alignment horizontal="center" vertical="center"/>
    </xf>
    <xf numFmtId="3" fontId="3" fillId="5" borderId="1" xfId="0" applyNumberFormat="1" applyFont="1" applyFill="1" applyBorder="1" applyAlignment="1">
      <alignment horizontal="center"/>
    </xf>
    <xf numFmtId="0" fontId="3" fillId="5" borderId="58" xfId="0" applyFont="1" applyFill="1" applyBorder="1" applyAlignment="1">
      <alignment horizontal="center" vertical="center"/>
    </xf>
    <xf numFmtId="0" fontId="3" fillId="5" borderId="59" xfId="0" applyFont="1" applyFill="1" applyBorder="1" applyAlignment="1">
      <alignment horizontal="center" vertical="center"/>
    </xf>
    <xf numFmtId="3" fontId="3" fillId="5" borderId="58" xfId="0" applyNumberFormat="1" applyFont="1" applyFill="1" applyBorder="1" applyAlignment="1">
      <alignment horizontal="center" vertical="center"/>
    </xf>
    <xf numFmtId="3" fontId="3" fillId="5" borderId="59" xfId="0" applyNumberFormat="1" applyFont="1" applyFill="1" applyBorder="1" applyAlignment="1">
      <alignment horizontal="center" vertical="center"/>
    </xf>
    <xf numFmtId="3" fontId="3" fillId="5" borderId="16" xfId="0" applyNumberFormat="1" applyFont="1" applyFill="1" applyBorder="1" applyAlignment="1">
      <alignment horizontal="center"/>
    </xf>
    <xf numFmtId="0" fontId="9" fillId="7" borderId="64" xfId="0" applyFont="1" applyFill="1" applyBorder="1" applyAlignment="1">
      <alignment horizontal="center" vertical="center" wrapText="1"/>
    </xf>
    <xf numFmtId="0" fontId="9" fillId="7" borderId="17" xfId="0" applyFont="1" applyFill="1" applyBorder="1" applyAlignment="1">
      <alignment horizontal="center" vertical="center" wrapText="1"/>
    </xf>
    <xf numFmtId="0" fontId="14" fillId="8" borderId="71" xfId="0" applyFont="1" applyFill="1" applyBorder="1" applyAlignment="1">
      <alignment horizontal="center" vertical="center" wrapText="1" readingOrder="1"/>
    </xf>
    <xf numFmtId="0" fontId="14" fillId="8" borderId="72" xfId="0" applyFont="1" applyFill="1" applyBorder="1" applyAlignment="1">
      <alignment horizontal="center" vertical="center" wrapText="1" readingOrder="1"/>
    </xf>
    <xf numFmtId="0" fontId="3" fillId="0" borderId="42" xfId="0" applyFont="1" applyBorder="1" applyAlignment="1"/>
    <xf numFmtId="0" fontId="3" fillId="0" borderId="43" xfId="0" applyFont="1" applyBorder="1" applyAlignment="1"/>
  </cellXfs>
  <cellStyles count="4">
    <cellStyle name="Comma" xfId="1" builtinId="3"/>
    <cellStyle name="Normal" xfId="0" builtinId="0"/>
    <cellStyle name="Normale 2" xfId="3" xr:uid="{00000000-0005-0000-0000-000003000000}"/>
    <cellStyle name="Percent" xfId="2" builtinId="5"/>
  </cellStyles>
  <dxfs count="19">
    <dxf>
      <fill>
        <patternFill patternType="mediumGray"/>
      </fill>
    </dxf>
    <dxf>
      <fill>
        <patternFill patternType="mediumGray"/>
      </fill>
    </dxf>
    <dxf>
      <font>
        <b/>
        <i/>
        <color rgb="FFFFFF00"/>
      </font>
      <fill>
        <patternFill>
          <bgColor rgb="FFFF0000"/>
        </patternFill>
      </fill>
    </dxf>
    <dxf>
      <font>
        <b/>
        <i val="0"/>
        <color rgb="FFFF0000"/>
      </font>
      <fill>
        <patternFill>
          <bgColor theme="5" tint="0.59996337778862885"/>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darkGray"/>
      </fill>
    </dxf>
    <dxf>
      <fill>
        <patternFill patternType="darkGray"/>
      </fill>
    </dxf>
    <dxf>
      <fill>
        <patternFill patternType="darkGray"/>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mediumGray"/>
      </fill>
    </dxf>
    <dxf>
      <fill>
        <patternFill patternType="mediumGray"/>
      </fill>
    </dxf>
    <dxf>
      <font>
        <b/>
        <i val="0"/>
        <color rgb="FFFF0000"/>
      </font>
      <fill>
        <patternFill>
          <bgColor theme="5" tint="0.59996337778862885"/>
        </patternFill>
      </fill>
    </dxf>
    <dxf>
      <font>
        <b/>
        <i val="0"/>
        <color rgb="FFFF0000"/>
      </font>
      <fill>
        <patternFill>
          <bgColor theme="5" tint="0.59996337778862885"/>
        </patternFill>
      </fill>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D37677-CE94-4FAA-BEE3-9481E8F54632}">
  <dimension ref="A1:A17"/>
  <sheetViews>
    <sheetView topLeftCell="A13" workbookViewId="0">
      <selection activeCell="A17" sqref="A17"/>
    </sheetView>
  </sheetViews>
  <sheetFormatPr defaultRowHeight="15"/>
  <cols>
    <col min="1" max="1" width="255.5703125" customWidth="1"/>
  </cols>
  <sheetData>
    <row r="1" spans="1:1" ht="94.5" customHeight="1" thickBot="1">
      <c r="A1" s="41" t="s">
        <v>0</v>
      </c>
    </row>
    <row r="2" spans="1:1" ht="15.75" thickBot="1"/>
    <row r="3" spans="1:1" ht="115.5" customHeight="1" thickBot="1">
      <c r="A3" s="41" t="s">
        <v>1</v>
      </c>
    </row>
    <row r="4" spans="1:1" ht="15.75" thickBot="1"/>
    <row r="5" spans="1:1" ht="140.25" customHeight="1" thickBot="1">
      <c r="A5" s="41" t="s">
        <v>2</v>
      </c>
    </row>
    <row r="6" spans="1:1" ht="15.75" thickBot="1"/>
    <row r="7" spans="1:1" ht="192" customHeight="1" thickBot="1">
      <c r="A7" s="41" t="s">
        <v>3</v>
      </c>
    </row>
    <row r="8" spans="1:1" ht="15.75" thickBot="1"/>
    <row r="9" spans="1:1" ht="105.75" thickBot="1">
      <c r="A9" s="41" t="s">
        <v>4</v>
      </c>
    </row>
    <row r="10" spans="1:1" ht="15.75" thickBot="1"/>
    <row r="11" spans="1:1" ht="45.75" thickBot="1">
      <c r="A11" s="41" t="s">
        <v>5</v>
      </c>
    </row>
    <row r="12" spans="1:1" ht="15.75" thickBot="1"/>
    <row r="13" spans="1:1" ht="165.75" thickBot="1">
      <c r="A13" s="41" t="s">
        <v>6</v>
      </c>
    </row>
    <row r="14" spans="1:1" ht="14.25" customHeight="1" thickBot="1"/>
    <row r="15" spans="1:1" ht="173.25" customHeight="1" thickBot="1">
      <c r="A15" s="41" t="s">
        <v>7</v>
      </c>
    </row>
    <row r="16" spans="1:1" ht="15.75" thickBot="1"/>
    <row r="17" spans="1:1" ht="75.75" thickBot="1">
      <c r="A17" s="41" t="s">
        <v>8</v>
      </c>
    </row>
  </sheetData>
  <sheetProtection algorithmName="SHA-512" hashValue="4WsY/782nfqrO24AVlD7equz0HoGXplP+XCa9dN34TMqXBKw5l12mB2/+TiN2onUbrwUPRRW1ZLSpeHMvmhwxw==" saltValue="hIh3w3kDbTnT3dx+r8iJt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glio1">
    <pageSetUpPr fitToPage="1"/>
  </sheetPr>
  <dimension ref="A1:IR200"/>
  <sheetViews>
    <sheetView topLeftCell="A169" zoomScale="70" zoomScaleNormal="70" workbookViewId="0">
      <selection activeCell="M185" sqref="M185"/>
    </sheetView>
  </sheetViews>
  <sheetFormatPr defaultColWidth="9.140625" defaultRowHeight="15"/>
  <cols>
    <col min="1" max="1" width="5.85546875" style="106" customWidth="1"/>
    <col min="2" max="2" width="27.85546875" style="65" customWidth="1"/>
    <col min="3" max="3" width="49.42578125" style="65" customWidth="1"/>
    <col min="4" max="4" width="22.85546875" style="65" customWidth="1"/>
    <col min="5" max="5" width="20.28515625" style="65" customWidth="1"/>
    <col min="6" max="7" width="30.7109375" style="65" customWidth="1"/>
    <col min="8" max="8" width="44" style="65" customWidth="1"/>
    <col min="9" max="9" width="45.7109375" style="65" customWidth="1"/>
    <col min="10" max="17" width="30.7109375" style="65" customWidth="1"/>
    <col min="18" max="19" width="9.140625" style="65" hidden="1" customWidth="1"/>
    <col min="20" max="20" width="13.28515625" style="65" hidden="1" customWidth="1"/>
    <col min="21" max="21" width="9.140625" style="65" hidden="1" customWidth="1"/>
    <col min="22" max="22" width="26.85546875" style="65" hidden="1" customWidth="1"/>
    <col min="23" max="26" width="9.140625" style="65" hidden="1" customWidth="1"/>
    <col min="27" max="27" width="55.7109375" style="65" hidden="1" customWidth="1"/>
    <col min="28" max="30" width="9.140625" style="65" hidden="1" customWidth="1"/>
    <col min="31" max="31" width="15.7109375" style="65" hidden="1" customWidth="1"/>
    <col min="32" max="32" width="9.42578125" style="65" hidden="1" customWidth="1"/>
    <col min="33" max="33" width="14.28515625" style="65" hidden="1" customWidth="1"/>
    <col min="34" max="34" width="9.42578125" style="65" hidden="1" customWidth="1"/>
    <col min="35" max="37" width="9.140625" style="65" hidden="1" customWidth="1"/>
    <col min="38" max="38" width="9" style="65" hidden="1" customWidth="1"/>
    <col min="39" max="39" width="13.42578125" style="65" hidden="1" customWidth="1"/>
    <col min="40" max="40" width="9.140625" style="65" hidden="1" customWidth="1"/>
    <col min="41" max="41" width="18" style="65" hidden="1" customWidth="1"/>
    <col min="42" max="43" width="9.140625" style="65" hidden="1" customWidth="1"/>
    <col min="44" max="44" width="30.140625" style="65" hidden="1" customWidth="1"/>
    <col min="45" max="45" width="40.140625" style="65" hidden="1" customWidth="1"/>
    <col min="46" max="46" width="11.5703125" style="65" hidden="1" customWidth="1"/>
    <col min="47" max="71" width="9.140625" style="65" hidden="1" customWidth="1"/>
    <col min="72" max="72" width="24.28515625" style="65" hidden="1" customWidth="1"/>
    <col min="73" max="73" width="9.140625" style="65" hidden="1" customWidth="1"/>
    <col min="74" max="74" width="16" style="65" hidden="1" customWidth="1"/>
    <col min="75" max="78" width="9.140625" style="65" hidden="1" customWidth="1"/>
    <col min="79" max="79" width="17.7109375" style="65" hidden="1" customWidth="1"/>
    <col min="80" max="80" width="9.140625" style="65" hidden="1" customWidth="1"/>
    <col min="81" max="400" width="9.140625" style="65" customWidth="1"/>
    <col min="401" max="16384" width="9.140625" style="65"/>
  </cols>
  <sheetData>
    <row r="1" spans="1:73" ht="21.75" thickBot="1">
      <c r="A1" s="63"/>
      <c r="B1" s="651" t="s">
        <v>9</v>
      </c>
      <c r="C1" s="652"/>
      <c r="D1" s="652"/>
      <c r="E1" s="652"/>
      <c r="F1" s="652"/>
      <c r="G1" s="652"/>
      <c r="H1" s="652"/>
      <c r="I1" s="652"/>
      <c r="J1" s="652"/>
      <c r="K1" s="652"/>
      <c r="L1" s="652"/>
      <c r="M1" s="652"/>
      <c r="N1" s="653"/>
      <c r="O1" s="64"/>
      <c r="P1" s="64"/>
      <c r="Q1" s="64"/>
    </row>
    <row r="2" spans="1:73" ht="21.75" thickBot="1">
      <c r="A2" s="66"/>
      <c r="B2" s="894" t="s">
        <v>10</v>
      </c>
      <c r="C2" s="895"/>
      <c r="D2" s="895"/>
      <c r="E2" s="895"/>
      <c r="F2" s="895"/>
      <c r="G2" s="895"/>
      <c r="H2" s="895"/>
      <c r="I2" s="895"/>
      <c r="J2" s="895"/>
      <c r="K2" s="895"/>
      <c r="L2" s="895"/>
      <c r="M2" s="895"/>
      <c r="N2" s="896"/>
      <c r="O2" s="67"/>
      <c r="P2" s="68"/>
      <c r="Q2" s="68"/>
    </row>
    <row r="3" spans="1:73" ht="15" customHeight="1" thickBot="1">
      <c r="A3" s="678"/>
      <c r="B3" s="684" t="s">
        <v>11</v>
      </c>
      <c r="C3" s="685"/>
      <c r="D3" s="692" t="s">
        <v>12</v>
      </c>
      <c r="E3" s="693"/>
      <c r="F3" s="694"/>
      <c r="G3" s="743" t="s">
        <v>13</v>
      </c>
      <c r="H3" s="744"/>
      <c r="I3" s="745"/>
      <c r="J3" s="692" t="s">
        <v>14</v>
      </c>
      <c r="K3" s="694"/>
      <c r="L3" s="700" t="s">
        <v>15</v>
      </c>
      <c r="M3" s="701"/>
      <c r="N3" s="690" t="s">
        <v>16</v>
      </c>
      <c r="O3" s="70"/>
      <c r="P3" s="768"/>
      <c r="Q3" s="768"/>
      <c r="R3" s="72"/>
    </row>
    <row r="4" spans="1:73" ht="15" customHeight="1" thickBot="1">
      <c r="A4" s="678"/>
      <c r="B4" s="686"/>
      <c r="C4" s="687"/>
      <c r="D4" s="695"/>
      <c r="E4" s="696"/>
      <c r="F4" s="697"/>
      <c r="G4" s="354" t="s">
        <v>17</v>
      </c>
      <c r="H4" s="769" t="s">
        <v>18</v>
      </c>
      <c r="I4" s="770"/>
      <c r="J4" s="695"/>
      <c r="K4" s="697"/>
      <c r="L4" s="355" t="s">
        <v>19</v>
      </c>
      <c r="M4" s="357" t="s">
        <v>20</v>
      </c>
      <c r="N4" s="691"/>
      <c r="O4" s="70"/>
      <c r="P4" s="71"/>
      <c r="Q4" s="71"/>
      <c r="R4" s="72"/>
      <c r="BU4" s="65" t="s">
        <v>21</v>
      </c>
    </row>
    <row r="5" spans="1:73" ht="30" customHeight="1" thickBot="1">
      <c r="A5" s="678"/>
      <c r="B5" s="688"/>
      <c r="C5" s="689"/>
      <c r="D5" s="702"/>
      <c r="E5" s="703"/>
      <c r="F5" s="704"/>
      <c r="G5" s="73"/>
      <c r="H5" s="771"/>
      <c r="I5" s="772"/>
      <c r="J5" s="698"/>
      <c r="K5" s="699"/>
      <c r="L5" s="74"/>
      <c r="M5" s="356" t="str">
        <f>IFERROR(VLOOKUP(L5,ATECO2007!A3:B1229,2,0),"")</f>
        <v/>
      </c>
      <c r="N5" s="75" t="s">
        <v>21</v>
      </c>
      <c r="O5" s="69"/>
      <c r="P5" s="72"/>
      <c r="Q5" s="72"/>
      <c r="R5" s="72"/>
      <c r="X5" s="76" t="str">
        <f>IFERROR(VLOOKUP(L5,ATECO2007!A3:C1229,3,0),"")</f>
        <v/>
      </c>
      <c r="Z5" s="65" t="s">
        <v>22</v>
      </c>
      <c r="BU5" s="65">
        <v>2020</v>
      </c>
    </row>
    <row r="6" spans="1:73" ht="30" customHeight="1" thickBot="1">
      <c r="A6" s="77"/>
      <c r="B6" s="78"/>
      <c r="C6" s="78"/>
      <c r="D6" s="79"/>
      <c r="E6" s="79"/>
      <c r="F6" s="79"/>
      <c r="G6" s="80"/>
      <c r="H6" s="81"/>
      <c r="I6" s="81"/>
      <c r="J6" s="82"/>
      <c r="K6" s="82"/>
      <c r="L6" s="83"/>
      <c r="M6" s="84"/>
      <c r="N6" s="69"/>
      <c r="O6" s="69"/>
      <c r="P6" s="72"/>
      <c r="Q6" s="72"/>
      <c r="R6" s="72"/>
    </row>
    <row r="7" spans="1:73" s="87" customFormat="1" ht="19.899999999999999" customHeight="1" thickBot="1">
      <c r="A7" s="85"/>
      <c r="B7" s="897" t="s">
        <v>23</v>
      </c>
      <c r="C7" s="898"/>
      <c r="D7" s="898"/>
      <c r="E7" s="898"/>
      <c r="F7" s="898"/>
      <c r="G7" s="899"/>
      <c r="H7" s="86"/>
      <c r="I7" s="85"/>
      <c r="J7" s="85"/>
      <c r="K7" s="85"/>
      <c r="L7" s="85"/>
      <c r="M7" s="85"/>
      <c r="N7" s="85"/>
      <c r="O7" s="85"/>
      <c r="P7" s="85"/>
      <c r="Q7" s="85"/>
      <c r="AC7" s="88"/>
      <c r="AH7" s="89"/>
      <c r="BU7" s="87">
        <v>2022</v>
      </c>
    </row>
    <row r="8" spans="1:73" s="87" customFormat="1" ht="14.45" customHeight="1" thickBot="1">
      <c r="A8" s="746"/>
      <c r="B8" s="711" t="s">
        <v>24</v>
      </c>
      <c r="C8" s="712"/>
      <c r="D8" s="725" t="s">
        <v>25</v>
      </c>
      <c r="E8" s="726"/>
      <c r="F8" s="727"/>
      <c r="G8" s="360" t="s">
        <v>26</v>
      </c>
      <c r="I8" s="90"/>
      <c r="AC8" s="88"/>
      <c r="AH8" s="89"/>
      <c r="BU8" s="87">
        <v>2023</v>
      </c>
    </row>
    <row r="9" spans="1:73" s="87" customFormat="1" ht="14.45" customHeight="1">
      <c r="A9" s="746"/>
      <c r="B9" s="713"/>
      <c r="C9" s="714"/>
      <c r="D9" s="728" t="s">
        <v>27</v>
      </c>
      <c r="E9" s="729"/>
      <c r="F9" s="730"/>
      <c r="G9" s="91"/>
      <c r="I9" s="90"/>
      <c r="AC9" s="88"/>
      <c r="AH9" s="89"/>
      <c r="BU9" s="87">
        <v>2024</v>
      </c>
    </row>
    <row r="10" spans="1:73" s="87" customFormat="1" ht="15" customHeight="1">
      <c r="A10" s="746"/>
      <c r="B10" s="713"/>
      <c r="C10" s="714"/>
      <c r="D10" s="739" t="s">
        <v>28</v>
      </c>
      <c r="E10" s="724"/>
      <c r="F10" s="740"/>
      <c r="G10" s="92"/>
      <c r="I10" s="90"/>
      <c r="AC10" s="88"/>
      <c r="AH10" s="89"/>
      <c r="BU10" s="87">
        <v>2025</v>
      </c>
    </row>
    <row r="11" spans="1:73" s="87" customFormat="1" ht="15" customHeight="1">
      <c r="A11" s="746"/>
      <c r="B11" s="713"/>
      <c r="C11" s="714"/>
      <c r="D11" s="739" t="s">
        <v>29</v>
      </c>
      <c r="E11" s="724"/>
      <c r="F11" s="740"/>
      <c r="G11" s="92"/>
      <c r="I11" s="90"/>
      <c r="AC11" s="88"/>
      <c r="AH11" s="89"/>
      <c r="BU11" s="87">
        <v>2026</v>
      </c>
    </row>
    <row r="12" spans="1:73" s="87" customFormat="1" ht="20.25" customHeight="1" thickBot="1">
      <c r="A12" s="746"/>
      <c r="B12" s="715"/>
      <c r="C12" s="716"/>
      <c r="D12" s="741" t="s">
        <v>30</v>
      </c>
      <c r="E12" s="723"/>
      <c r="F12" s="742"/>
      <c r="G12" s="93" t="s">
        <v>31</v>
      </c>
      <c r="I12" s="94"/>
      <c r="AC12" s="88"/>
      <c r="AH12" s="89"/>
    </row>
    <row r="13" spans="1:73" s="87" customFormat="1" ht="14.45" customHeight="1" thickBot="1">
      <c r="A13" s="746"/>
      <c r="B13" s="717" t="s">
        <v>32</v>
      </c>
      <c r="C13" s="718"/>
      <c r="D13" s="725" t="s">
        <v>25</v>
      </c>
      <c r="E13" s="726"/>
      <c r="F13" s="726"/>
      <c r="G13" s="359" t="s">
        <v>26</v>
      </c>
      <c r="AC13" s="88"/>
      <c r="AH13" s="89"/>
    </row>
    <row r="14" spans="1:73" s="87" customFormat="1" ht="14.45" customHeight="1">
      <c r="A14" s="746"/>
      <c r="B14" s="719"/>
      <c r="C14" s="720"/>
      <c r="D14" s="747" t="s">
        <v>33</v>
      </c>
      <c r="E14" s="748"/>
      <c r="F14" s="749"/>
      <c r="G14" s="95" t="s">
        <v>21</v>
      </c>
      <c r="H14" s="86"/>
      <c r="AC14" s="88"/>
      <c r="AH14" s="89"/>
    </row>
    <row r="15" spans="1:73" s="87" customFormat="1" ht="14.45" customHeight="1">
      <c r="A15" s="746"/>
      <c r="B15" s="719"/>
      <c r="C15" s="720"/>
      <c r="D15" s="804" t="s">
        <v>34</v>
      </c>
      <c r="E15" s="804"/>
      <c r="F15" s="804"/>
      <c r="G15" s="96"/>
      <c r="AC15" s="88"/>
      <c r="AH15" s="89"/>
    </row>
    <row r="16" spans="1:73" s="87" customFormat="1" ht="18" customHeight="1">
      <c r="A16" s="746"/>
      <c r="B16" s="719"/>
      <c r="C16" s="720"/>
      <c r="D16" s="724" t="s">
        <v>35</v>
      </c>
      <c r="E16" s="724"/>
      <c r="F16" s="724"/>
      <c r="G16" s="97"/>
      <c r="AC16" s="88"/>
      <c r="AH16" s="89"/>
    </row>
    <row r="17" spans="1:34" s="87" customFormat="1" ht="14.45" customHeight="1">
      <c r="A17" s="746"/>
      <c r="B17" s="719"/>
      <c r="C17" s="720"/>
      <c r="D17" s="724" t="s">
        <v>36</v>
      </c>
      <c r="E17" s="724"/>
      <c r="F17" s="724"/>
      <c r="G17" s="98" t="s">
        <v>21</v>
      </c>
      <c r="I17" s="94"/>
      <c r="AC17" s="88"/>
      <c r="AH17" s="89"/>
    </row>
    <row r="18" spans="1:34" s="87" customFormat="1" ht="14.45" customHeight="1">
      <c r="A18" s="746"/>
      <c r="B18" s="719"/>
      <c r="C18" s="720"/>
      <c r="D18" s="724" t="s">
        <v>37</v>
      </c>
      <c r="E18" s="724"/>
      <c r="F18" s="724"/>
      <c r="G18" s="97"/>
      <c r="AC18" s="88"/>
      <c r="AH18" s="89"/>
    </row>
    <row r="19" spans="1:34" s="87" customFormat="1" ht="14.45" customHeight="1">
      <c r="A19" s="746"/>
      <c r="B19" s="719"/>
      <c r="C19" s="720"/>
      <c r="D19" s="724" t="s">
        <v>38</v>
      </c>
      <c r="E19" s="724"/>
      <c r="F19" s="724"/>
      <c r="G19" s="361" t="str">
        <f>IFERROR(G16/(G18*G15)*100," ")</f>
        <v xml:space="preserve"> </v>
      </c>
      <c r="AC19" s="88"/>
      <c r="AH19" s="89"/>
    </row>
    <row r="20" spans="1:34" s="87" customFormat="1" ht="14.45" customHeight="1">
      <c r="A20" s="746"/>
      <c r="B20" s="719"/>
      <c r="C20" s="720"/>
      <c r="D20" s="724" t="s">
        <v>39</v>
      </c>
      <c r="E20" s="724"/>
      <c r="F20" s="724"/>
      <c r="G20" s="900" t="s">
        <v>21</v>
      </c>
      <c r="I20" s="94"/>
      <c r="AC20" s="88"/>
      <c r="AH20" s="89"/>
    </row>
    <row r="21" spans="1:34" s="87" customFormat="1" ht="14.45" customHeight="1" thickBot="1">
      <c r="A21" s="746"/>
      <c r="B21" s="719"/>
      <c r="C21" s="720"/>
      <c r="D21" s="358" t="s">
        <v>40</v>
      </c>
      <c r="E21" s="803"/>
      <c r="F21" s="803"/>
      <c r="G21" s="901"/>
      <c r="I21" s="94"/>
      <c r="AC21" s="88"/>
      <c r="AH21" s="89"/>
    </row>
    <row r="22" spans="1:34" s="87" customFormat="1" ht="14.45" customHeight="1">
      <c r="A22" s="746"/>
      <c r="B22" s="719"/>
      <c r="C22" s="720"/>
      <c r="D22" s="724" t="s">
        <v>41</v>
      </c>
      <c r="E22" s="724"/>
      <c r="F22" s="724"/>
      <c r="G22" s="801" t="s">
        <v>21</v>
      </c>
      <c r="I22" s="94"/>
      <c r="AC22" s="88"/>
      <c r="AH22" s="89"/>
    </row>
    <row r="23" spans="1:34" s="87" customFormat="1" ht="14.45" customHeight="1" thickBot="1">
      <c r="A23" s="746"/>
      <c r="B23" s="719"/>
      <c r="C23" s="720"/>
      <c r="D23" s="358" t="s">
        <v>40</v>
      </c>
      <c r="E23" s="803"/>
      <c r="F23" s="803"/>
      <c r="G23" s="802"/>
      <c r="I23" s="94"/>
      <c r="AC23" s="88"/>
      <c r="AH23" s="89"/>
    </row>
    <row r="24" spans="1:34" s="87" customFormat="1" ht="15" customHeight="1">
      <c r="A24" s="746"/>
      <c r="B24" s="719"/>
      <c r="C24" s="720"/>
      <c r="D24" s="724" t="s">
        <v>42</v>
      </c>
      <c r="E24" s="724"/>
      <c r="F24" s="724"/>
      <c r="G24" s="99" t="s">
        <v>21</v>
      </c>
      <c r="I24" s="94"/>
      <c r="AC24" s="88"/>
      <c r="AH24" s="89"/>
    </row>
    <row r="25" spans="1:34" s="87" customFormat="1" ht="14.45" customHeight="1" thickBot="1">
      <c r="A25" s="746"/>
      <c r="B25" s="721"/>
      <c r="C25" s="722"/>
      <c r="D25" s="723" t="s">
        <v>43</v>
      </c>
      <c r="E25" s="723"/>
      <c r="F25" s="723"/>
      <c r="G25" s="100" t="s">
        <v>21</v>
      </c>
      <c r="I25" s="94"/>
      <c r="AC25" s="88"/>
      <c r="AH25" s="89"/>
    </row>
    <row r="26" spans="1:34" s="87" customFormat="1" ht="14.45" customHeight="1" thickBot="1">
      <c r="A26" s="746"/>
      <c r="B26" s="761" t="s">
        <v>44</v>
      </c>
      <c r="C26" s="762"/>
      <c r="D26" s="721" t="s">
        <v>45</v>
      </c>
      <c r="E26" s="805"/>
      <c r="F26" s="722"/>
      <c r="G26" s="362" t="s">
        <v>46</v>
      </c>
      <c r="I26" s="101"/>
      <c r="J26" s="101"/>
      <c r="K26" s="101"/>
      <c r="L26" s="101"/>
      <c r="M26" s="101"/>
      <c r="N26" s="101"/>
      <c r="O26" s="101"/>
      <c r="P26" s="101"/>
      <c r="Q26" s="101"/>
      <c r="AC26" s="88"/>
      <c r="AH26" s="89"/>
    </row>
    <row r="27" spans="1:34" s="87" customFormat="1" ht="14.45" customHeight="1">
      <c r="A27" s="746"/>
      <c r="B27" s="761"/>
      <c r="C27" s="763"/>
      <c r="D27" s="728" t="s">
        <v>47</v>
      </c>
      <c r="E27" s="729"/>
      <c r="F27" s="729"/>
      <c r="G27" s="102" t="s">
        <v>21</v>
      </c>
      <c r="I27" s="101"/>
      <c r="J27" s="101"/>
      <c r="K27" s="101"/>
      <c r="L27" s="101"/>
      <c r="M27" s="101"/>
      <c r="N27" s="101"/>
      <c r="O27" s="101"/>
      <c r="P27" s="101"/>
      <c r="Q27" s="101"/>
      <c r="AC27" s="88"/>
      <c r="AH27" s="89"/>
    </row>
    <row r="28" spans="1:34" s="87" customFormat="1" ht="14.45" customHeight="1">
      <c r="A28" s="746"/>
      <c r="B28" s="761"/>
      <c r="C28" s="763"/>
      <c r="D28" s="739" t="s">
        <v>48</v>
      </c>
      <c r="E28" s="724"/>
      <c r="F28" s="724"/>
      <c r="G28" s="98" t="s">
        <v>21</v>
      </c>
      <c r="I28" s="101"/>
      <c r="J28" s="101"/>
      <c r="K28" s="101"/>
      <c r="L28" s="101"/>
      <c r="M28" s="101"/>
      <c r="N28" s="101"/>
      <c r="O28" s="101"/>
      <c r="P28" s="101"/>
      <c r="Q28" s="101"/>
      <c r="AC28" s="88"/>
      <c r="AH28" s="89"/>
    </row>
    <row r="29" spans="1:34" s="87" customFormat="1" ht="14.45" customHeight="1">
      <c r="A29" s="746"/>
      <c r="B29" s="761"/>
      <c r="C29" s="763"/>
      <c r="D29" s="739" t="s">
        <v>49</v>
      </c>
      <c r="E29" s="724"/>
      <c r="F29" s="724"/>
      <c r="G29" s="98" t="s">
        <v>21</v>
      </c>
      <c r="I29" s="101"/>
      <c r="J29" s="101"/>
      <c r="K29" s="101"/>
      <c r="L29" s="101"/>
      <c r="M29" s="101"/>
      <c r="N29" s="101"/>
      <c r="O29" s="101"/>
      <c r="P29" s="101"/>
      <c r="Q29" s="101"/>
      <c r="AC29" s="88"/>
      <c r="AH29" s="89"/>
    </row>
    <row r="30" spans="1:34" s="87" customFormat="1" ht="14.45" customHeight="1">
      <c r="A30" s="746"/>
      <c r="B30" s="761"/>
      <c r="C30" s="763"/>
      <c r="D30" s="739" t="s">
        <v>50</v>
      </c>
      <c r="E30" s="724"/>
      <c r="F30" s="724"/>
      <c r="G30" s="98" t="s">
        <v>21</v>
      </c>
      <c r="I30" s="101"/>
      <c r="J30" s="101"/>
      <c r="K30" s="101"/>
      <c r="L30" s="101"/>
      <c r="M30" s="101"/>
      <c r="N30" s="101"/>
      <c r="O30" s="101"/>
      <c r="P30" s="101"/>
      <c r="Q30" s="101"/>
      <c r="AC30" s="88"/>
      <c r="AH30" s="89"/>
    </row>
    <row r="31" spans="1:34" s="87" customFormat="1" ht="14.45" customHeight="1">
      <c r="A31" s="746"/>
      <c r="B31" s="761"/>
      <c r="C31" s="763"/>
      <c r="D31" s="739" t="s">
        <v>51</v>
      </c>
      <c r="E31" s="724"/>
      <c r="F31" s="724"/>
      <c r="G31" s="98" t="s">
        <v>21</v>
      </c>
      <c r="I31" s="101"/>
      <c r="J31" s="101"/>
      <c r="K31" s="101"/>
      <c r="L31" s="101"/>
      <c r="M31" s="101"/>
      <c r="N31" s="101"/>
      <c r="O31" s="101"/>
      <c r="P31" s="101"/>
      <c r="Q31" s="101"/>
      <c r="AC31" s="88"/>
      <c r="AH31" s="89"/>
    </row>
    <row r="32" spans="1:34" s="87" customFormat="1" ht="14.45" customHeight="1">
      <c r="A32" s="746"/>
      <c r="B32" s="761"/>
      <c r="C32" s="763"/>
      <c r="D32" s="739" t="s">
        <v>52</v>
      </c>
      <c r="E32" s="724"/>
      <c r="F32" s="724"/>
      <c r="G32" s="98" t="s">
        <v>21</v>
      </c>
      <c r="I32" s="101"/>
      <c r="J32" s="101"/>
      <c r="K32" s="101"/>
      <c r="L32" s="101"/>
      <c r="M32" s="101"/>
      <c r="N32" s="101"/>
      <c r="O32" s="101"/>
      <c r="P32" s="101"/>
      <c r="Q32" s="101"/>
      <c r="AC32" s="88"/>
      <c r="AH32" s="89"/>
    </row>
    <row r="33" spans="1:73" s="87" customFormat="1" ht="14.45" customHeight="1">
      <c r="A33" s="746"/>
      <c r="B33" s="761"/>
      <c r="C33" s="763"/>
      <c r="D33" s="739" t="s">
        <v>53</v>
      </c>
      <c r="E33" s="724"/>
      <c r="F33" s="724"/>
      <c r="G33" s="98" t="s">
        <v>21</v>
      </c>
      <c r="I33" s="101"/>
      <c r="J33" s="101"/>
      <c r="K33" s="101"/>
      <c r="L33" s="101"/>
      <c r="M33" s="101"/>
      <c r="N33" s="101"/>
      <c r="O33" s="101"/>
      <c r="P33" s="101"/>
      <c r="Q33" s="101"/>
      <c r="AC33" s="88"/>
      <c r="AH33" s="89"/>
    </row>
    <row r="34" spans="1:73" s="87" customFormat="1" ht="14.45" customHeight="1">
      <c r="A34" s="746"/>
      <c r="B34" s="761"/>
      <c r="C34" s="763"/>
      <c r="D34" s="739" t="s">
        <v>54</v>
      </c>
      <c r="E34" s="724"/>
      <c r="F34" s="724"/>
      <c r="G34" s="98" t="s">
        <v>21</v>
      </c>
      <c r="I34" s="101"/>
      <c r="J34" s="101"/>
      <c r="K34" s="101"/>
      <c r="L34" s="101"/>
      <c r="M34" s="101"/>
      <c r="N34" s="101"/>
      <c r="O34" s="101"/>
      <c r="P34" s="101"/>
      <c r="Q34" s="101"/>
      <c r="AC34" s="88"/>
      <c r="AH34" s="89"/>
    </row>
    <row r="35" spans="1:73" s="87" customFormat="1" ht="15" customHeight="1">
      <c r="A35" s="746"/>
      <c r="B35" s="761"/>
      <c r="C35" s="763"/>
      <c r="D35" s="739" t="s">
        <v>55</v>
      </c>
      <c r="E35" s="724"/>
      <c r="F35" s="724"/>
      <c r="G35" s="98" t="s">
        <v>21</v>
      </c>
      <c r="I35" s="101"/>
      <c r="J35" s="101"/>
      <c r="K35" s="101"/>
      <c r="L35" s="101"/>
      <c r="M35" s="101"/>
      <c r="N35" s="101"/>
      <c r="O35" s="101"/>
      <c r="P35" s="101"/>
      <c r="Q35" s="101"/>
      <c r="AC35" s="88"/>
      <c r="AH35" s="89"/>
    </row>
    <row r="36" spans="1:73" s="87" customFormat="1" ht="15" customHeight="1" thickBot="1">
      <c r="A36" s="746"/>
      <c r="B36" s="764"/>
      <c r="C36" s="765"/>
      <c r="D36" s="741" t="s">
        <v>56</v>
      </c>
      <c r="E36" s="723"/>
      <c r="F36" s="723"/>
      <c r="G36" s="103" t="s">
        <v>21</v>
      </c>
      <c r="I36" s="101"/>
      <c r="J36" s="101"/>
      <c r="K36" s="101"/>
      <c r="L36" s="101"/>
      <c r="M36" s="101"/>
      <c r="N36" s="101"/>
      <c r="O36" s="101"/>
      <c r="P36" s="101"/>
      <c r="Q36" s="101"/>
      <c r="AC36" s="88"/>
      <c r="AH36" s="89"/>
    </row>
    <row r="37" spans="1:73" ht="18">
      <c r="A37" s="104"/>
      <c r="B37" s="105" t="s">
        <v>57</v>
      </c>
      <c r="AC37" s="106"/>
      <c r="AH37" s="83"/>
    </row>
    <row r="38" spans="1:73" ht="15.75" thickBot="1">
      <c r="A38" s="72"/>
      <c r="B38" s="72"/>
      <c r="C38" s="72"/>
      <c r="D38" s="72"/>
      <c r="E38" s="72"/>
      <c r="F38" s="72"/>
      <c r="G38" s="72"/>
      <c r="H38" s="72"/>
      <c r="I38" s="72"/>
      <c r="J38" s="72"/>
      <c r="K38" s="72"/>
      <c r="L38" s="72"/>
      <c r="M38" s="72"/>
      <c r="N38" s="72"/>
      <c r="O38" s="72"/>
      <c r="P38" s="72"/>
      <c r="Q38" s="72"/>
      <c r="R38" s="72"/>
      <c r="BU38" s="65">
        <v>2021</v>
      </c>
    </row>
    <row r="39" spans="1:73" s="109" customFormat="1" ht="39.950000000000003" customHeight="1" thickBot="1">
      <c r="A39" s="107"/>
      <c r="B39" s="736" t="s">
        <v>58</v>
      </c>
      <c r="C39" s="737"/>
      <c r="D39" s="737"/>
      <c r="E39" s="737"/>
      <c r="F39" s="737"/>
      <c r="G39" s="737"/>
      <c r="H39" s="737"/>
      <c r="I39" s="737"/>
      <c r="J39" s="737"/>
      <c r="K39" s="737"/>
      <c r="L39" s="737"/>
      <c r="M39" s="737"/>
      <c r="N39" s="738"/>
      <c r="O39" s="108"/>
      <c r="P39" s="107"/>
      <c r="Q39" s="107"/>
      <c r="R39" s="107"/>
      <c r="S39" s="107"/>
      <c r="AV39" s="109" t="s">
        <v>59</v>
      </c>
      <c r="BB39" s="109" t="s">
        <v>60</v>
      </c>
      <c r="BC39" s="109" t="s">
        <v>61</v>
      </c>
      <c r="BD39" s="109" t="s">
        <v>62</v>
      </c>
      <c r="BE39" s="109" t="s">
        <v>63</v>
      </c>
      <c r="BI39" s="109" t="s">
        <v>64</v>
      </c>
      <c r="BJ39" s="110" t="s">
        <v>65</v>
      </c>
      <c r="BM39" s="111">
        <v>1</v>
      </c>
      <c r="BN39" s="112" t="s">
        <v>66</v>
      </c>
      <c r="BO39" s="111"/>
      <c r="BP39" s="109">
        <f>BM39</f>
        <v>1</v>
      </c>
      <c r="BQ39" s="113">
        <f>0.187*10^-3</f>
        <v>1.8699999999999999E-4</v>
      </c>
    </row>
    <row r="40" spans="1:73" s="109" customFormat="1" ht="24.95" customHeight="1">
      <c r="A40" s="107"/>
      <c r="B40" s="838" t="s">
        <v>67</v>
      </c>
      <c r="C40" s="839"/>
      <c r="D40" s="839"/>
      <c r="E40" s="839"/>
      <c r="F40" s="773" t="s">
        <v>68</v>
      </c>
      <c r="G40" s="775"/>
      <c r="H40" s="773" t="s">
        <v>69</v>
      </c>
      <c r="I40" s="775"/>
      <c r="J40" s="773" t="s">
        <v>70</v>
      </c>
      <c r="K40" s="774"/>
      <c r="L40" s="775"/>
      <c r="M40" s="910" t="s">
        <v>71</v>
      </c>
      <c r="N40" s="911"/>
      <c r="O40" s="108"/>
      <c r="P40" s="107"/>
      <c r="Q40" s="107"/>
      <c r="R40" s="107"/>
      <c r="S40" s="107"/>
      <c r="T40" s="107"/>
      <c r="U40" s="107"/>
      <c r="V40" s="107"/>
      <c r="W40" s="107"/>
      <c r="X40" s="107"/>
      <c r="Y40" s="107"/>
      <c r="Z40" s="107"/>
      <c r="AA40" s="107"/>
      <c r="AB40" s="107"/>
      <c r="AC40" s="107"/>
      <c r="AD40" s="107"/>
      <c r="AE40" s="107"/>
      <c r="AF40" s="107"/>
      <c r="AG40" s="107"/>
      <c r="AH40" s="107"/>
      <c r="AI40" s="107"/>
      <c r="AJ40" s="107"/>
      <c r="AK40" s="107"/>
      <c r="AL40" s="107"/>
      <c r="AM40" s="107"/>
      <c r="AN40" s="107"/>
      <c r="AO40" s="107"/>
      <c r="AP40" s="107"/>
      <c r="AQ40" s="107"/>
      <c r="AR40" s="107"/>
      <c r="AS40" s="107"/>
      <c r="AV40" s="109" t="s">
        <v>72</v>
      </c>
      <c r="BI40" s="109" t="s">
        <v>73</v>
      </c>
      <c r="BJ40" s="110" t="s">
        <v>65</v>
      </c>
      <c r="BM40" s="114">
        <v>2</v>
      </c>
      <c r="BN40" s="115" t="s">
        <v>74</v>
      </c>
      <c r="BO40" s="114"/>
      <c r="BP40" s="109">
        <f t="shared" ref="BP40:BP47" si="0">BM40</f>
        <v>2</v>
      </c>
      <c r="BQ40" s="116" t="e">
        <f>L41*10^-7</f>
        <v>#VALUE!</v>
      </c>
    </row>
    <row r="41" spans="1:73" s="109" customFormat="1" ht="39.950000000000003" customHeight="1">
      <c r="A41" s="107"/>
      <c r="B41" s="840" t="s">
        <v>75</v>
      </c>
      <c r="C41" s="841"/>
      <c r="D41" s="364" t="s">
        <v>76</v>
      </c>
      <c r="E41" s="364" t="s">
        <v>77</v>
      </c>
      <c r="F41" s="364" t="s">
        <v>76</v>
      </c>
      <c r="G41" s="364" t="s">
        <v>78</v>
      </c>
      <c r="H41" s="363" t="s">
        <v>76</v>
      </c>
      <c r="I41" s="363" t="s">
        <v>79</v>
      </c>
      <c r="J41" s="364" t="s">
        <v>80</v>
      </c>
      <c r="K41" s="364" t="s">
        <v>81</v>
      </c>
      <c r="L41" s="364" t="s">
        <v>82</v>
      </c>
      <c r="M41" s="364" t="s">
        <v>83</v>
      </c>
      <c r="N41" s="365" t="s">
        <v>84</v>
      </c>
      <c r="O41" s="117"/>
      <c r="P41" s="107"/>
      <c r="Q41" s="107"/>
      <c r="R41" s="107"/>
      <c r="S41" s="107"/>
      <c r="T41" s="107"/>
      <c r="U41" s="107"/>
      <c r="V41" s="107"/>
      <c r="W41" s="107"/>
      <c r="X41" s="107"/>
      <c r="Y41" s="107"/>
      <c r="Z41" s="107"/>
      <c r="AA41" s="107"/>
      <c r="AB41" s="107"/>
      <c r="AC41" s="107"/>
      <c r="AD41" s="107"/>
      <c r="AE41" s="107"/>
      <c r="AF41" s="107"/>
      <c r="AG41" s="107"/>
      <c r="AH41" s="107"/>
      <c r="AI41" s="107"/>
      <c r="AJ41" s="107" t="s">
        <v>85</v>
      </c>
      <c r="AK41" s="107"/>
      <c r="AL41" s="107"/>
      <c r="AM41" s="107"/>
      <c r="AN41" s="107"/>
      <c r="AO41" s="107"/>
      <c r="AP41" s="107"/>
      <c r="AQ41" s="107"/>
      <c r="AR41" s="107"/>
      <c r="AS41" s="107"/>
      <c r="AZ41" s="118" t="s">
        <v>86</v>
      </c>
      <c r="BB41" s="109" t="s">
        <v>87</v>
      </c>
      <c r="BC41" s="109" t="s">
        <v>88</v>
      </c>
      <c r="BD41" s="109" t="s">
        <v>89</v>
      </c>
      <c r="BE41" s="118" t="s">
        <v>88</v>
      </c>
      <c r="BI41" s="109" t="s">
        <v>90</v>
      </c>
      <c r="BJ41" s="110" t="s">
        <v>22</v>
      </c>
      <c r="BM41" s="114">
        <v>3</v>
      </c>
      <c r="BN41" s="115" t="s">
        <v>64</v>
      </c>
      <c r="BO41" s="114"/>
      <c r="BP41" s="109">
        <f t="shared" si="0"/>
        <v>3</v>
      </c>
      <c r="BQ41" s="116">
        <f>860/0.9*10^-7</f>
        <v>9.5555555555555555E-5</v>
      </c>
    </row>
    <row r="42" spans="1:73" s="109" customFormat="1" ht="20.100000000000001" customHeight="1">
      <c r="A42" s="107"/>
      <c r="B42" s="842" t="s">
        <v>66</v>
      </c>
      <c r="C42" s="843"/>
      <c r="D42" s="366" t="s">
        <v>65</v>
      </c>
      <c r="E42" s="119"/>
      <c r="F42" s="367" t="str">
        <f>VLOOKUP($B42,$AC$42:$AH$62,3,FALSE)</f>
        <v>-</v>
      </c>
      <c r="G42" s="46" t="str">
        <f>VLOOKUP($B42,$AC$42:$AH$64,4,FALSE)</f>
        <v>-</v>
      </c>
      <c r="H42" s="120"/>
      <c r="I42" s="120"/>
      <c r="J42" s="47">
        <f>E42*3.6</f>
        <v>0</v>
      </c>
      <c r="K42" s="377">
        <f>0.187*10^-3</f>
        <v>1.8699999999999999E-4</v>
      </c>
      <c r="L42" s="378">
        <f>K42*E42</f>
        <v>0</v>
      </c>
      <c r="M42" s="912">
        <f>(SUM(J42:J53)+J60+J63)/1000</f>
        <v>0</v>
      </c>
      <c r="N42" s="915">
        <f>SUM(L42:L53)+L60+L63+L56</f>
        <v>0</v>
      </c>
      <c r="O42" s="121"/>
      <c r="P42" s="107"/>
      <c r="Q42" s="107"/>
      <c r="R42" s="107"/>
      <c r="S42" s="107"/>
      <c r="T42" s="107"/>
      <c r="U42" s="107"/>
      <c r="V42" s="107"/>
      <c r="W42" s="107"/>
      <c r="X42" s="107"/>
      <c r="Y42" s="107"/>
      <c r="Z42" s="107"/>
      <c r="AA42" s="107"/>
      <c r="AB42" s="107"/>
      <c r="AC42" s="107" t="s">
        <v>91</v>
      </c>
      <c r="AD42" s="107"/>
      <c r="AE42" s="107" t="s">
        <v>76</v>
      </c>
      <c r="AF42" s="107" t="s">
        <v>92</v>
      </c>
      <c r="AG42" s="107"/>
      <c r="AH42" s="107" t="s">
        <v>93</v>
      </c>
      <c r="AI42" s="107"/>
      <c r="AJ42" s="107">
        <v>239.006</v>
      </c>
      <c r="AK42" s="107" t="s">
        <v>94</v>
      </c>
      <c r="AL42" s="107"/>
      <c r="AM42" s="107"/>
      <c r="AN42" s="107"/>
      <c r="AO42" s="107"/>
      <c r="AP42" s="107"/>
      <c r="AQ42" s="107"/>
      <c r="AR42" s="122" t="e">
        <f>AS42/$AP$38</f>
        <v>#DIV/0!</v>
      </c>
      <c r="AS42" s="107">
        <v>4000</v>
      </c>
      <c r="AZ42" s="123">
        <v>2021</v>
      </c>
      <c r="BB42" s="109" t="s">
        <v>87</v>
      </c>
      <c r="BC42" s="109" t="s">
        <v>95</v>
      </c>
      <c r="BD42" s="109" t="s">
        <v>96</v>
      </c>
      <c r="BE42" s="118" t="s">
        <v>95</v>
      </c>
      <c r="BI42" s="109" t="s">
        <v>97</v>
      </c>
      <c r="BJ42" s="110" t="s">
        <v>22</v>
      </c>
      <c r="BM42" s="114">
        <v>4</v>
      </c>
      <c r="BN42" s="115" t="s">
        <v>73</v>
      </c>
      <c r="BO42" s="114"/>
      <c r="BP42" s="109">
        <f t="shared" si="0"/>
        <v>4</v>
      </c>
      <c r="BQ42" s="116">
        <f>IFERROR((1/L43)*0.187*10^-3,0)</f>
        <v>0</v>
      </c>
    </row>
    <row r="43" spans="1:73" s="109" customFormat="1" ht="20.100000000000001" customHeight="1">
      <c r="A43" s="107"/>
      <c r="B43" s="844" t="s">
        <v>74</v>
      </c>
      <c r="C43" s="845"/>
      <c r="D43" s="124" t="s">
        <v>98</v>
      </c>
      <c r="E43" s="125"/>
      <c r="F43" s="368" t="str">
        <f>VLOOKUP($B43,$AC$42:$AH$62,3,FALSE)</f>
        <v>MJ/Sm3</v>
      </c>
      <c r="G43" s="48">
        <f>VLOOKUP($B43,$AC$42:$AH$64,4,FALSE)</f>
        <v>34.97820138406567</v>
      </c>
      <c r="H43" s="120"/>
      <c r="I43" s="120"/>
      <c r="J43" s="49">
        <f>E43*G43</f>
        <v>0</v>
      </c>
      <c r="K43" s="376">
        <f>8360*10^-7</f>
        <v>8.3599999999999994E-4</v>
      </c>
      <c r="L43" s="379">
        <f>E43*K43</f>
        <v>0</v>
      </c>
      <c r="M43" s="912"/>
      <c r="N43" s="915"/>
      <c r="O43" s="121"/>
      <c r="P43" s="107"/>
      <c r="Q43" s="107"/>
      <c r="R43" s="107"/>
      <c r="S43" s="107"/>
      <c r="T43" s="107"/>
      <c r="U43" s="107"/>
      <c r="V43" s="107"/>
      <c r="W43" s="107"/>
      <c r="X43" s="107"/>
      <c r="Y43" s="107"/>
      <c r="Z43" s="107"/>
      <c r="AA43" s="107"/>
      <c r="AB43" s="107"/>
      <c r="AC43" s="107"/>
      <c r="AD43" s="107"/>
      <c r="AE43" s="107"/>
      <c r="AF43" s="107"/>
      <c r="AG43" s="107"/>
      <c r="AH43" s="107"/>
      <c r="AI43" s="107"/>
      <c r="AJ43" s="107"/>
      <c r="AK43" s="107"/>
      <c r="AL43" s="107"/>
      <c r="AM43" s="107"/>
      <c r="AN43" s="107" t="s">
        <v>99</v>
      </c>
      <c r="AO43" s="107"/>
      <c r="AP43" s="107"/>
      <c r="AQ43" s="107"/>
      <c r="AR43" s="107"/>
      <c r="AS43" s="107"/>
      <c r="AX43" s="109" t="s">
        <v>86</v>
      </c>
      <c r="AZ43" s="123">
        <v>2022</v>
      </c>
      <c r="BB43" s="109" t="s">
        <v>100</v>
      </c>
      <c r="BC43" s="109" t="s">
        <v>101</v>
      </c>
      <c r="BD43" s="109" t="s">
        <v>102</v>
      </c>
      <c r="BE43" s="118" t="s">
        <v>101</v>
      </c>
      <c r="BI43" s="109" t="s">
        <v>103</v>
      </c>
      <c r="BJ43" s="110" t="s">
        <v>22</v>
      </c>
      <c r="BM43" s="114">
        <v>5</v>
      </c>
      <c r="BN43" s="115" t="s">
        <v>90</v>
      </c>
      <c r="BO43" s="114"/>
      <c r="BP43" s="109">
        <f t="shared" si="0"/>
        <v>5</v>
      </c>
      <c r="BQ43" s="116">
        <f>L44*10^-4</f>
        <v>0</v>
      </c>
    </row>
    <row r="44" spans="1:73" s="109" customFormat="1" ht="20.100000000000001" customHeight="1">
      <c r="A44" s="107"/>
      <c r="B44" s="846" t="s">
        <v>104</v>
      </c>
      <c r="C44" s="847"/>
      <c r="D44" s="372" t="s">
        <v>105</v>
      </c>
      <c r="E44" s="119"/>
      <c r="F44" s="369" t="str">
        <f>VLOOKUP($B44,$AC$42:$AH$62,3,FALSE)</f>
        <v>MJ/kg</v>
      </c>
      <c r="G44" s="50">
        <f>VLOOKUP($B44,$AC$42:$AH$64,4,FALSE)</f>
        <v>42.676752884864818</v>
      </c>
      <c r="H44" s="120"/>
      <c r="I44" s="120"/>
      <c r="J44" s="51">
        <f>IFERROR(IF(AND(I44&gt;0,H44&lt;&gt;""),IF(H44="MJ/kg",E44*I44*1000,E44*I44*1000/$AP$38),E44*G44*1000),"-")</f>
        <v>0</v>
      </c>
      <c r="K44" s="375">
        <f>IFERROR(11000*10^-4,"-")</f>
        <v>1.1000000000000001</v>
      </c>
      <c r="L44" s="52">
        <f>IFERROR(E44*K44,0)</f>
        <v>0</v>
      </c>
      <c r="M44" s="912"/>
      <c r="N44" s="915"/>
      <c r="O44" s="121"/>
      <c r="P44" s="107"/>
      <c r="Q44" s="107"/>
      <c r="R44" s="107"/>
      <c r="S44" s="107"/>
      <c r="T44" s="107"/>
      <c r="U44" s="107"/>
      <c r="V44" s="107"/>
      <c r="W44" s="107"/>
      <c r="X44" s="107"/>
      <c r="Y44" s="107"/>
      <c r="Z44" s="107"/>
      <c r="AA44" s="107"/>
      <c r="AB44" s="107"/>
      <c r="AC44" s="107" t="s">
        <v>66</v>
      </c>
      <c r="AD44" s="126" t="s">
        <v>65</v>
      </c>
      <c r="AE44" s="126" t="s">
        <v>106</v>
      </c>
      <c r="AF44" s="126" t="s">
        <v>106</v>
      </c>
      <c r="AG44" s="107"/>
      <c r="AH44" s="126" t="s">
        <v>106</v>
      </c>
      <c r="AI44" s="107"/>
      <c r="AJ44" s="107"/>
      <c r="AK44" s="107"/>
      <c r="AL44" s="107"/>
      <c r="AM44" s="107"/>
      <c r="AN44" s="127" t="str">
        <f>B44</f>
        <v>Gasolio (riscaldamento/centrale termica)</v>
      </c>
      <c r="AO44" s="107"/>
      <c r="AP44" s="107"/>
      <c r="AQ44" s="107"/>
      <c r="AR44" s="107"/>
      <c r="AS44" s="107"/>
      <c r="AX44" s="109" t="s">
        <v>107</v>
      </c>
      <c r="AZ44" s="123">
        <v>2023</v>
      </c>
      <c r="BB44" s="109" t="s">
        <v>100</v>
      </c>
      <c r="BC44" s="109" t="s">
        <v>65</v>
      </c>
      <c r="BD44" s="109" t="s">
        <v>108</v>
      </c>
      <c r="BE44" s="118" t="s">
        <v>65</v>
      </c>
      <c r="BI44" s="109" t="s">
        <v>109</v>
      </c>
      <c r="BJ44" s="110" t="s">
        <v>22</v>
      </c>
      <c r="BM44" s="114">
        <v>6</v>
      </c>
      <c r="BN44" s="115" t="s">
        <v>97</v>
      </c>
      <c r="BO44" s="114"/>
      <c r="BP44" s="109">
        <f t="shared" si="0"/>
        <v>6</v>
      </c>
      <c r="BQ44" s="116">
        <f>L45*10^-4</f>
        <v>0</v>
      </c>
    </row>
    <row r="45" spans="1:73" s="109" customFormat="1" ht="20.100000000000001" customHeight="1">
      <c r="A45" s="107"/>
      <c r="B45" s="846" t="s">
        <v>110</v>
      </c>
      <c r="C45" s="847"/>
      <c r="D45" s="372" t="s">
        <v>105</v>
      </c>
      <c r="E45" s="119"/>
      <c r="F45" s="369" t="str">
        <f>VLOOKUP($B45,$AC$42:$AH$62,3,FALSE)</f>
        <v>MJ/kg</v>
      </c>
      <c r="G45" s="50">
        <f>VLOOKUP($B45,$AC$42:$AH$64,4,FALSE)</f>
        <v>46.023949189560092</v>
      </c>
      <c r="H45" s="120"/>
      <c r="I45" s="120"/>
      <c r="J45" s="51">
        <f t="shared" ref="J45" si="1">IFERROR(IF(AND(I45&gt;0,H45&lt;&gt;""),IF(H45="MJ/kg",E45*I45*1000,E45*I45*1000/$AP$38),E45*G45*1000),"-")</f>
        <v>0</v>
      </c>
      <c r="K45" s="375">
        <f>IFERROR(10200*10^-4,"-")</f>
        <v>1.02</v>
      </c>
      <c r="L45" s="52">
        <f t="shared" ref="L45:L51" si="2">IFERROR(E45*K45,0)</f>
        <v>0</v>
      </c>
      <c r="M45" s="912"/>
      <c r="N45" s="915"/>
      <c r="O45" s="121"/>
      <c r="P45" s="107"/>
      <c r="Q45" s="107"/>
      <c r="R45" s="107"/>
      <c r="S45" s="107"/>
      <c r="T45" s="107"/>
      <c r="U45" s="107"/>
      <c r="V45" s="107"/>
      <c r="W45" s="107"/>
      <c r="X45" s="107"/>
      <c r="Y45" s="107"/>
      <c r="Z45" s="107"/>
      <c r="AA45" s="107" t="s">
        <v>21</v>
      </c>
      <c r="AB45" s="107"/>
      <c r="AC45" s="107" t="s">
        <v>74</v>
      </c>
      <c r="AD45" s="126" t="s">
        <v>98</v>
      </c>
      <c r="AE45" s="126" t="s">
        <v>111</v>
      </c>
      <c r="AF45" s="128">
        <f>AG45/$AJ$42</f>
        <v>34.97820138406567</v>
      </c>
      <c r="AG45" s="107">
        <v>8360</v>
      </c>
      <c r="AH45" s="128">
        <f>AF45</f>
        <v>34.97820138406567</v>
      </c>
      <c r="AI45" s="107"/>
      <c r="AJ45" s="126" t="s">
        <v>111</v>
      </c>
      <c r="AK45" s="126" t="s">
        <v>112</v>
      </c>
      <c r="AL45" s="107"/>
      <c r="AM45" s="107"/>
      <c r="AN45" s="127" t="str">
        <f t="shared" ref="AN45:AN46" si="3">B45</f>
        <v>GPL (riscaldamento/centrale termica)</v>
      </c>
      <c r="AO45" s="107"/>
      <c r="AP45" s="107"/>
      <c r="AQ45" s="107"/>
      <c r="AR45" s="129">
        <v>0</v>
      </c>
      <c r="AS45" s="107"/>
      <c r="AX45" s="109" t="s">
        <v>113</v>
      </c>
      <c r="AZ45" s="123">
        <v>2024</v>
      </c>
      <c r="BB45" s="109" t="s">
        <v>114</v>
      </c>
      <c r="BC45" s="109" t="s">
        <v>115</v>
      </c>
      <c r="BD45" s="109" t="s">
        <v>116</v>
      </c>
      <c r="BE45" s="118" t="s">
        <v>117</v>
      </c>
      <c r="BI45" s="109" t="s">
        <v>118</v>
      </c>
      <c r="BJ45" s="110" t="s">
        <v>22</v>
      </c>
      <c r="BM45" s="114">
        <v>7</v>
      </c>
      <c r="BN45" s="115" t="s">
        <v>103</v>
      </c>
      <c r="BO45" s="114"/>
      <c r="BP45" s="109">
        <f t="shared" si="0"/>
        <v>7</v>
      </c>
      <c r="BQ45" s="116">
        <f>L46*10^-4</f>
        <v>0</v>
      </c>
    </row>
    <row r="46" spans="1:73" s="109" customFormat="1" ht="20.100000000000001" customHeight="1" thickBot="1">
      <c r="A46" s="107"/>
      <c r="B46" s="732" t="s">
        <v>90</v>
      </c>
      <c r="C46" s="733"/>
      <c r="D46" s="372" t="s">
        <v>105</v>
      </c>
      <c r="E46" s="119"/>
      <c r="F46" s="369" t="str">
        <f>VLOOKUP($B46,$AC$42:$AH$62,3,FALSE)</f>
        <v>NON DISPONIBILE</v>
      </c>
      <c r="G46" s="50" t="str">
        <f>VLOOKUP($B46,$AC$42:$AH$64,4,FALSE)</f>
        <v>NON DISPONIBILE</v>
      </c>
      <c r="H46" s="130"/>
      <c r="I46" s="131"/>
      <c r="J46" s="51" t="str">
        <f>IFERROR(IF(AND(I46&gt;0,H46&lt;&gt;""),IF(H46="MJ/kg",E46*I46*1000,E46*I46*1000/$AJ$42),E46*G46*1000),"-")</f>
        <v>-</v>
      </c>
      <c r="K46" s="375" t="str">
        <f>IFERROR(J46*$AJ$42*10^-4/1000/E46,"-")</f>
        <v>-</v>
      </c>
      <c r="L46" s="52">
        <f t="shared" si="2"/>
        <v>0</v>
      </c>
      <c r="M46" s="912"/>
      <c r="N46" s="915"/>
      <c r="O46" s="121"/>
      <c r="P46" s="107"/>
      <c r="Q46" s="107"/>
      <c r="R46" s="107"/>
      <c r="S46" s="107"/>
      <c r="T46" s="107"/>
      <c r="U46" s="107"/>
      <c r="V46" s="107"/>
      <c r="W46" s="107"/>
      <c r="X46" s="107"/>
      <c r="Y46" s="107"/>
      <c r="Z46" s="107"/>
      <c r="AA46" s="107" t="s">
        <v>104</v>
      </c>
      <c r="AB46" s="107"/>
      <c r="AC46" s="107" t="s">
        <v>110</v>
      </c>
      <c r="AD46" s="126" t="s">
        <v>22</v>
      </c>
      <c r="AE46" s="126" t="s">
        <v>119</v>
      </c>
      <c r="AF46" s="128">
        <f t="shared" ref="AF46:AF47" si="4">AG46/$AJ$42</f>
        <v>46.023949189560092</v>
      </c>
      <c r="AG46" s="107">
        <v>11000</v>
      </c>
      <c r="AH46" s="107"/>
      <c r="AI46" s="107"/>
      <c r="AJ46" s="126" t="s">
        <v>119</v>
      </c>
      <c r="AK46" s="107" t="s">
        <v>120</v>
      </c>
      <c r="AL46" s="107"/>
      <c r="AM46" s="107"/>
      <c r="AN46" s="127" t="str">
        <f t="shared" si="3"/>
        <v>Biomassa</v>
      </c>
      <c r="AO46" s="107"/>
      <c r="AP46" s="107"/>
      <c r="AQ46" s="107"/>
      <c r="AR46" s="129">
        <v>0.25</v>
      </c>
      <c r="AS46" s="107"/>
      <c r="AX46" s="109" t="s">
        <v>121</v>
      </c>
      <c r="AZ46" s="123">
        <v>2025</v>
      </c>
      <c r="BB46" s="109" t="s">
        <v>114</v>
      </c>
      <c r="BC46" s="109" t="s">
        <v>117</v>
      </c>
      <c r="BD46" s="109" t="s">
        <v>122</v>
      </c>
      <c r="BE46" s="118" t="s">
        <v>115</v>
      </c>
      <c r="BI46" s="109" t="s">
        <v>123</v>
      </c>
      <c r="BJ46" s="132" t="s">
        <v>101</v>
      </c>
      <c r="BM46" s="114">
        <v>8</v>
      </c>
      <c r="BN46" s="115" t="s">
        <v>109</v>
      </c>
      <c r="BO46" s="114"/>
      <c r="BP46" s="109">
        <f t="shared" si="0"/>
        <v>8</v>
      </c>
      <c r="BQ46" s="116">
        <f>L47*10^-4</f>
        <v>0</v>
      </c>
    </row>
    <row r="47" spans="1:73" s="109" customFormat="1" ht="20.100000000000001" customHeight="1">
      <c r="A47" s="107"/>
      <c r="B47" s="374" t="s">
        <v>124</v>
      </c>
      <c r="C47" s="133" t="s">
        <v>21</v>
      </c>
      <c r="D47" s="372" t="s">
        <v>105</v>
      </c>
      <c r="E47" s="134"/>
      <c r="F47" s="369" t="str">
        <f>_xlfn.IFNA(VLOOKUP(C47,$AC$42:$AH$64,3,FALSE),"-")</f>
        <v>-</v>
      </c>
      <c r="G47" s="53" t="str">
        <f>_xlfn.IFNA(VLOOKUP($C47,$AC$42:$AH$64,4,FALSE),"-")</f>
        <v>-</v>
      </c>
      <c r="H47" s="130"/>
      <c r="I47" s="131"/>
      <c r="J47" s="54" t="str">
        <f>IFERROR(IF(AND(I47&gt;0,H47&lt;&gt;""),IF(H47="MJ/kg",E47*I47,E47*I47/$AJ$42),E47*G47),"-")</f>
        <v>-</v>
      </c>
      <c r="K47" s="375" t="str">
        <f t="shared" ref="K47:K51" si="5">IFERROR(J47*$AJ$42*10^-4/1000/E47,"-")</f>
        <v>-</v>
      </c>
      <c r="L47" s="52">
        <f t="shared" si="2"/>
        <v>0</v>
      </c>
      <c r="M47" s="912"/>
      <c r="N47" s="915"/>
      <c r="O47" s="121"/>
      <c r="P47" s="107"/>
      <c r="Q47" s="107"/>
      <c r="R47" s="107"/>
      <c r="S47" s="107"/>
      <c r="T47" s="107"/>
      <c r="U47" s="107"/>
      <c r="V47" s="107"/>
      <c r="W47" s="107"/>
      <c r="X47" s="107"/>
      <c r="Y47" s="107"/>
      <c r="Z47" s="107"/>
      <c r="AA47" s="107" t="s">
        <v>110</v>
      </c>
      <c r="AB47" s="107"/>
      <c r="AC47" s="107" t="s">
        <v>104</v>
      </c>
      <c r="AD47" s="126" t="s">
        <v>22</v>
      </c>
      <c r="AE47" s="126" t="s">
        <v>119</v>
      </c>
      <c r="AF47" s="128">
        <f t="shared" si="4"/>
        <v>42.676752884864818</v>
      </c>
      <c r="AG47" s="107">
        <v>10200</v>
      </c>
      <c r="AH47" s="107"/>
      <c r="AI47" s="107"/>
      <c r="AJ47" s="126" t="s">
        <v>119</v>
      </c>
      <c r="AK47" s="107" t="s">
        <v>120</v>
      </c>
      <c r="AL47" s="107"/>
      <c r="AM47" s="107"/>
      <c r="AN47" s="127" t="str">
        <f>IF(C47="","",C47)</f>
        <v>Seleziona</v>
      </c>
      <c r="AO47" s="107"/>
      <c r="AP47" s="107"/>
      <c r="AQ47" s="107"/>
      <c r="AR47" s="129">
        <v>0.5</v>
      </c>
      <c r="AS47" s="107"/>
      <c r="AX47" s="109" t="s">
        <v>125</v>
      </c>
      <c r="AZ47" s="123">
        <v>2026</v>
      </c>
      <c r="BB47" s="109" t="s">
        <v>126</v>
      </c>
      <c r="BC47" s="109" t="s">
        <v>127</v>
      </c>
      <c r="BD47" s="109" t="s">
        <v>128</v>
      </c>
      <c r="BE47" s="118" t="s">
        <v>127</v>
      </c>
      <c r="BM47" s="114">
        <v>9</v>
      </c>
      <c r="BN47" s="115" t="s">
        <v>118</v>
      </c>
      <c r="BO47" s="114"/>
      <c r="BP47" s="109">
        <f t="shared" si="0"/>
        <v>9</v>
      </c>
      <c r="BQ47" s="116">
        <f>L48*10^-4</f>
        <v>0</v>
      </c>
    </row>
    <row r="48" spans="1:73" s="109" customFormat="1" ht="20.100000000000001" customHeight="1" thickBot="1">
      <c r="A48" s="107"/>
      <c r="B48" s="374" t="s">
        <v>124</v>
      </c>
      <c r="C48" s="133" t="s">
        <v>21</v>
      </c>
      <c r="D48" s="372" t="s">
        <v>105</v>
      </c>
      <c r="E48" s="134"/>
      <c r="F48" s="369" t="str">
        <f>_xlfn.IFNA(VLOOKUP(C48,$AC$42:$AH$64,3,FALSE),"-")</f>
        <v>-</v>
      </c>
      <c r="G48" s="53" t="str">
        <f>_xlfn.IFNA(VLOOKUP($C48,$AC$42:$AH$64,4,FALSE),"-")</f>
        <v>-</v>
      </c>
      <c r="H48" s="130"/>
      <c r="I48" s="131"/>
      <c r="J48" s="54" t="str">
        <f>IFERROR(IF(AND(I48&gt;0,H48&lt;&gt;""),IF(H48="MJ/kg",E48*I48*1000,E48*I48*1000/$AJ$42),E48*G48*1000),"-")</f>
        <v>-</v>
      </c>
      <c r="K48" s="375" t="str">
        <f t="shared" si="5"/>
        <v>-</v>
      </c>
      <c r="L48" s="52">
        <f t="shared" si="2"/>
        <v>0</v>
      </c>
      <c r="M48" s="912"/>
      <c r="N48" s="915"/>
      <c r="O48" s="121"/>
      <c r="P48" s="107"/>
      <c r="Q48" s="107"/>
      <c r="R48" s="107"/>
      <c r="S48" s="107"/>
      <c r="T48" s="107"/>
      <c r="U48" s="107"/>
      <c r="V48" s="107"/>
      <c r="W48" s="107"/>
      <c r="X48" s="107"/>
      <c r="Y48" s="107"/>
      <c r="Z48" s="107"/>
      <c r="AA48" s="107" t="s">
        <v>90</v>
      </c>
      <c r="AB48" s="107"/>
      <c r="AC48" s="107" t="s">
        <v>90</v>
      </c>
      <c r="AD48" s="126" t="s">
        <v>22</v>
      </c>
      <c r="AE48" s="126" t="s">
        <v>129</v>
      </c>
      <c r="AF48" s="126" t="s">
        <v>129</v>
      </c>
      <c r="AG48" s="107"/>
      <c r="AH48" s="107"/>
      <c r="AI48" s="107"/>
      <c r="AJ48" s="126" t="s">
        <v>119</v>
      </c>
      <c r="AK48" s="107" t="s">
        <v>120</v>
      </c>
      <c r="AL48" s="107"/>
      <c r="AM48" s="107"/>
      <c r="AN48" s="127" t="str">
        <f t="shared" ref="AN48:AN51" si="6">IF(C48="","",C48)</f>
        <v>Seleziona</v>
      </c>
      <c r="AO48" s="107"/>
      <c r="AP48" s="107"/>
      <c r="AQ48" s="107"/>
      <c r="AR48" s="129">
        <v>0.75</v>
      </c>
      <c r="AS48" s="107"/>
      <c r="AU48" s="109" t="s">
        <v>130</v>
      </c>
      <c r="AZ48" s="123">
        <v>2027</v>
      </c>
      <c r="BB48" s="109" t="s">
        <v>131</v>
      </c>
      <c r="BC48" s="109" t="s">
        <v>132</v>
      </c>
      <c r="BD48" s="109" t="s">
        <v>133</v>
      </c>
      <c r="BE48" s="118" t="s">
        <v>134</v>
      </c>
      <c r="BM48" s="135">
        <v>10</v>
      </c>
      <c r="BN48" s="132" t="s">
        <v>123</v>
      </c>
      <c r="BO48" s="136"/>
      <c r="BP48" s="109">
        <v>10</v>
      </c>
      <c r="BQ48" s="137">
        <v>1</v>
      </c>
    </row>
    <row r="49" spans="1:68" s="109" customFormat="1" ht="20.100000000000001" customHeight="1">
      <c r="A49" s="107"/>
      <c r="B49" s="374" t="s">
        <v>124</v>
      </c>
      <c r="C49" s="133" t="s">
        <v>21</v>
      </c>
      <c r="D49" s="372" t="s">
        <v>105</v>
      </c>
      <c r="E49" s="134"/>
      <c r="F49" s="369" t="str">
        <f>_xlfn.IFNA(VLOOKUP(C49,$AC$42:$AH$64,3,FALSE),"-")</f>
        <v>-</v>
      </c>
      <c r="G49" s="53" t="str">
        <f>_xlfn.IFNA(VLOOKUP($C49,$AC$42:$AH$64,4,FALSE),"-")</f>
        <v>-</v>
      </c>
      <c r="H49" s="130"/>
      <c r="I49" s="131"/>
      <c r="J49" s="54" t="str">
        <f t="shared" ref="J49:J51" si="7">IFERROR(IF(AND(I49&gt;0,H49&lt;&gt;""),IF(H49="MJ/kg",E49*I49*1000,E49*I49*1000/$AJ$42),E49*G49*1000),"-")</f>
        <v>-</v>
      </c>
      <c r="K49" s="375" t="str">
        <f t="shared" si="5"/>
        <v>-</v>
      </c>
      <c r="L49" s="52">
        <f t="shared" si="2"/>
        <v>0</v>
      </c>
      <c r="M49" s="912"/>
      <c r="N49" s="915"/>
      <c r="O49" s="121"/>
      <c r="P49" s="107"/>
      <c r="Q49" s="107"/>
      <c r="R49" s="107"/>
      <c r="S49" s="107"/>
      <c r="T49" s="107"/>
      <c r="U49" s="107"/>
      <c r="V49" s="107"/>
      <c r="W49" s="107"/>
      <c r="X49" s="107"/>
      <c r="Y49" s="107"/>
      <c r="Z49" s="107"/>
      <c r="AA49" s="107" t="s">
        <v>135</v>
      </c>
      <c r="AB49" s="107"/>
      <c r="AC49" s="107" t="s">
        <v>136</v>
      </c>
      <c r="AD49" s="126" t="s">
        <v>22</v>
      </c>
      <c r="AE49" s="126" t="s">
        <v>119</v>
      </c>
      <c r="AF49" s="128">
        <f>AG49/$AJ$42</f>
        <v>142.25584294954939</v>
      </c>
      <c r="AG49" s="107">
        <v>34000</v>
      </c>
      <c r="AH49" s="107"/>
      <c r="AI49" s="107"/>
      <c r="AJ49" s="126" t="s">
        <v>119</v>
      </c>
      <c r="AK49" s="107" t="s">
        <v>120</v>
      </c>
      <c r="AL49" s="107"/>
      <c r="AM49" s="107"/>
      <c r="AN49" s="127" t="str">
        <f t="shared" si="6"/>
        <v>Seleziona</v>
      </c>
      <c r="AO49" s="107"/>
      <c r="AP49" s="107"/>
      <c r="AQ49" s="107"/>
      <c r="AR49" s="129">
        <v>1</v>
      </c>
      <c r="AS49" s="107"/>
      <c r="AU49" s="109" t="s">
        <v>137</v>
      </c>
      <c r="AZ49" s="118"/>
      <c r="BB49" s="109" t="s">
        <v>138</v>
      </c>
      <c r="BC49" s="109" t="s">
        <v>98</v>
      </c>
      <c r="BD49" s="109" t="s">
        <v>139</v>
      </c>
      <c r="BE49" s="118" t="s">
        <v>98</v>
      </c>
    </row>
    <row r="50" spans="1:68" s="109" customFormat="1" ht="20.100000000000001" customHeight="1">
      <c r="A50" s="107"/>
      <c r="B50" s="374" t="s">
        <v>124</v>
      </c>
      <c r="C50" s="133" t="s">
        <v>21</v>
      </c>
      <c r="D50" s="372" t="s">
        <v>105</v>
      </c>
      <c r="E50" s="134"/>
      <c r="F50" s="369" t="str">
        <f>_xlfn.IFNA(VLOOKUP(C50,$AC$42:$AH$64,3,FALSE),"-")</f>
        <v>-</v>
      </c>
      <c r="G50" s="53" t="str">
        <f>_xlfn.IFNA(VLOOKUP($C50,$AC$42:$AH$64,4,FALSE),"-")</f>
        <v>-</v>
      </c>
      <c r="H50" s="130"/>
      <c r="I50" s="131"/>
      <c r="J50" s="54" t="str">
        <f t="shared" si="7"/>
        <v>-</v>
      </c>
      <c r="K50" s="375" t="str">
        <f t="shared" si="5"/>
        <v>-</v>
      </c>
      <c r="L50" s="52">
        <f t="shared" si="2"/>
        <v>0</v>
      </c>
      <c r="M50" s="912"/>
      <c r="N50" s="915"/>
      <c r="O50" s="121"/>
      <c r="P50" s="107"/>
      <c r="Q50" s="107"/>
      <c r="R50" s="107"/>
      <c r="S50" s="107"/>
      <c r="T50" s="107"/>
      <c r="U50" s="107"/>
      <c r="V50" s="107"/>
      <c r="W50" s="107"/>
      <c r="X50" s="107"/>
      <c r="Y50" s="107"/>
      <c r="Z50" s="107"/>
      <c r="AA50" s="107"/>
      <c r="AB50" s="107"/>
      <c r="AC50" s="107" t="s">
        <v>135</v>
      </c>
      <c r="AD50" s="126" t="s">
        <v>22</v>
      </c>
      <c r="AE50" s="126" t="s">
        <v>119</v>
      </c>
      <c r="AF50" s="128">
        <f>AG50/$AJ$42</f>
        <v>41.003154732517174</v>
      </c>
      <c r="AG50" s="107">
        <v>9800</v>
      </c>
      <c r="AH50" s="107"/>
      <c r="AI50" s="107"/>
      <c r="AJ50" s="126" t="s">
        <v>119</v>
      </c>
      <c r="AK50" s="107" t="s">
        <v>120</v>
      </c>
      <c r="AL50" s="107"/>
      <c r="AM50" s="107"/>
      <c r="AN50" s="127" t="str">
        <f t="shared" si="6"/>
        <v>Seleziona</v>
      </c>
      <c r="AO50" s="107"/>
      <c r="AP50" s="107"/>
      <c r="AQ50" s="107"/>
      <c r="AR50" s="129"/>
      <c r="AS50" s="107"/>
      <c r="AU50" s="109" t="s">
        <v>140</v>
      </c>
      <c r="AZ50" s="123"/>
      <c r="BE50" s="123" t="s">
        <v>141</v>
      </c>
    </row>
    <row r="51" spans="1:68" s="109" customFormat="1" ht="20.100000000000001" customHeight="1">
      <c r="A51" s="107"/>
      <c r="B51" s="374" t="s">
        <v>124</v>
      </c>
      <c r="C51" s="133" t="s">
        <v>21</v>
      </c>
      <c r="D51" s="372" t="s">
        <v>105</v>
      </c>
      <c r="E51" s="134"/>
      <c r="F51" s="369" t="str">
        <f>_xlfn.IFNA(VLOOKUP(C51,$AC$42:$AH$64,3,FALSE),"-")</f>
        <v>-</v>
      </c>
      <c r="G51" s="53" t="str">
        <f>_xlfn.IFNA(VLOOKUP($C51,$AC$42:$AH$64,4,FALSE),"-")</f>
        <v>-</v>
      </c>
      <c r="H51" s="138"/>
      <c r="I51" s="131"/>
      <c r="J51" s="54" t="str">
        <f t="shared" si="7"/>
        <v>-</v>
      </c>
      <c r="K51" s="375" t="str">
        <f t="shared" si="5"/>
        <v>-</v>
      </c>
      <c r="L51" s="52">
        <f t="shared" si="2"/>
        <v>0</v>
      </c>
      <c r="M51" s="912"/>
      <c r="N51" s="915"/>
      <c r="O51" s="121"/>
      <c r="P51" s="107"/>
      <c r="Q51" s="107"/>
      <c r="R51" s="107"/>
      <c r="S51" s="107" t="b">
        <f>AND($G$51="NON DISPONIBILE",$I$51="")</f>
        <v>0</v>
      </c>
      <c r="T51" s="107"/>
      <c r="U51" s="107"/>
      <c r="V51" s="107"/>
      <c r="W51" s="107"/>
      <c r="X51" s="107"/>
      <c r="Y51" s="107"/>
      <c r="Z51" s="107"/>
      <c r="AA51" s="107"/>
      <c r="AB51" s="107"/>
      <c r="AC51" s="107" t="s">
        <v>142</v>
      </c>
      <c r="AD51" s="126" t="s">
        <v>22</v>
      </c>
      <c r="AE51" s="126" t="s">
        <v>129</v>
      </c>
      <c r="AF51" s="126" t="s">
        <v>129</v>
      </c>
      <c r="AG51" s="107"/>
      <c r="AH51" s="107"/>
      <c r="AI51" s="107"/>
      <c r="AJ51" s="126" t="s">
        <v>119</v>
      </c>
      <c r="AK51" s="107" t="s">
        <v>120</v>
      </c>
      <c r="AL51" s="107"/>
      <c r="AM51" s="107"/>
      <c r="AN51" s="127" t="str">
        <f t="shared" si="6"/>
        <v>Seleziona</v>
      </c>
      <c r="AO51" s="107"/>
      <c r="AP51" s="107"/>
      <c r="AQ51" s="107"/>
      <c r="AR51" s="109" t="s">
        <v>86</v>
      </c>
      <c r="AS51" s="107"/>
      <c r="BE51" s="118" t="s">
        <v>143</v>
      </c>
    </row>
    <row r="52" spans="1:68" s="109" customFormat="1" ht="20.100000000000001" customHeight="1">
      <c r="A52" s="107"/>
      <c r="B52" s="732" t="s">
        <v>64</v>
      </c>
      <c r="C52" s="733"/>
      <c r="D52" s="372" t="s">
        <v>144</v>
      </c>
      <c r="E52" s="119"/>
      <c r="F52" s="371" t="s">
        <v>145</v>
      </c>
      <c r="G52" s="55">
        <v>0.9</v>
      </c>
      <c r="H52" s="120"/>
      <c r="I52" s="139"/>
      <c r="J52" s="54">
        <f>E52*3.6</f>
        <v>0</v>
      </c>
      <c r="K52" s="375">
        <f>860/G52*10^-7</f>
        <v>9.5555555555555555E-5</v>
      </c>
      <c r="L52" s="380">
        <f>E52*K52</f>
        <v>0</v>
      </c>
      <c r="M52" s="912"/>
      <c r="N52" s="915"/>
      <c r="O52" s="121"/>
      <c r="P52" s="107"/>
      <c r="Q52" s="107"/>
      <c r="R52" s="107"/>
      <c r="S52" s="107"/>
      <c r="T52" s="107"/>
      <c r="U52" s="107"/>
      <c r="V52" s="107"/>
      <c r="W52" s="107"/>
      <c r="X52" s="107"/>
      <c r="Y52" s="107"/>
      <c r="Z52" s="107"/>
      <c r="AA52" s="107"/>
      <c r="AB52" s="107"/>
      <c r="AC52" s="107" t="s">
        <v>146</v>
      </c>
      <c r="AD52" s="126" t="s">
        <v>22</v>
      </c>
      <c r="AE52" s="126" t="s">
        <v>129</v>
      </c>
      <c r="AF52" s="126" t="s">
        <v>129</v>
      </c>
      <c r="AG52" s="107"/>
      <c r="AH52" s="107"/>
      <c r="AI52" s="107"/>
      <c r="AJ52" s="126" t="s">
        <v>119</v>
      </c>
      <c r="AK52" s="107" t="s">
        <v>120</v>
      </c>
      <c r="AL52" s="107"/>
      <c r="AM52" s="107"/>
      <c r="AN52" s="107"/>
      <c r="AO52" s="107"/>
      <c r="AP52" s="107"/>
      <c r="AQ52" s="107"/>
      <c r="AR52" s="109" t="s">
        <v>107</v>
      </c>
      <c r="AS52" s="107"/>
      <c r="AX52" s="109" t="s">
        <v>147</v>
      </c>
      <c r="BE52" s="118" t="s">
        <v>148</v>
      </c>
    </row>
    <row r="53" spans="1:68" s="109" customFormat="1" ht="20.100000000000001" customHeight="1" thickBot="1">
      <c r="A53" s="107"/>
      <c r="B53" s="734" t="s">
        <v>73</v>
      </c>
      <c r="C53" s="735"/>
      <c r="D53" s="373" t="s">
        <v>149</v>
      </c>
      <c r="E53" s="140"/>
      <c r="F53" s="370" t="s">
        <v>150</v>
      </c>
      <c r="G53" s="56">
        <v>3</v>
      </c>
      <c r="H53" s="120"/>
      <c r="I53" s="141"/>
      <c r="J53" s="142">
        <f>+E53*3.6</f>
        <v>0</v>
      </c>
      <c r="K53" s="143">
        <f>IF(I53&gt;0,(1/I53)*0.187*10^-3,(1/G53)*0.187*10^-3)</f>
        <v>6.2333333333333335E-5</v>
      </c>
      <c r="L53" s="381">
        <f>IFERROR(K53*E53,0)</f>
        <v>0</v>
      </c>
      <c r="M53" s="912"/>
      <c r="N53" s="915"/>
      <c r="O53" s="121"/>
      <c r="P53" s="107"/>
      <c r="Q53" s="107"/>
      <c r="R53" s="107"/>
      <c r="S53" s="107"/>
      <c r="T53" s="107"/>
      <c r="U53" s="107"/>
      <c r="V53" s="107"/>
      <c r="W53" s="107"/>
      <c r="X53" s="107"/>
      <c r="Y53" s="107"/>
      <c r="Z53" s="107"/>
      <c r="AA53" s="107"/>
      <c r="AB53" s="107"/>
      <c r="AC53" s="107" t="s">
        <v>118</v>
      </c>
      <c r="AD53" s="126" t="s">
        <v>22</v>
      </c>
      <c r="AE53" s="126" t="s">
        <v>119</v>
      </c>
      <c r="AF53" s="128">
        <f>AG53/$AJ$42</f>
        <v>34.727161661213529</v>
      </c>
      <c r="AG53" s="107">
        <v>8300</v>
      </c>
      <c r="AH53" s="107"/>
      <c r="AI53" s="107"/>
      <c r="AJ53" s="126" t="s">
        <v>119</v>
      </c>
      <c r="AK53" s="107" t="s">
        <v>120</v>
      </c>
      <c r="AL53" s="107"/>
      <c r="AM53" s="107"/>
      <c r="AN53" s="107"/>
      <c r="AO53" s="107"/>
      <c r="AP53" s="107"/>
      <c r="AQ53" s="107"/>
      <c r="AR53" s="109" t="s">
        <v>113</v>
      </c>
      <c r="AS53" s="107"/>
    </row>
    <row r="54" spans="1:68" s="148" customFormat="1" ht="24.95" customHeight="1" thickBot="1">
      <c r="A54" s="72"/>
      <c r="B54" s="736" t="s">
        <v>151</v>
      </c>
      <c r="C54" s="737"/>
      <c r="D54" s="737"/>
      <c r="E54" s="737"/>
      <c r="F54" s="737"/>
      <c r="G54" s="737"/>
      <c r="H54" s="737"/>
      <c r="I54" s="737"/>
      <c r="J54" s="737"/>
      <c r="K54" s="737"/>
      <c r="L54" s="738"/>
      <c r="M54" s="913"/>
      <c r="N54" s="915"/>
      <c r="O54" s="144"/>
      <c r="P54" s="145"/>
      <c r="Q54" s="145"/>
      <c r="R54" s="145"/>
      <c r="S54" s="145"/>
      <c r="T54" s="145"/>
      <c r="U54" s="145"/>
      <c r="V54" s="145"/>
      <c r="W54" s="145"/>
      <c r="X54" s="145"/>
      <c r="Y54" s="145"/>
      <c r="Z54" s="145"/>
      <c r="AA54" s="145"/>
      <c r="AB54" s="145"/>
      <c r="AC54" s="145" t="s">
        <v>152</v>
      </c>
      <c r="AD54" s="146" t="s">
        <v>22</v>
      </c>
      <c r="AE54" s="146" t="s">
        <v>119</v>
      </c>
      <c r="AF54" s="147">
        <f>AG54/$AJ$42</f>
        <v>33.890362585039703</v>
      </c>
      <c r="AG54" s="145">
        <v>8100</v>
      </c>
      <c r="AH54" s="145"/>
      <c r="AI54" s="145"/>
      <c r="AJ54" s="146" t="s">
        <v>119</v>
      </c>
      <c r="AK54" s="145" t="s">
        <v>120</v>
      </c>
      <c r="AL54" s="145"/>
      <c r="AM54" s="145"/>
      <c r="AN54" s="145"/>
      <c r="AO54" s="145"/>
      <c r="AP54" s="145"/>
      <c r="AQ54" s="145"/>
      <c r="AR54" s="148" t="s">
        <v>121</v>
      </c>
      <c r="AS54" s="145"/>
    </row>
    <row r="55" spans="1:68" s="148" customFormat="1" ht="20.100000000000001" customHeight="1" thickBot="1">
      <c r="A55" s="72"/>
      <c r="B55" s="852" t="s">
        <v>153</v>
      </c>
      <c r="C55" s="852"/>
      <c r="D55" s="382" t="s">
        <v>154</v>
      </c>
      <c r="E55" s="149"/>
      <c r="F55" s="384"/>
      <c r="G55" s="150"/>
      <c r="H55" s="150"/>
      <c r="I55" s="150"/>
      <c r="J55" s="385"/>
      <c r="K55" s="385"/>
      <c r="L55" s="151"/>
      <c r="M55" s="913"/>
      <c r="N55" s="915"/>
      <c r="O55" s="144"/>
      <c r="P55" s="145"/>
      <c r="Q55" s="145"/>
      <c r="R55" s="145"/>
      <c r="S55" s="145"/>
      <c r="T55" s="145"/>
      <c r="U55" s="145"/>
      <c r="V55" s="145"/>
      <c r="W55" s="145"/>
      <c r="X55" s="145"/>
      <c r="Y55" s="145"/>
      <c r="Z55" s="145"/>
      <c r="AA55" s="145"/>
      <c r="AB55" s="145"/>
      <c r="AC55" s="145"/>
      <c r="AD55" s="146"/>
      <c r="AE55" s="146"/>
      <c r="AF55" s="147"/>
      <c r="AG55" s="145"/>
      <c r="AH55" s="145"/>
      <c r="AI55" s="145"/>
      <c r="AJ55" s="146"/>
      <c r="AK55" s="145"/>
      <c r="AL55" s="145"/>
      <c r="AM55" s="145"/>
      <c r="AN55" s="145"/>
      <c r="AO55" s="145"/>
      <c r="AP55" s="145"/>
      <c r="AQ55" s="145"/>
      <c r="AS55" s="145"/>
    </row>
    <row r="56" spans="1:68" s="148" customFormat="1" ht="20.100000000000001" customHeight="1" thickBot="1">
      <c r="A56" s="72"/>
      <c r="B56" s="853" t="s">
        <v>155</v>
      </c>
      <c r="C56" s="854"/>
      <c r="D56" s="152" t="s">
        <v>106</v>
      </c>
      <c r="E56" s="153"/>
      <c r="F56" s="383"/>
      <c r="G56" s="153"/>
      <c r="H56" s="153"/>
      <c r="I56" s="153"/>
      <c r="J56" s="386">
        <f>AO199*3.6+AP199*1.225*10^-3*4.1868*10^4+AQ199*46.02*0.535+AR199*42.68*0.835+AS199*0.765*10^-3*4.1868*10^4</f>
        <v>0</v>
      </c>
      <c r="K56" s="387" t="str">
        <f>"-"</f>
        <v>-</v>
      </c>
      <c r="L56" s="388">
        <f>SUM(K172:K176)</f>
        <v>0</v>
      </c>
      <c r="M56" s="913"/>
      <c r="N56" s="915"/>
      <c r="O56" s="144"/>
      <c r="P56" s="145"/>
      <c r="Q56" s="145"/>
      <c r="R56" s="145"/>
      <c r="S56" s="145"/>
      <c r="T56" s="145"/>
      <c r="U56" s="145"/>
      <c r="V56" s="145"/>
      <c r="W56" s="145"/>
      <c r="X56" s="145"/>
      <c r="Y56" s="145"/>
      <c r="Z56" s="145"/>
      <c r="AA56" s="145"/>
      <c r="AB56" s="145"/>
      <c r="AC56" s="145" t="s">
        <v>156</v>
      </c>
      <c r="AD56" s="146" t="s">
        <v>22</v>
      </c>
      <c r="AE56" s="146" t="s">
        <v>119</v>
      </c>
      <c r="AF56" s="147">
        <f>AG56/$AJ$42</f>
        <v>26.359170899475327</v>
      </c>
      <c r="AG56" s="145">
        <v>6300</v>
      </c>
      <c r="AH56" s="145"/>
      <c r="AI56" s="145"/>
      <c r="AJ56" s="146" t="s">
        <v>119</v>
      </c>
      <c r="AK56" s="145" t="s">
        <v>120</v>
      </c>
      <c r="AL56" s="145"/>
      <c r="AM56" s="145"/>
      <c r="AN56" s="145"/>
      <c r="AO56" s="145"/>
      <c r="AP56" s="145"/>
      <c r="AQ56" s="145"/>
      <c r="AR56" s="148" t="s">
        <v>125</v>
      </c>
      <c r="AS56" s="145"/>
      <c r="AU56" s="148" t="s">
        <v>157</v>
      </c>
      <c r="BL56" s="65"/>
      <c r="BM56" s="65"/>
      <c r="BN56" s="65"/>
      <c r="BO56" s="65"/>
      <c r="BP56" s="65"/>
    </row>
    <row r="57" spans="1:68" s="148" customFormat="1" ht="24.95" customHeight="1" thickBot="1">
      <c r="A57" s="72"/>
      <c r="B57" s="855" t="s">
        <v>158</v>
      </c>
      <c r="C57" s="856"/>
      <c r="D57" s="856"/>
      <c r="E57" s="856"/>
      <c r="F57" s="856"/>
      <c r="G57" s="856"/>
      <c r="H57" s="856"/>
      <c r="I57" s="856"/>
      <c r="J57" s="856"/>
      <c r="K57" s="856"/>
      <c r="L57" s="857"/>
      <c r="M57" s="913"/>
      <c r="N57" s="915"/>
      <c r="O57" s="144"/>
      <c r="P57" s="145"/>
      <c r="Q57" s="145"/>
      <c r="R57" s="145"/>
      <c r="S57" s="145"/>
      <c r="T57" s="145"/>
      <c r="U57" s="145"/>
      <c r="V57" s="145"/>
      <c r="W57" s="145"/>
      <c r="X57" s="145"/>
      <c r="Y57" s="145"/>
      <c r="Z57" s="145"/>
      <c r="AA57" s="145"/>
      <c r="AB57" s="145"/>
      <c r="AC57" s="145" t="s">
        <v>152</v>
      </c>
      <c r="AD57" s="146" t="s">
        <v>22</v>
      </c>
      <c r="AE57" s="146" t="s">
        <v>119</v>
      </c>
      <c r="AF57" s="147">
        <f>AG57/$AJ$42</f>
        <v>33.890362585039703</v>
      </c>
      <c r="AG57" s="145">
        <v>8100</v>
      </c>
      <c r="AH57" s="145"/>
      <c r="AI57" s="145"/>
      <c r="AJ57" s="146" t="s">
        <v>119</v>
      </c>
      <c r="AK57" s="145" t="s">
        <v>120</v>
      </c>
      <c r="AL57" s="145"/>
      <c r="AM57" s="145"/>
      <c r="AN57" s="145"/>
      <c r="AO57" s="145"/>
      <c r="AP57" s="145"/>
      <c r="AQ57" s="145"/>
      <c r="AR57" s="145"/>
      <c r="AS57" s="145"/>
    </row>
    <row r="58" spans="1:68" s="148" customFormat="1" ht="20.100000000000001" customHeight="1">
      <c r="A58" s="72"/>
      <c r="B58" s="858" t="s">
        <v>159</v>
      </c>
      <c r="C58" s="401" t="s">
        <v>160</v>
      </c>
      <c r="D58" s="400" t="s">
        <v>65</v>
      </c>
      <c r="E58" s="154"/>
      <c r="F58" s="155"/>
      <c r="G58" s="155"/>
      <c r="H58" s="155"/>
      <c r="I58" s="155"/>
      <c r="J58" s="395">
        <f>E58*3.6</f>
        <v>0</v>
      </c>
      <c r="K58" s="392">
        <f>0.187*10^-3</f>
        <v>1.8699999999999999E-4</v>
      </c>
      <c r="L58" s="389">
        <f>E58*0.187*10^-3</f>
        <v>0</v>
      </c>
      <c r="M58" s="913"/>
      <c r="N58" s="915"/>
      <c r="O58" s="144"/>
      <c r="P58" s="145"/>
      <c r="Q58" s="145"/>
      <c r="R58" s="145"/>
      <c r="S58" s="145"/>
      <c r="T58" s="145"/>
      <c r="U58" s="145"/>
      <c r="V58" s="145"/>
      <c r="W58" s="145"/>
      <c r="X58" s="145"/>
      <c r="Y58" s="145"/>
      <c r="Z58" s="145"/>
      <c r="AA58" s="145"/>
      <c r="AB58" s="145"/>
      <c r="AC58" s="145" t="s">
        <v>156</v>
      </c>
      <c r="AD58" s="146" t="s">
        <v>22</v>
      </c>
      <c r="AE58" s="146" t="s">
        <v>119</v>
      </c>
      <c r="AF58" s="147">
        <f>AG58/$AJ$42</f>
        <v>26.359170899475327</v>
      </c>
      <c r="AG58" s="145">
        <v>6300</v>
      </c>
      <c r="AH58" s="145"/>
      <c r="AI58" s="145"/>
      <c r="AJ58" s="146" t="s">
        <v>119</v>
      </c>
      <c r="AK58" s="145" t="s">
        <v>120</v>
      </c>
      <c r="AL58" s="145"/>
      <c r="AM58" s="145"/>
      <c r="AN58" s="145"/>
      <c r="AO58" s="145"/>
      <c r="AP58" s="145"/>
      <c r="AQ58" s="145"/>
      <c r="AR58" s="145"/>
      <c r="AS58" s="145"/>
      <c r="AU58" s="148" t="s">
        <v>157</v>
      </c>
      <c r="BL58" s="65"/>
      <c r="BM58" s="65"/>
      <c r="BN58" s="65"/>
      <c r="BO58" s="65"/>
      <c r="BP58" s="65"/>
    </row>
    <row r="59" spans="1:68" s="148" customFormat="1" ht="20.100000000000001" customHeight="1">
      <c r="A59" s="72"/>
      <c r="B59" s="859"/>
      <c r="C59" s="402" t="s">
        <v>161</v>
      </c>
      <c r="D59" s="399" t="s">
        <v>65</v>
      </c>
      <c r="E59" s="156"/>
      <c r="F59" s="157"/>
      <c r="G59" s="157"/>
      <c r="H59" s="157"/>
      <c r="I59" s="157"/>
      <c r="J59" s="396">
        <f t="shared" ref="J59:J63" si="8">E59*3.6</f>
        <v>0</v>
      </c>
      <c r="K59" s="393">
        <f t="shared" ref="K59:K60" si="9">0.187*10^-3</f>
        <v>1.8699999999999999E-4</v>
      </c>
      <c r="L59" s="390">
        <f t="shared" ref="L59:L63" si="10">E59*0.187*10^-3</f>
        <v>0</v>
      </c>
      <c r="M59" s="913"/>
      <c r="N59" s="915"/>
      <c r="O59" s="144"/>
      <c r="P59" s="145"/>
      <c r="Q59" s="145"/>
      <c r="R59" s="145"/>
      <c r="S59" s="145"/>
      <c r="T59" s="145"/>
      <c r="U59" s="145"/>
      <c r="V59" s="145"/>
      <c r="W59" s="145"/>
      <c r="X59" s="145"/>
      <c r="Y59" s="145"/>
      <c r="Z59" s="145"/>
      <c r="AA59" s="145"/>
      <c r="AB59" s="145"/>
      <c r="AC59" s="145" t="s">
        <v>162</v>
      </c>
      <c r="AD59" s="146" t="s">
        <v>22</v>
      </c>
      <c r="AE59" s="146" t="s">
        <v>129</v>
      </c>
      <c r="AF59" s="146" t="s">
        <v>129</v>
      </c>
      <c r="AG59" s="145"/>
      <c r="AH59" s="145"/>
      <c r="AI59" s="145"/>
      <c r="AJ59" s="146" t="s">
        <v>119</v>
      </c>
      <c r="AK59" s="145" t="s">
        <v>120</v>
      </c>
      <c r="AL59" s="145"/>
      <c r="AM59" s="145"/>
      <c r="AN59" s="145"/>
      <c r="AO59" s="145"/>
      <c r="AP59" s="145"/>
      <c r="AQ59" s="145"/>
      <c r="AR59" s="145"/>
      <c r="AS59" s="145"/>
      <c r="AU59" s="148" t="s">
        <v>163</v>
      </c>
      <c r="BL59" s="65"/>
      <c r="BM59" s="65" t="s">
        <v>164</v>
      </c>
      <c r="BN59" s="65" t="s">
        <v>165</v>
      </c>
      <c r="BO59" s="65" t="s">
        <v>166</v>
      </c>
      <c r="BP59" s="65" t="s">
        <v>165</v>
      </c>
    </row>
    <row r="60" spans="1:68" s="148" customFormat="1" ht="20.100000000000001" customHeight="1">
      <c r="A60" s="72"/>
      <c r="B60" s="860"/>
      <c r="C60" s="403" t="s">
        <v>167</v>
      </c>
      <c r="D60" s="399" t="s">
        <v>65</v>
      </c>
      <c r="E60" s="57">
        <f>E58-E59</f>
        <v>0</v>
      </c>
      <c r="F60" s="157"/>
      <c r="G60" s="157"/>
      <c r="H60" s="157"/>
      <c r="I60" s="157"/>
      <c r="J60" s="396">
        <f t="shared" si="8"/>
        <v>0</v>
      </c>
      <c r="K60" s="393">
        <f t="shared" si="9"/>
        <v>1.8699999999999999E-4</v>
      </c>
      <c r="L60" s="390">
        <f t="shared" si="10"/>
        <v>0</v>
      </c>
      <c r="M60" s="913"/>
      <c r="N60" s="915"/>
      <c r="O60" s="144"/>
      <c r="P60" s="145"/>
      <c r="Q60" s="145"/>
      <c r="R60" s="145"/>
      <c r="S60" s="145"/>
      <c r="T60" s="145"/>
      <c r="U60" s="145"/>
      <c r="V60" s="145"/>
      <c r="W60" s="145"/>
      <c r="X60" s="145"/>
      <c r="Y60" s="145"/>
      <c r="Z60" s="145"/>
      <c r="AA60" s="145"/>
      <c r="AB60" s="145"/>
      <c r="AC60" s="145" t="s">
        <v>168</v>
      </c>
      <c r="AD60" s="146" t="s">
        <v>22</v>
      </c>
      <c r="AE60" s="146" t="s">
        <v>129</v>
      </c>
      <c r="AF60" s="146" t="s">
        <v>129</v>
      </c>
      <c r="AG60" s="145"/>
      <c r="AH60" s="145"/>
      <c r="AI60" s="145"/>
      <c r="AJ60" s="146" t="s">
        <v>119</v>
      </c>
      <c r="AK60" s="145" t="s">
        <v>120</v>
      </c>
      <c r="AL60" s="145"/>
      <c r="AM60" s="145"/>
      <c r="AN60" s="145"/>
      <c r="AO60" s="145"/>
      <c r="AP60" s="145"/>
      <c r="AQ60" s="145"/>
      <c r="AR60" s="145"/>
      <c r="AS60" s="145"/>
      <c r="AT60" s="158"/>
      <c r="BL60" s="65"/>
      <c r="BM60" s="65" t="s">
        <v>164</v>
      </c>
      <c r="BN60" s="65" t="s">
        <v>169</v>
      </c>
      <c r="BO60" s="65" t="s">
        <v>170</v>
      </c>
      <c r="BP60" s="65" t="s">
        <v>169</v>
      </c>
    </row>
    <row r="61" spans="1:68" s="148" customFormat="1" ht="20.100000000000001" customHeight="1">
      <c r="A61" s="72"/>
      <c r="B61" s="860" t="s">
        <v>171</v>
      </c>
      <c r="C61" s="403" t="s">
        <v>160</v>
      </c>
      <c r="D61" s="399" t="s">
        <v>65</v>
      </c>
      <c r="E61" s="159"/>
      <c r="F61" s="157"/>
      <c r="G61" s="157"/>
      <c r="H61" s="157"/>
      <c r="I61" s="157"/>
      <c r="J61" s="396">
        <f t="shared" si="8"/>
        <v>0</v>
      </c>
      <c r="K61" s="393">
        <f t="shared" ref="K61:K62" si="11">860/0.9*10^-7</f>
        <v>9.5555555555555555E-5</v>
      </c>
      <c r="L61" s="390">
        <f t="shared" si="10"/>
        <v>0</v>
      </c>
      <c r="M61" s="913"/>
      <c r="N61" s="915"/>
      <c r="O61" s="144"/>
      <c r="P61" s="145"/>
      <c r="Q61" s="145"/>
      <c r="R61" s="145"/>
      <c r="S61" s="145"/>
      <c r="T61" s="145"/>
      <c r="U61" s="145"/>
      <c r="V61" s="145"/>
      <c r="W61" s="145"/>
      <c r="X61" s="145"/>
      <c r="Y61" s="145"/>
      <c r="Z61" s="145"/>
      <c r="AA61" s="145"/>
      <c r="AB61" s="145"/>
      <c r="AC61" s="145" t="s">
        <v>172</v>
      </c>
      <c r="AD61" s="146" t="s">
        <v>22</v>
      </c>
      <c r="AE61" s="146" t="s">
        <v>129</v>
      </c>
      <c r="AF61" s="146" t="s">
        <v>129</v>
      </c>
      <c r="AG61" s="145"/>
      <c r="AH61" s="145"/>
      <c r="AI61" s="145"/>
      <c r="AJ61" s="146" t="s">
        <v>119</v>
      </c>
      <c r="AK61" s="145" t="s">
        <v>120</v>
      </c>
      <c r="AL61" s="145"/>
      <c r="AM61" s="145"/>
      <c r="AN61" s="145"/>
      <c r="AO61" s="145"/>
      <c r="AP61" s="145"/>
      <c r="AQ61" s="145"/>
      <c r="AR61" s="145"/>
      <c r="AS61" s="145"/>
      <c r="AT61" s="158"/>
      <c r="BL61" s="65"/>
      <c r="BM61" s="65" t="s">
        <v>173</v>
      </c>
      <c r="BN61" s="65" t="s">
        <v>61</v>
      </c>
      <c r="BO61" s="65" t="s">
        <v>174</v>
      </c>
      <c r="BP61" s="65" t="s">
        <v>175</v>
      </c>
    </row>
    <row r="62" spans="1:68" s="148" customFormat="1" ht="20.100000000000001" customHeight="1">
      <c r="A62" s="72"/>
      <c r="B62" s="860"/>
      <c r="C62" s="402" t="s">
        <v>161</v>
      </c>
      <c r="D62" s="399" t="s">
        <v>65</v>
      </c>
      <c r="E62" s="159"/>
      <c r="F62" s="157"/>
      <c r="G62" s="157"/>
      <c r="H62" s="157"/>
      <c r="I62" s="157"/>
      <c r="J62" s="396">
        <f t="shared" si="8"/>
        <v>0</v>
      </c>
      <c r="K62" s="393">
        <f t="shared" si="11"/>
        <v>9.5555555555555555E-5</v>
      </c>
      <c r="L62" s="390">
        <f t="shared" si="10"/>
        <v>0</v>
      </c>
      <c r="M62" s="913"/>
      <c r="N62" s="915"/>
      <c r="O62" s="144"/>
      <c r="P62" s="145"/>
      <c r="Q62" s="145"/>
      <c r="R62" s="145"/>
      <c r="S62" s="145"/>
      <c r="T62" s="145"/>
      <c r="U62" s="145"/>
      <c r="V62" s="145"/>
      <c r="W62" s="145"/>
      <c r="X62" s="145"/>
      <c r="Y62" s="145"/>
      <c r="Z62" s="145"/>
      <c r="AA62" s="145"/>
      <c r="AB62" s="145"/>
      <c r="AC62" s="145" t="s">
        <v>176</v>
      </c>
      <c r="AD62" s="146" t="s">
        <v>22</v>
      </c>
      <c r="AE62" s="146" t="s">
        <v>129</v>
      </c>
      <c r="AF62" s="146" t="s">
        <v>129</v>
      </c>
      <c r="AG62" s="145"/>
      <c r="AH62" s="145"/>
      <c r="AI62" s="145"/>
      <c r="AJ62" s="146" t="s">
        <v>119</v>
      </c>
      <c r="AK62" s="145" t="s">
        <v>120</v>
      </c>
      <c r="AL62" s="145"/>
      <c r="AM62" s="145"/>
      <c r="AN62" s="145"/>
      <c r="AO62" s="145"/>
      <c r="AP62" s="145"/>
      <c r="AQ62" s="145"/>
      <c r="AR62" s="145"/>
      <c r="AS62" s="145"/>
      <c r="AT62" s="158"/>
      <c r="BL62" s="65"/>
      <c r="BM62" s="65"/>
      <c r="BN62" s="65"/>
      <c r="BO62" s="65"/>
      <c r="BP62" s="65"/>
    </row>
    <row r="63" spans="1:68" s="148" customFormat="1" ht="20.100000000000001" customHeight="1" thickBot="1">
      <c r="A63" s="72"/>
      <c r="B63" s="861"/>
      <c r="C63" s="404" t="s">
        <v>167</v>
      </c>
      <c r="D63" s="398" t="s">
        <v>65</v>
      </c>
      <c r="E63" s="58">
        <f>E61-E62</f>
        <v>0</v>
      </c>
      <c r="F63" s="150"/>
      <c r="G63" s="150"/>
      <c r="H63" s="150"/>
      <c r="I63" s="150"/>
      <c r="J63" s="397">
        <f t="shared" si="8"/>
        <v>0</v>
      </c>
      <c r="K63" s="394">
        <f>860/0.9*10^-7</f>
        <v>9.5555555555555555E-5</v>
      </c>
      <c r="L63" s="391">
        <f t="shared" si="10"/>
        <v>0</v>
      </c>
      <c r="M63" s="914"/>
      <c r="N63" s="916"/>
      <c r="O63" s="144"/>
      <c r="P63" s="145"/>
      <c r="Q63" s="145"/>
      <c r="R63" s="145"/>
      <c r="S63" s="145"/>
      <c r="T63" s="145"/>
      <c r="U63" s="145"/>
      <c r="V63" s="145"/>
      <c r="W63" s="145"/>
      <c r="X63" s="145"/>
      <c r="Y63" s="145"/>
      <c r="Z63" s="145"/>
      <c r="AA63" s="145"/>
      <c r="AB63" s="145"/>
      <c r="AL63" s="145"/>
      <c r="AM63" s="145"/>
      <c r="AN63" s="145"/>
      <c r="AO63" s="145"/>
      <c r="AP63" s="145"/>
      <c r="AQ63" s="145"/>
      <c r="AR63" s="145"/>
      <c r="AS63" s="145"/>
      <c r="AT63" s="158"/>
      <c r="BL63" s="65"/>
      <c r="BM63" s="65"/>
      <c r="BN63" s="65"/>
      <c r="BO63" s="65"/>
      <c r="BP63" s="65"/>
    </row>
    <row r="64" spans="1:68" s="148" customFormat="1" ht="20.100000000000001" customHeight="1">
      <c r="A64" s="72"/>
      <c r="B64" s="160"/>
      <c r="C64" s="161"/>
      <c r="D64" s="160"/>
      <c r="E64" s="162"/>
      <c r="F64" s="146"/>
      <c r="G64" s="146"/>
      <c r="H64" s="146"/>
      <c r="I64" s="146"/>
      <c r="J64" s="163"/>
      <c r="K64" s="164"/>
      <c r="L64" s="165"/>
      <c r="M64" s="144"/>
      <c r="N64" s="144"/>
      <c r="O64" s="144"/>
      <c r="P64" s="145"/>
      <c r="Q64" s="145"/>
      <c r="R64" s="145"/>
      <c r="S64" s="145"/>
      <c r="T64" s="145"/>
      <c r="U64" s="145"/>
      <c r="V64" s="145"/>
      <c r="W64" s="145"/>
      <c r="X64" s="145"/>
      <c r="Y64" s="145"/>
      <c r="Z64" s="145"/>
      <c r="AA64" s="145"/>
      <c r="AB64" s="145"/>
      <c r="AL64" s="145"/>
      <c r="AM64" s="145"/>
      <c r="AN64" s="145"/>
      <c r="AO64" s="145"/>
      <c r="AP64" s="145"/>
      <c r="AQ64" s="145"/>
      <c r="AR64" s="145"/>
      <c r="AS64" s="145"/>
      <c r="AT64" s="158"/>
      <c r="BL64" s="65"/>
      <c r="BM64" s="65"/>
      <c r="BN64" s="65"/>
      <c r="BO64" s="65"/>
      <c r="BP64" s="65"/>
    </row>
    <row r="65" spans="1:23" ht="15.75" thickBot="1">
      <c r="A65" s="72"/>
      <c r="B65" s="72"/>
      <c r="C65" s="72"/>
      <c r="D65" s="72"/>
      <c r="E65" s="72"/>
      <c r="F65" s="72"/>
      <c r="G65" s="72"/>
      <c r="H65" s="72"/>
      <c r="I65" s="72"/>
      <c r="J65" s="72"/>
      <c r="K65" s="72"/>
      <c r="L65" s="72"/>
      <c r="M65" s="72"/>
      <c r="N65" s="72"/>
      <c r="O65" s="72"/>
      <c r="P65" s="72"/>
      <c r="Q65" s="72"/>
      <c r="R65" s="72"/>
    </row>
    <row r="66" spans="1:23" ht="20.100000000000001" customHeight="1" thickBot="1">
      <c r="A66" s="925" t="s">
        <v>177</v>
      </c>
      <c r="B66" s="705" t="s">
        <v>178</v>
      </c>
      <c r="C66" s="706"/>
      <c r="D66" s="405" t="s">
        <v>179</v>
      </c>
      <c r="E66" s="405" t="s">
        <v>67</v>
      </c>
      <c r="F66" s="405" t="s">
        <v>180</v>
      </c>
      <c r="G66" s="405" t="s">
        <v>181</v>
      </c>
      <c r="H66" s="417" t="s">
        <v>182</v>
      </c>
      <c r="I66" s="405" t="s">
        <v>183</v>
      </c>
      <c r="J66" s="166" t="s">
        <v>184</v>
      </c>
      <c r="K66" s="418" t="s">
        <v>185</v>
      </c>
      <c r="L66" s="429" t="s">
        <v>186</v>
      </c>
      <c r="M66" s="405" t="s">
        <v>187</v>
      </c>
      <c r="N66" s="799" t="s">
        <v>188</v>
      </c>
      <c r="O66" s="800"/>
    </row>
    <row r="67" spans="1:23" ht="20.100000000000001" customHeight="1">
      <c r="A67" s="926"/>
      <c r="B67" s="707"/>
      <c r="C67" s="708"/>
      <c r="D67" s="793">
        <v>1</v>
      </c>
      <c r="E67" s="795" t="s">
        <v>66</v>
      </c>
      <c r="F67" s="797" t="s">
        <v>65</v>
      </c>
      <c r="G67" s="414" t="s">
        <v>189</v>
      </c>
      <c r="H67" s="167"/>
      <c r="I67" s="168"/>
      <c r="J67" s="169"/>
      <c r="K67" s="419">
        <f t="shared" ref="K67:K77" si="12">SUM(H67:J67)</f>
        <v>0</v>
      </c>
      <c r="L67" s="427">
        <f>K67*0.187/1000</f>
        <v>0</v>
      </c>
      <c r="M67" s="419">
        <f>K67*3.6</f>
        <v>0</v>
      </c>
      <c r="N67" s="581" t="s">
        <v>190</v>
      </c>
      <c r="O67" s="681">
        <f>L70+L77</f>
        <v>0</v>
      </c>
    </row>
    <row r="68" spans="1:23" ht="20.100000000000001" customHeight="1">
      <c r="A68" s="926"/>
      <c r="B68" s="707"/>
      <c r="C68" s="708"/>
      <c r="D68" s="779"/>
      <c r="E68" s="782"/>
      <c r="F68" s="785"/>
      <c r="G68" s="413" t="s">
        <v>191</v>
      </c>
      <c r="H68" s="170"/>
      <c r="I68" s="171"/>
      <c r="J68" s="172"/>
      <c r="K68" s="420">
        <f t="shared" si="12"/>
        <v>0</v>
      </c>
      <c r="L68" s="426">
        <f t="shared" ref="L68:L69" si="13">K68*0.187/1000</f>
        <v>0</v>
      </c>
      <c r="M68" s="420">
        <f t="shared" ref="M68:M69" si="14">K68*3.6</f>
        <v>0</v>
      </c>
      <c r="N68" s="582"/>
      <c r="O68" s="682"/>
    </row>
    <row r="69" spans="1:23" ht="20.100000000000001" customHeight="1" thickBot="1">
      <c r="A69" s="926"/>
      <c r="B69" s="707"/>
      <c r="C69" s="708"/>
      <c r="D69" s="794"/>
      <c r="E69" s="796"/>
      <c r="F69" s="798"/>
      <c r="G69" s="415" t="s">
        <v>192</v>
      </c>
      <c r="H69" s="173"/>
      <c r="J69" s="174"/>
      <c r="K69" s="421">
        <f t="shared" si="12"/>
        <v>0</v>
      </c>
      <c r="L69" s="425">
        <f t="shared" si="13"/>
        <v>0</v>
      </c>
      <c r="M69" s="430">
        <f t="shared" si="14"/>
        <v>0</v>
      </c>
      <c r="N69" s="683" t="s">
        <v>193</v>
      </c>
      <c r="O69" s="682">
        <f>L67+L71+L74</f>
        <v>0</v>
      </c>
    </row>
    <row r="70" spans="1:23" ht="20.100000000000001" customHeight="1" thickBot="1">
      <c r="A70" s="926"/>
      <c r="B70" s="707"/>
      <c r="C70" s="708"/>
      <c r="D70" s="406">
        <v>2</v>
      </c>
      <c r="E70" s="409" t="s">
        <v>74</v>
      </c>
      <c r="F70" s="410" t="s">
        <v>98</v>
      </c>
      <c r="G70" s="416" t="s">
        <v>194</v>
      </c>
      <c r="H70" s="175"/>
      <c r="I70" s="176"/>
      <c r="J70" s="177"/>
      <c r="K70" s="422">
        <f t="shared" si="12"/>
        <v>0</v>
      </c>
      <c r="L70" s="428">
        <f>K70*8360*0.0000001</f>
        <v>0</v>
      </c>
      <c r="M70" s="423">
        <f>K70*8360*0.0041868</f>
        <v>0</v>
      </c>
      <c r="N70" s="683"/>
      <c r="O70" s="682"/>
    </row>
    <row r="71" spans="1:23" ht="20.100000000000001" customHeight="1">
      <c r="A71" s="926"/>
      <c r="B71" s="707"/>
      <c r="C71" s="708"/>
      <c r="D71" s="793">
        <v>3</v>
      </c>
      <c r="E71" s="795" t="s">
        <v>64</v>
      </c>
      <c r="F71" s="797" t="s">
        <v>65</v>
      </c>
      <c r="G71" s="414" t="s">
        <v>189</v>
      </c>
      <c r="H71" s="178"/>
      <c r="I71" s="179"/>
      <c r="J71" s="180"/>
      <c r="K71" s="419">
        <f t="shared" si="12"/>
        <v>0</v>
      </c>
      <c r="L71" s="427">
        <f>K71*860/0.9*0.0000001</f>
        <v>0</v>
      </c>
      <c r="M71" s="419">
        <f>K71*3.6</f>
        <v>0</v>
      </c>
      <c r="N71" s="683" t="s">
        <v>195</v>
      </c>
      <c r="O71" s="682">
        <f>L69+L73+L76</f>
        <v>0</v>
      </c>
      <c r="W71" s="83"/>
    </row>
    <row r="72" spans="1:23" ht="20.100000000000001" customHeight="1">
      <c r="A72" s="926"/>
      <c r="B72" s="707"/>
      <c r="C72" s="708"/>
      <c r="D72" s="779"/>
      <c r="E72" s="782"/>
      <c r="F72" s="785"/>
      <c r="G72" s="413" t="s">
        <v>196</v>
      </c>
      <c r="H72" s="170"/>
      <c r="I72" s="171"/>
      <c r="J72" s="172"/>
      <c r="K72" s="420">
        <f t="shared" si="12"/>
        <v>0</v>
      </c>
      <c r="L72" s="426">
        <f t="shared" ref="L72:L73" si="15">K72*860/0.9*0.0000001</f>
        <v>0</v>
      </c>
      <c r="M72" s="420">
        <f t="shared" ref="M72:M76" si="16">K72*3.6</f>
        <v>0</v>
      </c>
      <c r="N72" s="683"/>
      <c r="O72" s="682"/>
      <c r="W72" s="83"/>
    </row>
    <row r="73" spans="1:23" ht="20.100000000000001" customHeight="1" thickBot="1">
      <c r="A73" s="926"/>
      <c r="B73" s="707"/>
      <c r="C73" s="708"/>
      <c r="D73" s="794"/>
      <c r="E73" s="796"/>
      <c r="F73" s="798"/>
      <c r="G73" s="415" t="s">
        <v>192</v>
      </c>
      <c r="H73" s="181"/>
      <c r="I73" s="182"/>
      <c r="J73" s="183"/>
      <c r="K73" s="421">
        <f t="shared" si="12"/>
        <v>0</v>
      </c>
      <c r="L73" s="425">
        <f t="shared" si="15"/>
        <v>0</v>
      </c>
      <c r="M73" s="430">
        <f t="shared" si="16"/>
        <v>0</v>
      </c>
      <c r="N73" s="582" t="s">
        <v>197</v>
      </c>
      <c r="O73" s="682">
        <f>L68+L72+L75</f>
        <v>0</v>
      </c>
      <c r="W73" s="83"/>
    </row>
    <row r="74" spans="1:23" ht="20.100000000000001" customHeight="1" thickBot="1">
      <c r="A74" s="926"/>
      <c r="B74" s="707"/>
      <c r="C74" s="708"/>
      <c r="D74" s="778">
        <v>4</v>
      </c>
      <c r="E74" s="781" t="s">
        <v>73</v>
      </c>
      <c r="F74" s="784" t="s">
        <v>65</v>
      </c>
      <c r="G74" s="414" t="s">
        <v>198</v>
      </c>
      <c r="H74" s="167"/>
      <c r="I74" s="168"/>
      <c r="J74" s="169"/>
      <c r="K74" s="419">
        <f t="shared" si="12"/>
        <v>0</v>
      </c>
      <c r="L74" s="427">
        <f>IFERROR(K74*0.187/1000/#REF!,0)</f>
        <v>0</v>
      </c>
      <c r="M74" s="419">
        <f>K74*3.6</f>
        <v>0</v>
      </c>
      <c r="N74" s="776"/>
      <c r="O74" s="777"/>
      <c r="W74" s="83"/>
    </row>
    <row r="75" spans="1:23" ht="20.100000000000001" customHeight="1">
      <c r="A75" s="926"/>
      <c r="B75" s="707"/>
      <c r="C75" s="708"/>
      <c r="D75" s="779"/>
      <c r="E75" s="782"/>
      <c r="F75" s="785"/>
      <c r="G75" s="413" t="s">
        <v>191</v>
      </c>
      <c r="H75" s="170"/>
      <c r="I75" s="171"/>
      <c r="J75" s="172"/>
      <c r="K75" s="420">
        <f t="shared" si="12"/>
        <v>0</v>
      </c>
      <c r="L75" s="426">
        <f>IFERROR(K75*0.187/1000/#REF!,0)</f>
        <v>0</v>
      </c>
      <c r="M75" s="420">
        <f t="shared" si="16"/>
        <v>0</v>
      </c>
      <c r="N75" s="787" t="s">
        <v>199</v>
      </c>
      <c r="O75" s="790">
        <f>N42-O67+O73</f>
        <v>0</v>
      </c>
      <c r="W75" s="83"/>
    </row>
    <row r="76" spans="1:23" ht="20.100000000000001" customHeight="1" thickBot="1">
      <c r="A76" s="926"/>
      <c r="B76" s="707"/>
      <c r="C76" s="708"/>
      <c r="D76" s="780"/>
      <c r="E76" s="783"/>
      <c r="F76" s="786"/>
      <c r="G76" s="415" t="s">
        <v>192</v>
      </c>
      <c r="H76" s="173"/>
      <c r="I76" s="184"/>
      <c r="J76" s="174"/>
      <c r="K76" s="421">
        <f t="shared" si="12"/>
        <v>0</v>
      </c>
      <c r="L76" s="425">
        <f>IFERROR(K76*0.187/1000/#REF!,0)</f>
        <v>0</v>
      </c>
      <c r="M76" s="430">
        <f t="shared" si="16"/>
        <v>0</v>
      </c>
      <c r="N76" s="788"/>
      <c r="O76" s="791"/>
      <c r="W76" s="83"/>
    </row>
    <row r="77" spans="1:23" ht="20.100000000000001" customHeight="1" thickBot="1">
      <c r="A77" s="927"/>
      <c r="B77" s="709"/>
      <c r="C77" s="710"/>
      <c r="D77" s="407">
        <v>5</v>
      </c>
      <c r="E77" s="408" t="s">
        <v>123</v>
      </c>
      <c r="F77" s="411" t="s">
        <v>101</v>
      </c>
      <c r="G77" s="412" t="s">
        <v>194</v>
      </c>
      <c r="H77" s="175"/>
      <c r="I77" s="176"/>
      <c r="J77" s="177"/>
      <c r="K77" s="423">
        <f t="shared" si="12"/>
        <v>0</v>
      </c>
      <c r="L77" s="424">
        <f>K77</f>
        <v>0</v>
      </c>
      <c r="M77" s="423">
        <f>L77*4.1868*10</f>
        <v>0</v>
      </c>
      <c r="N77" s="789"/>
      <c r="O77" s="792"/>
      <c r="W77" s="83"/>
    </row>
    <row r="78" spans="1:23" ht="20.100000000000001" customHeight="1" thickBot="1">
      <c r="A78" s="69"/>
      <c r="B78" s="185"/>
      <c r="C78" s="185"/>
      <c r="D78" s="83"/>
      <c r="E78" s="186"/>
      <c r="F78" s="83"/>
      <c r="G78" s="83"/>
      <c r="H78" s="187"/>
      <c r="I78" s="187"/>
      <c r="J78" s="188"/>
      <c r="K78" s="187"/>
      <c r="L78" s="187"/>
      <c r="M78" s="187"/>
      <c r="N78" s="189"/>
      <c r="O78" s="190"/>
      <c r="W78" s="83"/>
    </row>
    <row r="79" spans="1:23" ht="50.1" customHeight="1" thickBot="1">
      <c r="A79" s="69"/>
      <c r="B79" s="69"/>
      <c r="C79" s="481"/>
      <c r="D79" s="69"/>
      <c r="F79" s="928" t="s">
        <v>200</v>
      </c>
      <c r="G79" s="929"/>
      <c r="H79" s="929"/>
      <c r="I79" s="930"/>
    </row>
    <row r="80" spans="1:23" ht="73.900000000000006" customHeight="1" thickBot="1">
      <c r="A80" s="69"/>
      <c r="B80" s="69"/>
      <c r="C80" s="69"/>
      <c r="D80" s="69"/>
      <c r="F80" s="431" t="s">
        <v>201</v>
      </c>
      <c r="G80" s="432" t="s">
        <v>202</v>
      </c>
      <c r="H80" s="433" t="s">
        <v>203</v>
      </c>
      <c r="I80" s="434" t="s">
        <v>204</v>
      </c>
    </row>
    <row r="81" spans="1:44" ht="80.099999999999994" customHeight="1" thickBot="1">
      <c r="A81" s="69"/>
      <c r="B81" s="69"/>
      <c r="C81" s="69"/>
      <c r="D81" s="69"/>
      <c r="F81" s="435">
        <f>O75</f>
        <v>0</v>
      </c>
      <c r="G81" s="191" t="s">
        <v>205</v>
      </c>
      <c r="H81" s="61" t="str">
        <f>IF($G$81="SI",IF(G14="5 stelle",60%,IF(G14="4 stelle",60%,IF(G14="3 stelle",50%,IF(G14="2 stelle",40%,IF(G14="1 stella",40%,"Consumo totale sotto 100 TEP non soggetto a obbligo"))))),IF($G$81="NO","Non soggetto a obbligo","Indicare se il sito è soggetto a obbligo"))</f>
        <v>Consumo totale sotto 100 TEP non soggetto a obbligo</v>
      </c>
      <c r="I81" s="62" t="str">
        <f>IF($G$81="SI",IF(G14="5 stelle",60%,IF(G14="4 stelle",60%,IF(G14="3 stelle",50%,IF(G14="2 stelle",40%,IF(G14="1 stella",40%,"Consumo totale sotto 100 TEP non soggetto a obbligo"))))),IF($G$81="NO","Non soggetto a obbligo","Indicare se il sito è soggetto a obbligo"))</f>
        <v>Consumo totale sotto 100 TEP non soggetto a obbligo</v>
      </c>
    </row>
    <row r="82" spans="1:44" ht="20.100000000000001" customHeight="1">
      <c r="A82" s="69"/>
      <c r="B82" s="185"/>
      <c r="C82" s="185"/>
      <c r="D82" s="83"/>
      <c r="E82" s="186"/>
      <c r="F82" s="83"/>
      <c r="G82" s="83"/>
      <c r="H82" s="187"/>
      <c r="I82" s="187"/>
      <c r="J82" s="188"/>
      <c r="K82" s="187"/>
      <c r="L82" s="187"/>
      <c r="M82" s="187"/>
      <c r="N82" s="189"/>
      <c r="O82" s="190"/>
      <c r="W82" s="83"/>
    </row>
    <row r="83" spans="1:44" ht="15.75" thickBot="1">
      <c r="A83" s="65"/>
      <c r="W83" s="83"/>
    </row>
    <row r="84" spans="1:44" ht="24.75" customHeight="1" thickBot="1">
      <c r="A84" s="641" t="s">
        <v>206</v>
      </c>
      <c r="B84" s="642"/>
      <c r="C84" s="643"/>
      <c r="D84" s="908" t="s">
        <v>207</v>
      </c>
      <c r="E84" s="920"/>
      <c r="F84" s="583" t="s">
        <v>208</v>
      </c>
      <c r="G84" s="584"/>
      <c r="H84" s="638" t="s">
        <v>209</v>
      </c>
      <c r="I84" s="639"/>
      <c r="J84" s="639"/>
      <c r="K84" s="640"/>
      <c r="L84" s="638" t="s">
        <v>210</v>
      </c>
      <c r="M84" s="639"/>
      <c r="N84" s="640"/>
    </row>
    <row r="85" spans="1:44" ht="72.75" customHeight="1" thickBot="1">
      <c r="A85" s="917"/>
      <c r="B85" s="918"/>
      <c r="C85" s="919"/>
      <c r="D85" s="439" t="s">
        <v>65</v>
      </c>
      <c r="E85" s="440" t="s">
        <v>101</v>
      </c>
      <c r="F85" s="439" t="s">
        <v>211</v>
      </c>
      <c r="G85" s="441" t="s">
        <v>212</v>
      </c>
      <c r="H85" s="443" t="s">
        <v>123</v>
      </c>
      <c r="I85" s="444" t="s">
        <v>213</v>
      </c>
      <c r="J85" s="921" t="str">
        <f>IF(SUM(F91:F100,F101:F110,F111:F120)&gt;0.95*D86,"Copertura del 95% dei consumi raggiunta","E' necessario dettagliare maggiormente la suddivisione dei consumi")</f>
        <v>E' necessario dettagliare maggiormente la suddivisione dei consumi</v>
      </c>
      <c r="K85" s="922"/>
      <c r="L85" s="641" t="str">
        <f>IF(SUM(I91:I120)&gt;H81,"Copertura monitaraggio energia elettrica raggiunta","Copertura monitoraggio energia elettrica non raggiunta")</f>
        <v>Copertura monitoraggio energia elettrica non raggiunta</v>
      </c>
      <c r="M85" s="642"/>
      <c r="N85" s="643"/>
      <c r="AE85" s="65" t="s">
        <v>164</v>
      </c>
      <c r="AF85" s="65" t="s">
        <v>165</v>
      </c>
      <c r="AG85" s="65" t="s">
        <v>166</v>
      </c>
      <c r="AH85" s="65" t="s">
        <v>165</v>
      </c>
    </row>
    <row r="86" spans="1:44" ht="26.1" customHeight="1" thickBot="1">
      <c r="A86" s="437" t="s">
        <v>214</v>
      </c>
      <c r="B86" s="436" t="s">
        <v>215</v>
      </c>
      <c r="C86" s="438" t="s">
        <v>206</v>
      </c>
      <c r="D86" s="59">
        <f>E42+E60+K68</f>
        <v>0</v>
      </c>
      <c r="E86" s="192">
        <f>D86*0.187*10^-3</f>
        <v>0</v>
      </c>
      <c r="F86" s="442" t="str">
        <f>IFERROR(D86/G10,"")</f>
        <v/>
      </c>
      <c r="G86" s="42">
        <f>IFERROR(G91+G101+G111,"")</f>
        <v>0</v>
      </c>
      <c r="H86" s="43">
        <f>D86-G86</f>
        <v>0</v>
      </c>
      <c r="I86" s="44" t="str">
        <f>IFERROR(G86/D86,"")</f>
        <v/>
      </c>
      <c r="J86" s="923"/>
      <c r="K86" s="924"/>
      <c r="L86" s="644"/>
      <c r="M86" s="645"/>
      <c r="N86" s="646"/>
      <c r="AE86" s="65" t="s">
        <v>164</v>
      </c>
      <c r="AF86" s="65" t="s">
        <v>169</v>
      </c>
      <c r="AG86" s="65" t="s">
        <v>170</v>
      </c>
      <c r="AH86" s="65" t="s">
        <v>169</v>
      </c>
    </row>
    <row r="87" spans="1:44" ht="24" customHeight="1" thickBot="1">
      <c r="A87" s="109"/>
      <c r="B87" s="109"/>
      <c r="C87" s="109"/>
      <c r="D87" s="109"/>
      <c r="E87" s="109"/>
      <c r="F87" s="109"/>
      <c r="G87" s="109"/>
      <c r="H87" s="109"/>
      <c r="I87" s="109"/>
      <c r="J87" s="109"/>
      <c r="K87" s="109"/>
      <c r="L87" s="109"/>
      <c r="M87" s="109"/>
      <c r="N87" s="109"/>
      <c r="AE87" s="65" t="s">
        <v>173</v>
      </c>
      <c r="AF87" s="65" t="s">
        <v>61</v>
      </c>
      <c r="AG87" s="65" t="s">
        <v>174</v>
      </c>
      <c r="AH87" s="65" t="s">
        <v>175</v>
      </c>
    </row>
    <row r="88" spans="1:44" ht="20.100000000000001" customHeight="1" thickBot="1">
      <c r="A88" s="750" t="s">
        <v>216</v>
      </c>
      <c r="B88" s="848">
        <v>1</v>
      </c>
      <c r="C88" s="635" t="s">
        <v>217</v>
      </c>
      <c r="D88" s="636"/>
      <c r="E88" s="636"/>
      <c r="F88" s="636"/>
      <c r="G88" s="637"/>
      <c r="H88" s="759" t="s">
        <v>218</v>
      </c>
      <c r="I88" s="760"/>
      <c r="J88" s="635" t="s">
        <v>219</v>
      </c>
      <c r="K88" s="636"/>
      <c r="L88" s="636"/>
      <c r="M88" s="636"/>
      <c r="N88" s="637"/>
      <c r="O88" s="193"/>
      <c r="P88" s="193"/>
      <c r="Q88" s="193"/>
      <c r="R88" s="193"/>
      <c r="S88" s="193"/>
      <c r="T88" s="193"/>
      <c r="U88" s="193"/>
      <c r="V88" s="105"/>
      <c r="W88" s="105"/>
    </row>
    <row r="89" spans="1:44" ht="80.099999999999994" customHeight="1" thickBot="1">
      <c r="A89" s="751"/>
      <c r="B89" s="849"/>
      <c r="C89" s="850" t="s">
        <v>220</v>
      </c>
      <c r="D89" s="954" t="s">
        <v>75</v>
      </c>
      <c r="E89" s="955"/>
      <c r="F89" s="766" t="s">
        <v>65</v>
      </c>
      <c r="G89" s="950" t="s">
        <v>221</v>
      </c>
      <c r="H89" s="441" t="s">
        <v>222</v>
      </c>
      <c r="I89" s="952" t="s">
        <v>223</v>
      </c>
      <c r="J89" s="438" t="s">
        <v>224</v>
      </c>
      <c r="K89" s="583" t="s">
        <v>225</v>
      </c>
      <c r="L89" s="584"/>
      <c r="M89" s="908" t="s">
        <v>226</v>
      </c>
      <c r="N89" s="909"/>
      <c r="O89" s="194"/>
      <c r="P89" s="194"/>
      <c r="Q89" s="194"/>
      <c r="R89" s="194"/>
      <c r="S89" s="194"/>
      <c r="T89" s="194"/>
      <c r="U89" s="72"/>
      <c r="V89" s="72"/>
      <c r="AR89" s="65" t="s">
        <v>227</v>
      </c>
    </row>
    <row r="90" spans="1:44" ht="20.100000000000001" customHeight="1" thickBot="1">
      <c r="A90" s="752"/>
      <c r="B90" s="849"/>
      <c r="C90" s="851"/>
      <c r="D90" s="956"/>
      <c r="E90" s="957"/>
      <c r="F90" s="767"/>
      <c r="G90" s="951"/>
      <c r="H90" s="45">
        <f>IFERROR((G91+G101+G111)/D86,0)</f>
        <v>0</v>
      </c>
      <c r="I90" s="953"/>
      <c r="J90" s="445" t="str">
        <f>IFERROR(J91+J101+J111,"")</f>
        <v/>
      </c>
      <c r="K90" s="437" t="s">
        <v>228</v>
      </c>
      <c r="L90" s="436" t="s">
        <v>26</v>
      </c>
      <c r="M90" s="437" t="s">
        <v>229</v>
      </c>
      <c r="N90" s="436" t="s">
        <v>76</v>
      </c>
      <c r="R90" s="194"/>
      <c r="W90" s="195" t="str">
        <f>CONCATENATE(D77," / ",$R$4)</f>
        <v xml:space="preserve">5 / </v>
      </c>
      <c r="X90" s="196" t="s">
        <v>77</v>
      </c>
      <c r="Y90" s="197" t="s">
        <v>76</v>
      </c>
      <c r="Z90" s="198" t="s">
        <v>230</v>
      </c>
      <c r="AA90" s="199" t="s">
        <v>77</v>
      </c>
      <c r="AB90" s="198" t="s">
        <v>231</v>
      </c>
      <c r="AF90" s="65" t="s">
        <v>21</v>
      </c>
      <c r="AG90" s="200" t="s">
        <v>106</v>
      </c>
      <c r="AP90" s="65" t="s">
        <v>232</v>
      </c>
    </row>
    <row r="91" spans="1:44" s="83" customFormat="1" ht="35.1" customHeight="1">
      <c r="A91" s="750" t="s">
        <v>233</v>
      </c>
      <c r="B91" s="447" t="s">
        <v>234</v>
      </c>
      <c r="C91" s="750" t="s">
        <v>235</v>
      </c>
      <c r="D91" s="649" t="s">
        <v>236</v>
      </c>
      <c r="E91" s="907"/>
      <c r="F91" s="201"/>
      <c r="G91" s="753">
        <f>SUM(F91:F100)</f>
        <v>0</v>
      </c>
      <c r="H91" s="755" t="str">
        <f>IFERROR(G91/D86,"")</f>
        <v/>
      </c>
      <c r="I91" s="202" t="s">
        <v>21</v>
      </c>
      <c r="J91" s="585" t="str">
        <f>IFERROR(SUM(R91:R100)/D86,"")</f>
        <v/>
      </c>
      <c r="K91" s="631" t="s">
        <v>237</v>
      </c>
      <c r="L91" s="633" t="str">
        <f>IF(G10=0,"",G10)</f>
        <v/>
      </c>
      <c r="M91" s="888" t="str">
        <f>IFERROR(G91/L91,"")</f>
        <v/>
      </c>
      <c r="N91" s="944" t="s">
        <v>238</v>
      </c>
      <c r="R91" s="65" cm="1">
        <f t="array" ref="R91">_xlfn.IFS(I91="Seleziona",0,I91="Calcoli",0,I91="Installazioni fisse di strumenti misura",F91,I91="Misure indirette (campionamenti, campagne di misura, ecc.)",F91,I91="Strumenti + misure indirette",F91)</f>
        <v>0</v>
      </c>
      <c r="W91" s="203" t="str">
        <f>IFERROR(F91/$P$4,"")</f>
        <v/>
      </c>
      <c r="X91" s="204" t="e">
        <f>#REF!</f>
        <v>#REF!</v>
      </c>
      <c r="Y91" s="205" t="s">
        <v>239</v>
      </c>
      <c r="Z91" s="206"/>
      <c r="AA91" s="207" t="str">
        <f>IFERROR(F91/X91,"")</f>
        <v/>
      </c>
      <c r="AB91" s="208" t="e">
        <f>IF(Y91="","",(CONCATENATE(#REF!," / ",Y91)))</f>
        <v>#REF!</v>
      </c>
      <c r="AF91" s="65" t="s">
        <v>107</v>
      </c>
      <c r="AQ91" s="83" t="e">
        <f>F91*J91</f>
        <v>#VALUE!</v>
      </c>
    </row>
    <row r="92" spans="1:44" s="83" customFormat="1" ht="35.1" customHeight="1">
      <c r="A92" s="751"/>
      <c r="B92" s="448" t="s">
        <v>240</v>
      </c>
      <c r="C92" s="751"/>
      <c r="D92" s="647" t="s">
        <v>241</v>
      </c>
      <c r="E92" s="757"/>
      <c r="F92" s="209"/>
      <c r="G92" s="754"/>
      <c r="H92" s="756"/>
      <c r="I92" s="210" t="s">
        <v>21</v>
      </c>
      <c r="J92" s="586"/>
      <c r="K92" s="632"/>
      <c r="L92" s="634"/>
      <c r="M92" s="675"/>
      <c r="N92" s="674"/>
      <c r="R92" s="65" cm="1">
        <f t="array" ref="R92">_xlfn.IFS(I92="Seleziona",0,I92="Calcoli",0,I92="Installazioni fisse di strumenti misura",F92,I92="Misure indirette (campionamenti, campagne di misura, ecc.)",F92,I92="Strumenti + misure indirette",F92)</f>
        <v>0</v>
      </c>
      <c r="W92" s="211" t="str">
        <f>IFERROR(F92/$P$4,"")</f>
        <v/>
      </c>
      <c r="X92" s="212" t="e">
        <f>#REF!</f>
        <v>#REF!</v>
      </c>
      <c r="Y92" s="213" t="s">
        <v>239</v>
      </c>
      <c r="Z92" s="214"/>
      <c r="AA92" s="215" t="str">
        <f>IFERROR(F92/X92,"")</f>
        <v/>
      </c>
      <c r="AB92" s="216" t="e">
        <f>IF(Y92="","",(CONCATENATE(#REF!," / ",Y92)))</f>
        <v>#REF!</v>
      </c>
      <c r="AF92" s="65" t="s">
        <v>113</v>
      </c>
      <c r="AQ92" s="83">
        <f>F92*J92</f>
        <v>0</v>
      </c>
    </row>
    <row r="93" spans="1:44" s="83" customFormat="1" ht="35.1" customHeight="1">
      <c r="A93" s="751"/>
      <c r="B93" s="448" t="s">
        <v>242</v>
      </c>
      <c r="C93" s="751"/>
      <c r="D93" s="647" t="s">
        <v>243</v>
      </c>
      <c r="E93" s="757"/>
      <c r="F93" s="209"/>
      <c r="G93" s="754"/>
      <c r="H93" s="756"/>
      <c r="I93" s="210" t="s">
        <v>21</v>
      </c>
      <c r="J93" s="586"/>
      <c r="K93" s="632"/>
      <c r="L93" s="634"/>
      <c r="M93" s="675"/>
      <c r="N93" s="674"/>
      <c r="R93" s="65" cm="1">
        <f t="array" ref="R93">_xlfn.IFS(I93="Seleziona",0,I93="Calcoli",0,I93="Installazioni fisse di strumenti misura",F93,I93="Misure indirette (campionamenti, campagne di misura, ecc.)",F93,I93="Strumenti + misure indirette",F93)</f>
        <v>0</v>
      </c>
      <c r="W93" s="211" t="str">
        <f>IFERROR(F93/$P$4,"")</f>
        <v/>
      </c>
      <c r="X93" s="212" t="e">
        <f>#REF!</f>
        <v>#REF!</v>
      </c>
      <c r="Y93" s="213" t="s">
        <v>244</v>
      </c>
      <c r="Z93" s="214"/>
      <c r="AA93" s="215" t="str">
        <f>IFERROR(F93/X93,"")</f>
        <v/>
      </c>
      <c r="AB93" s="216" t="e">
        <f>IF(Y93="","",(CONCATENATE(#REF!," / ",Y93)))</f>
        <v>#REF!</v>
      </c>
      <c r="AF93" s="65" t="s">
        <v>121</v>
      </c>
      <c r="AQ93" s="83">
        <f>F93*J93</f>
        <v>0</v>
      </c>
    </row>
    <row r="94" spans="1:44" s="83" customFormat="1" ht="35.1" customHeight="1">
      <c r="A94" s="751"/>
      <c r="B94" s="448" t="s">
        <v>245</v>
      </c>
      <c r="C94" s="751"/>
      <c r="D94" s="647" t="s">
        <v>246</v>
      </c>
      <c r="E94" s="758"/>
      <c r="F94" s="209"/>
      <c r="G94" s="754"/>
      <c r="H94" s="756"/>
      <c r="I94" s="210" t="s">
        <v>21</v>
      </c>
      <c r="J94" s="586"/>
      <c r="K94" s="632"/>
      <c r="L94" s="634"/>
      <c r="M94" s="675"/>
      <c r="N94" s="674"/>
      <c r="R94" s="65" cm="1">
        <f t="array" ref="R94">_xlfn.IFS(I94="Seleziona",0,I94="Calcoli",0,I94="Installazioni fisse di strumenti misura",F94,I94="Misure indirette (campionamenti, campagne di misura, ecc.)",F94,I94="Strumenti + misure indirette",F94)</f>
        <v>0</v>
      </c>
      <c r="W94" s="211"/>
      <c r="X94" s="212"/>
      <c r="Y94" s="213"/>
      <c r="Z94" s="214"/>
      <c r="AA94" s="215"/>
      <c r="AB94" s="216"/>
      <c r="AF94" s="65" t="s">
        <v>125</v>
      </c>
    </row>
    <row r="95" spans="1:44" s="83" customFormat="1" ht="35.1" customHeight="1">
      <c r="A95" s="751"/>
      <c r="B95" s="448" t="s">
        <v>247</v>
      </c>
      <c r="C95" s="751"/>
      <c r="D95" s="446" t="s">
        <v>248</v>
      </c>
      <c r="E95" s="217"/>
      <c r="F95" s="209"/>
      <c r="G95" s="754"/>
      <c r="H95" s="756"/>
      <c r="I95" s="210" t="s">
        <v>21</v>
      </c>
      <c r="J95" s="586"/>
      <c r="K95" s="632"/>
      <c r="L95" s="634"/>
      <c r="M95" s="675"/>
      <c r="N95" s="674"/>
      <c r="R95" s="65" cm="1">
        <f t="array" ref="R95">_xlfn.IFS(I95="Seleziona",0,I95="Calcoli",0,I95="Installazioni fisse di strumenti misura",F95,I95="Misure indirette (campionamenti, campagne di misura, ecc.)",F95,I95="Strumenti + misure indirette",F95)</f>
        <v>0</v>
      </c>
      <c r="W95" s="211"/>
      <c r="X95" s="212"/>
      <c r="Y95" s="213"/>
      <c r="Z95" s="214"/>
      <c r="AA95" s="215"/>
      <c r="AB95" s="216"/>
    </row>
    <row r="96" spans="1:44" s="83" customFormat="1" ht="35.1" customHeight="1">
      <c r="A96" s="751"/>
      <c r="B96" s="448" t="s">
        <v>249</v>
      </c>
      <c r="C96" s="751"/>
      <c r="D96" s="446" t="s">
        <v>248</v>
      </c>
      <c r="E96" s="217"/>
      <c r="F96" s="218"/>
      <c r="G96" s="754"/>
      <c r="H96" s="756"/>
      <c r="I96" s="210" t="s">
        <v>21</v>
      </c>
      <c r="J96" s="586"/>
      <c r="K96" s="632"/>
      <c r="L96" s="634"/>
      <c r="M96" s="675"/>
      <c r="N96" s="674"/>
      <c r="R96" s="65" cm="1">
        <f t="array" ref="R96">_xlfn.IFS(I96="Seleziona",0,I96="Calcoli",0,I96="Installazioni fisse di strumenti misura",F96,I96="Misure indirette (campionamenti, campagne di misura, ecc.)",F96,I96="Strumenti + misure indirette",F96)</f>
        <v>0</v>
      </c>
      <c r="W96" s="211"/>
      <c r="X96" s="212"/>
      <c r="Y96" s="213"/>
      <c r="Z96" s="214"/>
      <c r="AA96" s="215"/>
      <c r="AB96" s="216"/>
    </row>
    <row r="97" spans="1:211" s="83" customFormat="1" ht="35.1" customHeight="1">
      <c r="A97" s="751"/>
      <c r="B97" s="448" t="s">
        <v>250</v>
      </c>
      <c r="C97" s="751"/>
      <c r="D97" s="446" t="s">
        <v>248</v>
      </c>
      <c r="E97" s="217"/>
      <c r="F97" s="218"/>
      <c r="G97" s="754"/>
      <c r="H97" s="756"/>
      <c r="I97" s="210" t="s">
        <v>21</v>
      </c>
      <c r="J97" s="586"/>
      <c r="K97" s="632"/>
      <c r="L97" s="634"/>
      <c r="M97" s="675"/>
      <c r="N97" s="674"/>
      <c r="R97" s="65" cm="1">
        <f t="array" ref="R97">_xlfn.IFS(I97="Seleziona",0,I97="Calcoli",0,I97="Installazioni fisse di strumenti misura",F97,I97="Misure indirette (campionamenti, campagne di misura, ecc.)",F97,I97="Strumenti + misure indirette",F97)</f>
        <v>0</v>
      </c>
      <c r="W97" s="211"/>
      <c r="X97" s="212"/>
      <c r="Y97" s="213"/>
      <c r="Z97" s="214"/>
      <c r="AA97" s="215"/>
      <c r="AB97" s="216"/>
    </row>
    <row r="98" spans="1:211" s="83" customFormat="1" ht="35.1" customHeight="1">
      <c r="A98" s="751"/>
      <c r="B98" s="448" t="s">
        <v>251</v>
      </c>
      <c r="C98" s="751"/>
      <c r="D98" s="446" t="s">
        <v>248</v>
      </c>
      <c r="E98" s="217"/>
      <c r="F98" s="218"/>
      <c r="G98" s="754"/>
      <c r="H98" s="756"/>
      <c r="I98" s="210" t="s">
        <v>21</v>
      </c>
      <c r="J98" s="586"/>
      <c r="K98" s="632"/>
      <c r="L98" s="634"/>
      <c r="M98" s="675"/>
      <c r="N98" s="674"/>
      <c r="R98" s="65" cm="1">
        <f t="array" ref="R98">_xlfn.IFS(I98="Seleziona",0,I98="Calcoli",0,I98="Installazioni fisse di strumenti misura",F98,I98="Misure indirette (campionamenti, campagne di misura, ecc.)",F98,I98="Strumenti + misure indirette",F98)</f>
        <v>0</v>
      </c>
      <c r="W98" s="211"/>
      <c r="X98" s="212"/>
      <c r="Y98" s="213"/>
      <c r="Z98" s="214"/>
      <c r="AA98" s="215"/>
      <c r="AB98" s="216"/>
    </row>
    <row r="99" spans="1:211" s="83" customFormat="1" ht="35.1" customHeight="1">
      <c r="A99" s="751"/>
      <c r="B99" s="448" t="s">
        <v>252</v>
      </c>
      <c r="C99" s="751"/>
      <c r="D99" s="446" t="s">
        <v>248</v>
      </c>
      <c r="E99" s="217"/>
      <c r="F99" s="218"/>
      <c r="G99" s="754"/>
      <c r="H99" s="756"/>
      <c r="I99" s="210" t="s">
        <v>21</v>
      </c>
      <c r="J99" s="586"/>
      <c r="K99" s="632"/>
      <c r="L99" s="634"/>
      <c r="M99" s="675"/>
      <c r="N99" s="674"/>
      <c r="R99" s="65" cm="1">
        <f t="array" ref="R99">_xlfn.IFS(I99="Seleziona",0,I99="Calcoli",0,I99="Installazioni fisse di strumenti misura",F99,I99="Misure indirette (campionamenti, campagne di misura, ecc.)",F99,I99="Strumenti + misure indirette",F99)</f>
        <v>0</v>
      </c>
      <c r="W99" s="211"/>
      <c r="X99" s="212"/>
      <c r="Y99" s="213"/>
      <c r="Z99" s="214"/>
      <c r="AA99" s="215"/>
      <c r="AB99" s="216"/>
    </row>
    <row r="100" spans="1:211" s="83" customFormat="1" ht="35.1" customHeight="1" thickBot="1">
      <c r="A100" s="751"/>
      <c r="B100" s="449" t="s">
        <v>253</v>
      </c>
      <c r="C100" s="752"/>
      <c r="D100" s="446" t="s">
        <v>248</v>
      </c>
      <c r="E100" s="219"/>
      <c r="F100" s="220"/>
      <c r="G100" s="754"/>
      <c r="H100" s="756"/>
      <c r="I100" s="221" t="s">
        <v>21</v>
      </c>
      <c r="J100" s="586"/>
      <c r="K100" s="632"/>
      <c r="L100" s="634"/>
      <c r="M100" s="675"/>
      <c r="N100" s="674"/>
      <c r="R100" s="65" cm="1">
        <f t="array" ref="R100">_xlfn.IFS(I100="Seleziona",0,I100="Calcoli",0,I100="Installazioni fisse di strumenti misura",F100,I100="Misure indirette (campionamenti, campagne di misura, ecc.)",F100,I100="Strumenti + misure indirette",F100)</f>
        <v>0</v>
      </c>
      <c r="W100" s="211"/>
      <c r="X100" s="212"/>
      <c r="Y100" s="213"/>
      <c r="Z100" s="214"/>
      <c r="AA100" s="215"/>
      <c r="AB100" s="216"/>
    </row>
    <row r="101" spans="1:211" s="83" customFormat="1" ht="35.1" customHeight="1">
      <c r="A101" s="751"/>
      <c r="B101" s="447" t="s">
        <v>254</v>
      </c>
      <c r="C101" s="945" t="s">
        <v>255</v>
      </c>
      <c r="D101" s="649" t="s">
        <v>256</v>
      </c>
      <c r="E101" s="650"/>
      <c r="F101" s="222"/>
      <c r="G101" s="754">
        <f>SUM(F101:F110)</f>
        <v>0</v>
      </c>
      <c r="H101" s="903" t="str">
        <f>IFERROR(G101/D86,"")</f>
        <v/>
      </c>
      <c r="I101" s="202" t="s">
        <v>21</v>
      </c>
      <c r="J101" s="905" t="str">
        <f>IFERROR(SUM(R101:R110)/D86,"")</f>
        <v/>
      </c>
      <c r="K101" s="632" t="s">
        <v>237</v>
      </c>
      <c r="L101" s="634" t="str">
        <f>IF(G10=0,"",G10)</f>
        <v/>
      </c>
      <c r="M101" s="675" t="str">
        <f>IFERROR(G101/G10,"")</f>
        <v/>
      </c>
      <c r="N101" s="674" t="s">
        <v>238</v>
      </c>
      <c r="R101" s="65" cm="1">
        <f t="array" ref="R101">_xlfn.IFS(I101="Seleziona",0,I101="Calcoli",0,I101="Installazioni fisse di strumenti misura",F101,I101="Misure indirette (campionamenti, campagne di misura, ecc.)",F101,I101="Strumenti + misure indirette",F101)</f>
        <v>0</v>
      </c>
      <c r="W101" s="211"/>
      <c r="X101" s="212"/>
      <c r="Y101" s="213"/>
      <c r="Z101" s="214"/>
      <c r="AA101" s="215"/>
      <c r="AB101" s="216"/>
    </row>
    <row r="102" spans="1:211" s="83" customFormat="1" ht="35.1" customHeight="1">
      <c r="A102" s="751"/>
      <c r="B102" s="448" t="s">
        <v>257</v>
      </c>
      <c r="C102" s="946"/>
      <c r="D102" s="647" t="s">
        <v>258</v>
      </c>
      <c r="E102" s="648"/>
      <c r="F102" s="209"/>
      <c r="G102" s="754"/>
      <c r="H102" s="903"/>
      <c r="I102" s="210" t="s">
        <v>21</v>
      </c>
      <c r="J102" s="905"/>
      <c r="K102" s="632"/>
      <c r="L102" s="634"/>
      <c r="M102" s="675"/>
      <c r="N102" s="674"/>
      <c r="R102" s="65" cm="1">
        <f t="array" ref="R102">_xlfn.IFS(I102="Seleziona",0,I102="Calcoli",0,I102="Installazioni fisse di strumenti misura",F102,I102="Misure indirette (campionamenti, campagne di misura, ecc.)",F102,I102="Strumenti + misure indirette",F102)</f>
        <v>0</v>
      </c>
      <c r="W102" s="211"/>
      <c r="X102" s="212"/>
      <c r="Y102" s="213"/>
      <c r="Z102" s="214"/>
      <c r="AA102" s="215"/>
      <c r="AB102" s="216"/>
    </row>
    <row r="103" spans="1:211" s="83" customFormat="1" ht="35.1" customHeight="1">
      <c r="A103" s="751"/>
      <c r="B103" s="450" t="s">
        <v>259</v>
      </c>
      <c r="C103" s="946"/>
      <c r="D103" s="647" t="s">
        <v>260</v>
      </c>
      <c r="E103" s="648"/>
      <c r="F103" s="209"/>
      <c r="G103" s="754"/>
      <c r="H103" s="903"/>
      <c r="I103" s="210" t="s">
        <v>21</v>
      </c>
      <c r="J103" s="905"/>
      <c r="K103" s="632"/>
      <c r="L103" s="634"/>
      <c r="M103" s="675"/>
      <c r="N103" s="674"/>
      <c r="R103" s="65" cm="1">
        <f t="array" ref="R103">_xlfn.IFS(I103="Seleziona",0,I103="Calcoli",0,I103="Installazioni fisse di strumenti misura",F103,I103="Misure indirette (campionamenti, campagne di misura, ecc.)",F103,I103="Strumenti + misure indirette",F103)</f>
        <v>0</v>
      </c>
      <c r="W103" s="211"/>
      <c r="X103" s="212"/>
      <c r="Y103" s="213"/>
      <c r="Z103" s="214"/>
      <c r="AA103" s="215"/>
      <c r="AB103" s="216"/>
    </row>
    <row r="104" spans="1:211" s="83" customFormat="1" ht="35.1" customHeight="1">
      <c r="A104" s="751"/>
      <c r="B104" s="448" t="s">
        <v>261</v>
      </c>
      <c r="C104" s="946"/>
      <c r="D104" s="647" t="s">
        <v>262</v>
      </c>
      <c r="E104" s="648"/>
      <c r="F104" s="218"/>
      <c r="G104" s="754"/>
      <c r="H104" s="903"/>
      <c r="I104" s="210" t="s">
        <v>21</v>
      </c>
      <c r="J104" s="905"/>
      <c r="K104" s="632"/>
      <c r="L104" s="634"/>
      <c r="M104" s="675"/>
      <c r="N104" s="674"/>
      <c r="R104" s="65" cm="1">
        <f t="array" ref="R104">_xlfn.IFS(I104="Seleziona",0,I104="Calcoli",0,I104="Installazioni fisse di strumenti misura",F104,I104="Misure indirette (campionamenti, campagne di misura, ecc.)",F104,I104="Strumenti + misure indirette",F104)</f>
        <v>0</v>
      </c>
      <c r="W104" s="211"/>
      <c r="X104" s="212"/>
      <c r="Y104" s="213"/>
      <c r="Z104" s="214"/>
      <c r="AA104" s="215"/>
      <c r="AB104" s="216"/>
    </row>
    <row r="105" spans="1:211" s="83" customFormat="1" ht="35.1" customHeight="1">
      <c r="A105" s="751"/>
      <c r="B105" s="450" t="s">
        <v>263</v>
      </c>
      <c r="C105" s="946"/>
      <c r="D105" s="647" t="s">
        <v>264</v>
      </c>
      <c r="E105" s="648"/>
      <c r="F105" s="218"/>
      <c r="G105" s="754"/>
      <c r="H105" s="903"/>
      <c r="I105" s="210" t="s">
        <v>21</v>
      </c>
      <c r="J105" s="905"/>
      <c r="K105" s="632"/>
      <c r="L105" s="634"/>
      <c r="M105" s="675"/>
      <c r="N105" s="674"/>
      <c r="R105" s="65" cm="1">
        <f t="array" ref="R105">_xlfn.IFS(I105="Seleziona",0,I105="Calcoli",0,I105="Installazioni fisse di strumenti misura",F105,I105="Misure indirette (campionamenti, campagne di misura, ecc.)",F105,I105="Strumenti + misure indirette",F105)</f>
        <v>0</v>
      </c>
      <c r="W105" s="211"/>
      <c r="X105" s="212"/>
      <c r="Y105" s="213"/>
      <c r="Z105" s="214"/>
      <c r="AA105" s="215"/>
      <c r="AB105" s="216"/>
    </row>
    <row r="106" spans="1:211" s="83" customFormat="1" ht="35.1" customHeight="1">
      <c r="A106" s="751"/>
      <c r="B106" s="448" t="s">
        <v>265</v>
      </c>
      <c r="C106" s="946"/>
      <c r="D106" s="647" t="s">
        <v>266</v>
      </c>
      <c r="E106" s="648"/>
      <c r="F106" s="209"/>
      <c r="G106" s="754"/>
      <c r="H106" s="903"/>
      <c r="I106" s="210" t="s">
        <v>21</v>
      </c>
      <c r="J106" s="905"/>
      <c r="K106" s="632" t="s">
        <v>267</v>
      </c>
      <c r="L106" s="634" t="str">
        <f>IF(G11=0,"",G11)</f>
        <v/>
      </c>
      <c r="M106" s="675" t="str">
        <f>IFERROR(G101/G11,"")</f>
        <v/>
      </c>
      <c r="N106" s="674" t="s">
        <v>268</v>
      </c>
      <c r="R106" s="65" cm="1">
        <f t="array" ref="R106">_xlfn.IFS(I106="Seleziona",0,I106="Calcoli",0,I106="Installazioni fisse di strumenti misura",F106,I106="Misure indirette (campionamenti, campagne di misura, ecc.)",F106,I106="Strumenti + misure indirette",F106)</f>
        <v>0</v>
      </c>
      <c r="W106" s="211"/>
      <c r="X106" s="212"/>
      <c r="Y106" s="213"/>
      <c r="Z106" s="214"/>
      <c r="AA106" s="215"/>
      <c r="AB106" s="216"/>
    </row>
    <row r="107" spans="1:211" s="83" customFormat="1" ht="35.1" customHeight="1">
      <c r="A107" s="751"/>
      <c r="B107" s="450" t="s">
        <v>269</v>
      </c>
      <c r="C107" s="946"/>
      <c r="D107" s="446" t="s">
        <v>248</v>
      </c>
      <c r="E107" s="217"/>
      <c r="F107" s="209"/>
      <c r="G107" s="754"/>
      <c r="H107" s="903"/>
      <c r="I107" s="210" t="s">
        <v>21</v>
      </c>
      <c r="J107" s="905"/>
      <c r="K107" s="632"/>
      <c r="L107" s="634"/>
      <c r="M107" s="675"/>
      <c r="N107" s="674"/>
      <c r="R107" s="65" cm="1">
        <f t="array" ref="R107">_xlfn.IFS(I107="Seleziona",0,I107="Calcoli",0,I107="Installazioni fisse di strumenti misura",F107,I107="Misure indirette (campionamenti, campagne di misura, ecc.)",F107,I107="Strumenti + misure indirette",F107)</f>
        <v>0</v>
      </c>
      <c r="W107" s="211"/>
      <c r="X107" s="212"/>
      <c r="Y107" s="213"/>
      <c r="Z107" s="214"/>
      <c r="AA107" s="215"/>
      <c r="AB107" s="216"/>
    </row>
    <row r="108" spans="1:211" s="83" customFormat="1" ht="35.1" customHeight="1">
      <c r="A108" s="751"/>
      <c r="B108" s="448" t="s">
        <v>270</v>
      </c>
      <c r="C108" s="946"/>
      <c r="D108" s="446" t="s">
        <v>248</v>
      </c>
      <c r="E108" s="217"/>
      <c r="F108" s="209"/>
      <c r="G108" s="754"/>
      <c r="H108" s="903"/>
      <c r="I108" s="210" t="s">
        <v>21</v>
      </c>
      <c r="J108" s="905"/>
      <c r="K108" s="632"/>
      <c r="L108" s="634"/>
      <c r="M108" s="675"/>
      <c r="N108" s="674"/>
      <c r="R108" s="65" cm="1">
        <f t="array" ref="R108">_xlfn.IFS(I108="Seleziona",0,I108="Calcoli",0,I108="Installazioni fisse di strumenti misura",F108,I108="Misure indirette (campionamenti, campagne di misura, ecc.)",F108,I108="Strumenti + misure indirette",F108)</f>
        <v>0</v>
      </c>
      <c r="W108" s="211"/>
      <c r="X108" s="212"/>
      <c r="Y108" s="213"/>
      <c r="Z108" s="214"/>
      <c r="AA108" s="215"/>
      <c r="AB108" s="216"/>
    </row>
    <row r="109" spans="1:211" s="83" customFormat="1" ht="35.1" customHeight="1">
      <c r="A109" s="751"/>
      <c r="B109" s="450" t="s">
        <v>271</v>
      </c>
      <c r="C109" s="946"/>
      <c r="D109" s="446" t="s">
        <v>248</v>
      </c>
      <c r="E109" s="217"/>
      <c r="F109" s="218"/>
      <c r="G109" s="754"/>
      <c r="H109" s="903"/>
      <c r="I109" s="210" t="s">
        <v>21</v>
      </c>
      <c r="J109" s="905"/>
      <c r="K109" s="632"/>
      <c r="L109" s="634"/>
      <c r="M109" s="675"/>
      <c r="N109" s="674"/>
      <c r="R109" s="65" cm="1">
        <f t="array" ref="R109">_xlfn.IFS(I109="Seleziona",0,I109="Calcoli",0,I109="Installazioni fisse di strumenti misura",F109,I109="Misure indirette (campionamenti, campagne di misura, ecc.)",F109,I109="Strumenti + misure indirette",F109)</f>
        <v>0</v>
      </c>
      <c r="W109" s="211"/>
      <c r="X109" s="212"/>
      <c r="Y109" s="213"/>
      <c r="Z109" s="214"/>
      <c r="AA109" s="215"/>
      <c r="AB109" s="216"/>
    </row>
    <row r="110" spans="1:211" s="83" customFormat="1" ht="35.1" customHeight="1" thickBot="1">
      <c r="A110" s="751"/>
      <c r="B110" s="449" t="s">
        <v>272</v>
      </c>
      <c r="C110" s="947"/>
      <c r="D110" s="446" t="s">
        <v>248</v>
      </c>
      <c r="E110" s="217"/>
      <c r="F110" s="220"/>
      <c r="G110" s="754"/>
      <c r="H110" s="903"/>
      <c r="I110" s="221" t="s">
        <v>21</v>
      </c>
      <c r="J110" s="905"/>
      <c r="K110" s="632"/>
      <c r="L110" s="634"/>
      <c r="M110" s="675"/>
      <c r="N110" s="674"/>
      <c r="R110" s="65" cm="1">
        <f t="array" ref="R110">_xlfn.IFS(I110="Seleziona",0,I110="Calcoli",0,I110="Installazioni fisse di strumenti misura",F110,I110="Misure indirette (campionamenti, campagne di misura, ecc.)",F110,I110="Strumenti + misure indirette",F110)</f>
        <v>0</v>
      </c>
      <c r="W110" s="211" t="str">
        <f>IFERROR(F110/$P$4,"")</f>
        <v/>
      </c>
      <c r="X110" s="223"/>
      <c r="Y110" s="224"/>
      <c r="Z110" s="225"/>
      <c r="AA110" s="215" t="str">
        <f>IFERROR(F110/X110,"")</f>
        <v/>
      </c>
      <c r="AB110" s="216" t="str">
        <f>IF(Y110="","",(CONCATENATE(#REF!," / ",Y110)))</f>
        <v/>
      </c>
      <c r="AQ110" s="83">
        <f>F110*J110</f>
        <v>0</v>
      </c>
      <c r="HC110" s="480"/>
    </row>
    <row r="111" spans="1:211" s="83" customFormat="1" ht="35.1" customHeight="1" thickBot="1">
      <c r="A111" s="751"/>
      <c r="B111" s="447" t="s">
        <v>273</v>
      </c>
      <c r="C111" s="587" t="s">
        <v>274</v>
      </c>
      <c r="D111" s="649" t="s">
        <v>275</v>
      </c>
      <c r="E111" s="650"/>
      <c r="F111" s="222"/>
      <c r="G111" s="754">
        <f>SUM(F111:F120)</f>
        <v>0</v>
      </c>
      <c r="H111" s="903" t="str">
        <f>IFERROR(G111/D86,"")</f>
        <v/>
      </c>
      <c r="I111" s="202" t="s">
        <v>21</v>
      </c>
      <c r="J111" s="905" t="str">
        <f>IFERROR(SUM(R111:R120)/D86,"")</f>
        <v/>
      </c>
      <c r="K111" s="632" t="s">
        <v>237</v>
      </c>
      <c r="L111" s="634" t="str">
        <f>IF(G10=0,"",G10)</f>
        <v/>
      </c>
      <c r="M111" s="675" t="str">
        <f>IFERROR(G111/G10,"")</f>
        <v/>
      </c>
      <c r="N111" s="674" t="s">
        <v>238</v>
      </c>
      <c r="R111" s="65" cm="1">
        <f t="array" ref="R111">_xlfn.IFS(I111="Seleziona",0,I111="Calcoli",0,I111="Installazioni fisse di strumenti misura",F111,I111="Misure indirette (campionamenti, campagne di misura, ecc.)",F111,I111="Strumenti + misure indirette",F111)</f>
        <v>0</v>
      </c>
      <c r="W111" s="211" t="str">
        <f>IFERROR(F111/$P$4,"")</f>
        <v/>
      </c>
      <c r="X111" s="226"/>
      <c r="Y111" s="227"/>
      <c r="Z111" s="228"/>
      <c r="AA111" s="229" t="str">
        <f>IFERROR(F111/X111,"")</f>
        <v/>
      </c>
      <c r="AB111" s="230" t="str">
        <f>IF(Y111="","",(CONCATENATE(#REF!," / ",Y111)))</f>
        <v/>
      </c>
      <c r="AQ111" s="83" t="e">
        <f>F111*J111</f>
        <v>#VALUE!</v>
      </c>
    </row>
    <row r="112" spans="1:211" s="83" customFormat="1" ht="35.1" customHeight="1">
      <c r="A112" s="751"/>
      <c r="B112" s="448" t="s">
        <v>276</v>
      </c>
      <c r="C112" s="588"/>
      <c r="D112" s="579" t="s">
        <v>277</v>
      </c>
      <c r="E112" s="580"/>
      <c r="F112" s="209"/>
      <c r="G112" s="754"/>
      <c r="H112" s="903"/>
      <c r="I112" s="210" t="s">
        <v>21</v>
      </c>
      <c r="J112" s="905"/>
      <c r="K112" s="632"/>
      <c r="L112" s="634"/>
      <c r="M112" s="675"/>
      <c r="N112" s="674"/>
      <c r="R112" s="65" cm="1">
        <f t="array" ref="R112">_xlfn.IFS(I112="Seleziona",0,I112="Calcoli",0,I112="Installazioni fisse di strumenti misura",F112,I112="Misure indirette (campionamenti, campagne di misura, ecc.)",F112,I112="Strumenti + misure indirette",F112)</f>
        <v>0</v>
      </c>
      <c r="W112" s="203" t="str">
        <f>IFERROR(F112/$P$4,"")</f>
        <v/>
      </c>
      <c r="X112" s="231" t="e">
        <f>#REF!</f>
        <v>#REF!</v>
      </c>
      <c r="Y112" s="232" t="s">
        <v>65</v>
      </c>
      <c r="Z112" s="233" t="str">
        <f>IF(I93="","",I93)</f>
        <v>Seleziona</v>
      </c>
      <c r="AA112" s="234" t="str">
        <f>IFERROR(F112/#REF!,"")</f>
        <v/>
      </c>
      <c r="AB112" s="235" t="e">
        <f>IF(Y112="","",(CONCATENATE(#REF!," / ",Y112)))</f>
        <v>#REF!</v>
      </c>
      <c r="AQ112" s="83">
        <f>F112*J112</f>
        <v>0</v>
      </c>
    </row>
    <row r="113" spans="1:252" s="83" customFormat="1" ht="35.1" customHeight="1">
      <c r="A113" s="751"/>
      <c r="B113" s="450" t="s">
        <v>278</v>
      </c>
      <c r="C113" s="588"/>
      <c r="D113" s="579" t="s">
        <v>279</v>
      </c>
      <c r="E113" s="580"/>
      <c r="F113" s="209"/>
      <c r="G113" s="754"/>
      <c r="H113" s="903"/>
      <c r="I113" s="210" t="s">
        <v>21</v>
      </c>
      <c r="J113" s="905"/>
      <c r="K113" s="632"/>
      <c r="L113" s="634"/>
      <c r="M113" s="675"/>
      <c r="N113" s="674"/>
      <c r="R113" s="65" cm="1">
        <f t="array" ref="R113">_xlfn.IFS(I113="Seleziona",0,I113="Calcoli",0,I113="Installazioni fisse di strumenti misura",F113,I113="Misure indirette (campionamenti, campagne di misura, ecc.)",F113,I113="Strumenti + misure indirette",F113)</f>
        <v>0</v>
      </c>
      <c r="W113" s="236" t="str">
        <f>IFERROR(F113/#REF!,"")</f>
        <v/>
      </c>
      <c r="X113" s="237"/>
      <c r="Y113" s="213"/>
      <c r="Z113" s="238"/>
      <c r="AA113" s="239" t="str">
        <f>IFERROR(F113/#REF!,"")</f>
        <v/>
      </c>
      <c r="AB113" s="240"/>
      <c r="AQ113" s="83">
        <f>F113*J113</f>
        <v>0</v>
      </c>
    </row>
    <row r="114" spans="1:252" s="83" customFormat="1" ht="35.1" customHeight="1">
      <c r="A114" s="751"/>
      <c r="B114" s="448" t="s">
        <v>280</v>
      </c>
      <c r="C114" s="588"/>
      <c r="D114" s="579" t="s">
        <v>281</v>
      </c>
      <c r="E114" s="731"/>
      <c r="F114" s="209"/>
      <c r="G114" s="754"/>
      <c r="H114" s="903"/>
      <c r="I114" s="210" t="s">
        <v>21</v>
      </c>
      <c r="J114" s="905"/>
      <c r="K114" s="632"/>
      <c r="L114" s="634"/>
      <c r="M114" s="675"/>
      <c r="N114" s="674"/>
      <c r="R114" s="65" cm="1">
        <f t="array" ref="R114">_xlfn.IFS(I114="Seleziona",0,I114="Calcoli",0,I114="Installazioni fisse di strumenti misura",F114,I114="Misure indirette (campionamenti, campagne di misura, ecc.)",F114,I114="Strumenti + misure indirette",F114)</f>
        <v>0</v>
      </c>
      <c r="W114" s="236"/>
      <c r="X114" s="241"/>
      <c r="Y114" s="242"/>
      <c r="Z114" s="243"/>
      <c r="AA114" s="244"/>
      <c r="AB114" s="240"/>
    </row>
    <row r="115" spans="1:252" s="83" customFormat="1" ht="35.1" customHeight="1">
      <c r="A115" s="751"/>
      <c r="B115" s="450" t="s">
        <v>282</v>
      </c>
      <c r="C115" s="589"/>
      <c r="D115" s="446" t="s">
        <v>248</v>
      </c>
      <c r="E115" s="245"/>
      <c r="F115" s="218"/>
      <c r="G115" s="754"/>
      <c r="H115" s="903"/>
      <c r="I115" s="210" t="s">
        <v>21</v>
      </c>
      <c r="J115" s="905"/>
      <c r="K115" s="632"/>
      <c r="L115" s="634"/>
      <c r="M115" s="675"/>
      <c r="N115" s="674"/>
      <c r="R115" s="65" cm="1">
        <f t="array" ref="R115">_xlfn.IFS(I115="Seleziona",0,I115="Calcoli",0,I115="Installazioni fisse di strumenti misura",F115,I115="Misure indirette (campionamenti, campagne di misura, ecc.)",F115,I115="Strumenti + misure indirette",F115)</f>
        <v>0</v>
      </c>
      <c r="W115" s="236"/>
      <c r="X115" s="241"/>
      <c r="Y115" s="242"/>
      <c r="Z115" s="243"/>
      <c r="AA115" s="244"/>
      <c r="AB115" s="240"/>
    </row>
    <row r="116" spans="1:252" s="83" customFormat="1" ht="35.1" customHeight="1">
      <c r="A116" s="751"/>
      <c r="B116" s="448" t="s">
        <v>283</v>
      </c>
      <c r="C116" s="589"/>
      <c r="D116" s="446" t="s">
        <v>248</v>
      </c>
      <c r="E116" s="245"/>
      <c r="F116" s="218"/>
      <c r="G116" s="754"/>
      <c r="H116" s="903"/>
      <c r="I116" s="210" t="s">
        <v>21</v>
      </c>
      <c r="J116" s="905"/>
      <c r="K116" s="632" t="s">
        <v>267</v>
      </c>
      <c r="L116" s="634" t="str">
        <f>IF(G11=0,"",G11)</f>
        <v/>
      </c>
      <c r="M116" s="675" t="str">
        <f>IFERROR(G111/G11,"")</f>
        <v/>
      </c>
      <c r="N116" s="674" t="s">
        <v>268</v>
      </c>
      <c r="R116" s="65" cm="1">
        <f t="array" ref="R116">_xlfn.IFS(I116="Seleziona",0,I116="Calcoli",0,I116="Installazioni fisse di strumenti misura",F116,I116="Misure indirette (campionamenti, campagne di misura, ecc.)",F116,I116="Strumenti + misure indirette",F116)</f>
        <v>0</v>
      </c>
      <c r="W116" s="236"/>
      <c r="X116" s="241"/>
      <c r="Y116" s="242"/>
      <c r="Z116" s="243"/>
      <c r="AA116" s="244"/>
      <c r="AB116" s="240"/>
    </row>
    <row r="117" spans="1:252" s="83" customFormat="1" ht="35.1" customHeight="1">
      <c r="A117" s="751"/>
      <c r="B117" s="450" t="s">
        <v>284</v>
      </c>
      <c r="C117" s="589"/>
      <c r="D117" s="446" t="s">
        <v>248</v>
      </c>
      <c r="E117" s="245"/>
      <c r="F117" s="218"/>
      <c r="G117" s="754"/>
      <c r="H117" s="903"/>
      <c r="I117" s="210" t="s">
        <v>21</v>
      </c>
      <c r="J117" s="905"/>
      <c r="K117" s="632"/>
      <c r="L117" s="634"/>
      <c r="M117" s="675"/>
      <c r="N117" s="674"/>
      <c r="R117" s="65" cm="1">
        <f t="array" ref="R117">_xlfn.IFS(I117="Seleziona",0,I117="Calcoli",0,I117="Installazioni fisse di strumenti misura",F117,I117="Misure indirette (campionamenti, campagne di misura, ecc.)",F117,I117="Strumenti + misure indirette",F117)</f>
        <v>0</v>
      </c>
      <c r="W117" s="236"/>
      <c r="X117" s="241"/>
      <c r="Y117" s="242"/>
      <c r="Z117" s="243"/>
      <c r="AA117" s="244"/>
      <c r="AB117" s="240"/>
    </row>
    <row r="118" spans="1:252" s="83" customFormat="1" ht="35.1" customHeight="1">
      <c r="A118" s="751"/>
      <c r="B118" s="448" t="s">
        <v>285</v>
      </c>
      <c r="C118" s="589"/>
      <c r="D118" s="446" t="s">
        <v>248</v>
      </c>
      <c r="E118" s="245"/>
      <c r="F118" s="218"/>
      <c r="G118" s="754"/>
      <c r="H118" s="903"/>
      <c r="I118" s="210" t="s">
        <v>21</v>
      </c>
      <c r="J118" s="905"/>
      <c r="K118" s="632"/>
      <c r="L118" s="634"/>
      <c r="M118" s="675"/>
      <c r="N118" s="674"/>
      <c r="R118" s="65" cm="1">
        <f t="array" ref="R118">_xlfn.IFS(I118="Seleziona",0,I118="Calcoli",0,I118="Installazioni fisse di strumenti misura",F118,I118="Misure indirette (campionamenti, campagne di misura, ecc.)",F118,I118="Strumenti + misure indirette",F118)</f>
        <v>0</v>
      </c>
      <c r="W118" s="236"/>
      <c r="X118" s="241"/>
      <c r="Y118" s="242"/>
      <c r="Z118" s="243"/>
      <c r="AA118" s="244"/>
      <c r="AB118" s="240"/>
      <c r="GT118" s="480"/>
    </row>
    <row r="119" spans="1:252" s="83" customFormat="1" ht="35.1" customHeight="1">
      <c r="A119" s="751"/>
      <c r="B119" s="450" t="s">
        <v>286</v>
      </c>
      <c r="C119" s="589"/>
      <c r="D119" s="446" t="s">
        <v>248</v>
      </c>
      <c r="E119" s="245"/>
      <c r="F119" s="218"/>
      <c r="G119" s="754"/>
      <c r="H119" s="903"/>
      <c r="I119" s="210" t="s">
        <v>21</v>
      </c>
      <c r="J119" s="905"/>
      <c r="K119" s="632"/>
      <c r="L119" s="634"/>
      <c r="M119" s="675"/>
      <c r="N119" s="674"/>
      <c r="R119" s="65" cm="1">
        <f t="array" ref="R119">_xlfn.IFS(I119="Seleziona",0,I119="Calcoli",0,I119="Installazioni fisse di strumenti misura",F119,I119="Misure indirette (campionamenti, campagne di misura, ecc.)",F119,I119="Strumenti + misure indirette",F119)</f>
        <v>0</v>
      </c>
      <c r="W119" s="236"/>
      <c r="X119" s="241"/>
      <c r="Y119" s="242"/>
      <c r="Z119" s="243"/>
      <c r="AA119" s="244"/>
      <c r="AB119" s="240"/>
      <c r="IR119" s="480"/>
    </row>
    <row r="120" spans="1:252" s="83" customFormat="1" ht="35.1" customHeight="1" thickBot="1">
      <c r="A120" s="752"/>
      <c r="B120" s="449" t="s">
        <v>287</v>
      </c>
      <c r="C120" s="590"/>
      <c r="D120" s="451" t="s">
        <v>248</v>
      </c>
      <c r="E120" s="246"/>
      <c r="F120" s="220"/>
      <c r="G120" s="902"/>
      <c r="H120" s="904"/>
      <c r="I120" s="221" t="s">
        <v>21</v>
      </c>
      <c r="J120" s="906"/>
      <c r="K120" s="892"/>
      <c r="L120" s="893"/>
      <c r="M120" s="676"/>
      <c r="N120" s="677"/>
      <c r="R120" s="65" cm="1">
        <f t="array" ref="R120">_xlfn.IFS(I120="Seleziona",0,I120="Calcoli",0,I120="Installazioni fisse di strumenti misura",F120,I120="Misure indirette (campionamenti, campagne di misura, ecc.)",F120,I120="Strumenti + misure indirette",F120)</f>
        <v>0</v>
      </c>
      <c r="W120" s="247" t="str">
        <f>IFERROR(F120/$P$4,"")</f>
        <v/>
      </c>
      <c r="X120" s="248"/>
      <c r="Y120" s="249"/>
      <c r="Z120" s="250"/>
      <c r="AA120" s="251" t="str">
        <f>IFERROR(F120/#REF!,"")</f>
        <v/>
      </c>
      <c r="AB120" s="252"/>
      <c r="AQ120" s="83">
        <f>F120*J120</f>
        <v>0</v>
      </c>
    </row>
    <row r="121" spans="1:252">
      <c r="A121" s="65"/>
      <c r="W121" s="83"/>
    </row>
    <row r="122" spans="1:252">
      <c r="A122" s="65"/>
      <c r="W122" s="83"/>
    </row>
    <row r="123" spans="1:252" ht="15.75" thickBot="1">
      <c r="A123" s="65"/>
      <c r="W123" s="83"/>
    </row>
    <row r="124" spans="1:252" s="109" customFormat="1" ht="25.5" customHeight="1" thickBot="1">
      <c r="A124" s="832" t="s">
        <v>288</v>
      </c>
      <c r="B124" s="833"/>
      <c r="C124" s="834"/>
      <c r="D124" s="562" t="s">
        <v>207</v>
      </c>
      <c r="E124" s="563"/>
      <c r="F124" s="826" t="s">
        <v>208</v>
      </c>
      <c r="G124" s="827"/>
      <c r="H124" s="526" t="s">
        <v>209</v>
      </c>
      <c r="I124" s="527"/>
      <c r="J124" s="527"/>
      <c r="K124" s="528"/>
      <c r="L124" s="526" t="s">
        <v>210</v>
      </c>
      <c r="M124" s="527"/>
      <c r="N124" s="527"/>
      <c r="O124" s="527"/>
      <c r="P124" s="528"/>
      <c r="X124" s="109" t="s">
        <v>21</v>
      </c>
    </row>
    <row r="125" spans="1:252" s="109" customFormat="1" ht="48" customHeight="1" thickBot="1">
      <c r="A125" s="835"/>
      <c r="B125" s="836"/>
      <c r="C125" s="837"/>
      <c r="D125" s="828" t="s">
        <v>187</v>
      </c>
      <c r="E125" s="829"/>
      <c r="F125" s="453" t="s">
        <v>289</v>
      </c>
      <c r="G125" s="457" t="s">
        <v>290</v>
      </c>
      <c r="H125" s="458" t="s">
        <v>123</v>
      </c>
      <c r="I125" s="457" t="s">
        <v>213</v>
      </c>
      <c r="J125" s="529" t="str">
        <f>IF(SUM(I131,I141,I151)&gt;0.95*D126,"Copertura del 95% dei consumi raggiunta","E' necessario dettagliare maggiormente la suddivisione dei consumi")</f>
        <v>E' necessario dettagliare maggiormente la suddivisione dei consumi</v>
      </c>
      <c r="K125" s="531"/>
      <c r="L125" s="529" t="str">
        <f>IF(SUM(L131:L160)&gt;I81,"Copertura monitoraggio energia termica raggiunta","Copertura monitoraggio energia termica non raggiunta")</f>
        <v>Copertura monitoraggio energia termica non raggiunta</v>
      </c>
      <c r="M125" s="530"/>
      <c r="N125" s="530"/>
      <c r="O125" s="530"/>
      <c r="P125" s="531"/>
      <c r="X125" s="109" t="s">
        <v>107</v>
      </c>
      <c r="GZ125" s="479"/>
    </row>
    <row r="126" spans="1:252" s="109" customFormat="1" ht="55.5" customHeight="1" thickBot="1">
      <c r="A126" s="454" t="s">
        <v>214</v>
      </c>
      <c r="B126" s="453" t="s">
        <v>291</v>
      </c>
      <c r="C126" s="452" t="s">
        <v>288</v>
      </c>
      <c r="D126" s="830">
        <f>SUM(J43:J53)+J63-M70</f>
        <v>0</v>
      </c>
      <c r="E126" s="831"/>
      <c r="F126" s="455" t="str">
        <f>IFERROR(D126/G11,"")</f>
        <v/>
      </c>
      <c r="G126" s="456">
        <f>I131+I141+I151</f>
        <v>0</v>
      </c>
      <c r="H126" s="456">
        <f>D126-G126</f>
        <v>0</v>
      </c>
      <c r="I126" s="459">
        <f>IFERROR(G126/D126,0)</f>
        <v>0</v>
      </c>
      <c r="J126" s="532"/>
      <c r="K126" s="534"/>
      <c r="L126" s="532"/>
      <c r="M126" s="533"/>
      <c r="N126" s="533"/>
      <c r="O126" s="533"/>
      <c r="P126" s="534"/>
      <c r="X126" s="109" t="s">
        <v>113</v>
      </c>
      <c r="AE126" s="109" t="s">
        <v>164</v>
      </c>
      <c r="AF126" s="109" t="s">
        <v>165</v>
      </c>
      <c r="AG126" s="109" t="s">
        <v>166</v>
      </c>
      <c r="AH126" s="109" t="s">
        <v>165</v>
      </c>
    </row>
    <row r="127" spans="1:252" s="109" customFormat="1" ht="26.1" customHeight="1" thickBot="1">
      <c r="X127" s="109" t="s">
        <v>125</v>
      </c>
    </row>
    <row r="128" spans="1:252" s="109" customFormat="1" ht="26.25" customHeight="1" thickBot="1">
      <c r="A128" s="658" t="s">
        <v>216</v>
      </c>
      <c r="B128" s="564">
        <v>2</v>
      </c>
      <c r="C128" s="523" t="s">
        <v>217</v>
      </c>
      <c r="D128" s="524"/>
      <c r="E128" s="524"/>
      <c r="F128" s="524"/>
      <c r="G128" s="524"/>
      <c r="H128" s="524"/>
      <c r="I128" s="524"/>
      <c r="J128" s="524"/>
      <c r="K128" s="523" t="s">
        <v>218</v>
      </c>
      <c r="L128" s="525"/>
      <c r="M128" s="523" t="s">
        <v>219</v>
      </c>
      <c r="N128" s="524"/>
      <c r="O128" s="524"/>
      <c r="P128" s="525"/>
    </row>
    <row r="129" spans="1:79" s="109" customFormat="1" ht="60.75" customHeight="1" thickBot="1">
      <c r="A129" s="659"/>
      <c r="B129" s="565"/>
      <c r="C129" s="661" t="s">
        <v>220</v>
      </c>
      <c r="D129" s="666" t="s">
        <v>292</v>
      </c>
      <c r="E129" s="667"/>
      <c r="F129" s="939" t="s">
        <v>293</v>
      </c>
      <c r="G129" s="939" t="s">
        <v>294</v>
      </c>
      <c r="H129" s="942" t="s">
        <v>77</v>
      </c>
      <c r="I129" s="663" t="s">
        <v>295</v>
      </c>
      <c r="J129" s="468" t="s">
        <v>222</v>
      </c>
      <c r="K129" s="664" t="s">
        <v>223</v>
      </c>
      <c r="L129" s="469" t="s">
        <v>224</v>
      </c>
      <c r="M129" s="562" t="s">
        <v>225</v>
      </c>
      <c r="N129" s="563"/>
      <c r="O129" s="828" t="s">
        <v>226</v>
      </c>
      <c r="P129" s="829"/>
      <c r="Q129" s="108"/>
    </row>
    <row r="130" spans="1:79" s="109" customFormat="1" ht="30" customHeight="1" thickBot="1">
      <c r="A130" s="660"/>
      <c r="B130" s="565"/>
      <c r="C130" s="662"/>
      <c r="D130" s="668"/>
      <c r="E130" s="669"/>
      <c r="F130" s="940"/>
      <c r="G130" s="941"/>
      <c r="H130" s="943"/>
      <c r="I130" s="662"/>
      <c r="J130" s="60">
        <f>IFERROR((I131+I141+I151)/D126,0)</f>
        <v>0</v>
      </c>
      <c r="K130" s="665"/>
      <c r="L130" s="459" t="str">
        <f>IFERROR(L131+L141+L151,"")</f>
        <v/>
      </c>
      <c r="M130" s="470" t="s">
        <v>228</v>
      </c>
      <c r="N130" s="473" t="s">
        <v>26</v>
      </c>
      <c r="O130" s="471" t="s">
        <v>229</v>
      </c>
      <c r="P130" s="472" t="s">
        <v>76</v>
      </c>
      <c r="Q130" s="117"/>
    </row>
    <row r="131" spans="1:79" s="109" customFormat="1" ht="35.1" customHeight="1" thickBot="1">
      <c r="A131" s="658" t="s">
        <v>233</v>
      </c>
      <c r="B131" s="461" t="s">
        <v>296</v>
      </c>
      <c r="C131" s="564" t="s">
        <v>297</v>
      </c>
      <c r="D131" s="670" t="s">
        <v>298</v>
      </c>
      <c r="E131" s="671"/>
      <c r="F131" s="201" t="s">
        <v>21</v>
      </c>
      <c r="G131" s="464" t="str">
        <f>VLOOKUP(F131,BY137:CA145,2)</f>
        <v>-</v>
      </c>
      <c r="H131" s="253"/>
      <c r="I131" s="567">
        <f>SUM(V131:V140)</f>
        <v>0</v>
      </c>
      <c r="J131" s="568" t="str">
        <f>IFERROR(I131/$D$126,"")</f>
        <v/>
      </c>
      <c r="K131" s="202" t="s">
        <v>21</v>
      </c>
      <c r="L131" s="569" t="str">
        <f>IFERROR(SUM(R131:R140)/D126,"")</f>
        <v/>
      </c>
      <c r="M131" s="571" t="s">
        <v>267</v>
      </c>
      <c r="N131" s="573" t="str">
        <f>IF(G11=0,"",G11)</f>
        <v/>
      </c>
      <c r="O131" s="654" t="str">
        <f>IFERROR(I131/N131,"")</f>
        <v/>
      </c>
      <c r="P131" s="656" t="s">
        <v>299</v>
      </c>
      <c r="Q131" s="108"/>
      <c r="R131" s="118" cm="1">
        <f t="array" ref="R131">_xlfn.IFS(K131="Seleziona",0,K131="Calcoli",0,K131="Installazioni fisse di strumenti misura",V131,K131="Misure indirette (campionamenti, campagne di misura, ecc.)",V131,K131="Strumenti + misure indirette",V131)</f>
        <v>0</v>
      </c>
      <c r="S131" s="118"/>
      <c r="T131" s="254"/>
      <c r="U131" s="118"/>
      <c r="V131" s="254">
        <f>H131*VLOOKUP(F131,$AP$132:$AR$140,3)</f>
        <v>0</v>
      </c>
      <c r="AH131" s="109" t="s">
        <v>187</v>
      </c>
    </row>
    <row r="132" spans="1:79" s="109" customFormat="1" ht="35.1" customHeight="1">
      <c r="A132" s="659"/>
      <c r="B132" s="460" t="s">
        <v>300</v>
      </c>
      <c r="C132" s="565"/>
      <c r="D132" s="672" t="s">
        <v>301</v>
      </c>
      <c r="E132" s="673"/>
      <c r="F132" s="255" t="s">
        <v>21</v>
      </c>
      <c r="G132" s="465" t="str">
        <f>VLOOKUP(F132,BY137:CA145,2)</f>
        <v>-</v>
      </c>
      <c r="H132" s="256"/>
      <c r="I132" s="567" t="e" cm="1">
        <f t="array" ref="I132">_xlfn.IFS(H132="Gas naturale","Sm3",H132="Gasolio","t",H132="GPL","t",H132="Olio combustibile","t",H132="Biomassa","t")</f>
        <v>#N/A</v>
      </c>
      <c r="J132" s="568"/>
      <c r="K132" s="210" t="s">
        <v>21</v>
      </c>
      <c r="L132" s="570"/>
      <c r="M132" s="572"/>
      <c r="N132" s="574"/>
      <c r="O132" s="655"/>
      <c r="P132" s="657"/>
      <c r="Q132" s="118"/>
      <c r="R132" s="118" cm="1">
        <f t="array" ref="R132">_xlfn.IFS(K132="Seleziona",0,K132="Calcoli",0,K132="Installazioni fisse di strumenti misura",V132,K132="Misure indirette (campionamenti, campagne di misura, ecc.)",V132,K132="Strumenti + misure indirette",V132)</f>
        <v>0</v>
      </c>
      <c r="S132" s="118"/>
      <c r="T132" s="257"/>
      <c r="U132" s="118"/>
      <c r="V132" s="254">
        <f>H132*VLOOKUP(F132,$AP$132:$AR$140,3)</f>
        <v>0</v>
      </c>
      <c r="W132" s="118"/>
      <c r="AF132" s="258" t="s">
        <v>66</v>
      </c>
      <c r="AG132" s="259" t="s">
        <v>65</v>
      </c>
      <c r="AH132" s="260">
        <v>3.6</v>
      </c>
      <c r="AP132" s="258" t="s">
        <v>66</v>
      </c>
      <c r="AQ132" s="259" t="s">
        <v>65</v>
      </c>
      <c r="AR132" s="260">
        <v>3.6</v>
      </c>
    </row>
    <row r="133" spans="1:79" s="109" customFormat="1" ht="35.1" customHeight="1">
      <c r="A133" s="659"/>
      <c r="B133" s="460" t="s">
        <v>302</v>
      </c>
      <c r="C133" s="565"/>
      <c r="D133" s="672" t="s">
        <v>303</v>
      </c>
      <c r="E133" s="673"/>
      <c r="F133" s="255" t="s">
        <v>21</v>
      </c>
      <c r="G133" s="465" t="str">
        <f t="shared" ref="G133:G160" si="17">VLOOKUP(F133,$BY$137:$CA$145,2)</f>
        <v>-</v>
      </c>
      <c r="H133" s="256"/>
      <c r="I133" s="567" t="e" cm="1">
        <f t="array" ref="I133">_xlfn.IFS(H133="Gas naturale","Sm3",H133="Gasolio","t",H133="GPL","t",H133="Olio combustibile","t",H133="Biomassa","t")</f>
        <v>#N/A</v>
      </c>
      <c r="J133" s="568"/>
      <c r="K133" s="210" t="s">
        <v>21</v>
      </c>
      <c r="L133" s="570"/>
      <c r="M133" s="572"/>
      <c r="N133" s="574"/>
      <c r="O133" s="655"/>
      <c r="P133" s="657"/>
      <c r="Q133" s="118"/>
      <c r="R133" s="118" cm="1">
        <f t="array" ref="R133">_xlfn.IFS(K133="Seleziona",0,K133="Calcoli",0,K133="Installazioni fisse di strumenti misura",V133,K133="Misure indirette (campionamenti, campagne di misura, ecc.)",V133,K133="Strumenti + misure indirette",V133)</f>
        <v>0</v>
      </c>
      <c r="S133" s="118"/>
      <c r="T133" s="118"/>
      <c r="U133" s="118"/>
      <c r="V133" s="254">
        <f>H133*VLOOKUP(F133,$AP$132:$AR$140,3)</f>
        <v>0</v>
      </c>
      <c r="W133" s="118"/>
      <c r="AF133" s="261" t="s">
        <v>90</v>
      </c>
      <c r="AG133" s="110" t="s">
        <v>22</v>
      </c>
      <c r="AH133" s="262">
        <f>IF(H46="MJ/kg",I46,I46/AJ42)</f>
        <v>0</v>
      </c>
      <c r="AJ133" s="109">
        <f>2500*0.0041868</f>
        <v>10.467000000000001</v>
      </c>
      <c r="AP133" s="261" t="s">
        <v>90</v>
      </c>
      <c r="AQ133" s="110" t="s">
        <v>22</v>
      </c>
      <c r="AR133" s="262">
        <f>IF(H46="MJ/kg",I46*1000,I46*1000/AJ42)</f>
        <v>0</v>
      </c>
    </row>
    <row r="134" spans="1:79" s="109" customFormat="1" ht="35.1" customHeight="1">
      <c r="A134" s="659"/>
      <c r="B134" s="460" t="s">
        <v>304</v>
      </c>
      <c r="C134" s="565"/>
      <c r="D134" s="672" t="s">
        <v>305</v>
      </c>
      <c r="E134" s="673"/>
      <c r="F134" s="463" t="s">
        <v>64</v>
      </c>
      <c r="G134" s="465" t="str">
        <f t="shared" si="17"/>
        <v>kWh</v>
      </c>
      <c r="H134" s="256"/>
      <c r="I134" s="567" t="e" cm="1">
        <f t="array" ref="I134">_xlfn.IFS(H134="Gas naturale","Sm3",H134="Gasolio","t",H134="GPL","t",H134="Olio combustibile","t",H134="Biomassa","t")</f>
        <v>#N/A</v>
      </c>
      <c r="J134" s="568"/>
      <c r="K134" s="210" t="s">
        <v>21</v>
      </c>
      <c r="L134" s="570"/>
      <c r="M134" s="572"/>
      <c r="N134" s="574"/>
      <c r="O134" s="655"/>
      <c r="P134" s="657"/>
      <c r="Q134" s="118"/>
      <c r="R134" s="118" cm="1">
        <f t="array" ref="R134">_xlfn.IFS(K134="Seleziona",0,K134="Calcoli",0,K134="Installazioni fisse di strumenti misura",V134,K134="Misure indirette (campionamenti, campagne di misura, ecc.)",V134,K134="Strumenti + misure indirette",V134)</f>
        <v>0</v>
      </c>
      <c r="S134" s="118"/>
      <c r="T134" s="118"/>
      <c r="U134" s="118"/>
      <c r="V134" s="254">
        <f t="shared" ref="V134:V160" si="18">H134*VLOOKUP(F134,$AP$132:$AR$140,3)</f>
        <v>0</v>
      </c>
      <c r="W134" s="263"/>
      <c r="X134" s="263"/>
      <c r="AF134" s="261" t="s">
        <v>64</v>
      </c>
      <c r="AG134" s="110" t="s">
        <v>65</v>
      </c>
      <c r="AH134" s="262">
        <v>3.6</v>
      </c>
      <c r="AP134" s="261" t="s">
        <v>64</v>
      </c>
      <c r="AQ134" s="110" t="s">
        <v>65</v>
      </c>
      <c r="AR134" s="262">
        <v>3.6</v>
      </c>
    </row>
    <row r="135" spans="1:79" s="109" customFormat="1" ht="35.1" customHeight="1" thickBot="1">
      <c r="A135" s="659"/>
      <c r="B135" s="460" t="s">
        <v>306</v>
      </c>
      <c r="C135" s="565"/>
      <c r="D135" s="462" t="s">
        <v>307</v>
      </c>
      <c r="E135" s="245"/>
      <c r="F135" s="255" t="s">
        <v>21</v>
      </c>
      <c r="G135" s="465" t="str">
        <f t="shared" si="17"/>
        <v>-</v>
      </c>
      <c r="H135" s="256"/>
      <c r="I135" s="567" t="e" cm="1">
        <f t="array" ref="I135">_xlfn.IFS(H135="Gas naturale","Sm3",H135="Gasolio","t",H135="GPL","t",H135="Olio combustibile","t",H135="Biomassa","t")</f>
        <v>#N/A</v>
      </c>
      <c r="J135" s="568"/>
      <c r="K135" s="210" t="s">
        <v>21</v>
      </c>
      <c r="L135" s="570"/>
      <c r="M135" s="572"/>
      <c r="N135" s="574"/>
      <c r="O135" s="655"/>
      <c r="P135" s="657"/>
      <c r="Q135" s="118"/>
      <c r="R135" s="118" cm="1">
        <f t="array" ref="R135">_xlfn.IFS(K135="Seleziona",0,K135="Calcoli",0,K135="Installazioni fisse di strumenti misura",V135,K135="Misure indirette (campionamenti, campagne di misura, ecc.)",V135,K135="Strumenti + misure indirette",V135)</f>
        <v>0</v>
      </c>
      <c r="S135" s="118"/>
      <c r="T135" s="118"/>
      <c r="U135" s="118"/>
      <c r="V135" s="254">
        <f t="shared" si="18"/>
        <v>0</v>
      </c>
      <c r="W135" s="264"/>
      <c r="X135" s="107"/>
      <c r="Y135" s="107"/>
      <c r="AF135" s="261" t="s">
        <v>73</v>
      </c>
      <c r="AG135" s="110" t="s">
        <v>65</v>
      </c>
      <c r="AH135" s="262">
        <v>3.6</v>
      </c>
      <c r="AP135" s="261" t="s">
        <v>73</v>
      </c>
      <c r="AQ135" s="110" t="s">
        <v>65</v>
      </c>
      <c r="AR135" s="262">
        <v>3.6</v>
      </c>
    </row>
    <row r="136" spans="1:79" s="109" customFormat="1" ht="35.1" customHeight="1" thickBot="1">
      <c r="A136" s="659"/>
      <c r="B136" s="460" t="s">
        <v>308</v>
      </c>
      <c r="C136" s="565"/>
      <c r="D136" s="462" t="s">
        <v>307</v>
      </c>
      <c r="E136" s="245"/>
      <c r="F136" s="255" t="s">
        <v>21</v>
      </c>
      <c r="G136" s="465" t="str">
        <f t="shared" si="17"/>
        <v>-</v>
      </c>
      <c r="H136" s="256"/>
      <c r="I136" s="567" t="e" cm="1">
        <f t="array" ref="I136">_xlfn.IFS(H136="Gas naturale","Sm3",H136="Gasolio","t",H136="GPL","t",H136="Olio combustibile","t",H136="Biomassa","t")</f>
        <v>#N/A</v>
      </c>
      <c r="J136" s="568"/>
      <c r="K136" s="210" t="s">
        <v>21</v>
      </c>
      <c r="L136" s="570"/>
      <c r="M136" s="572"/>
      <c r="N136" s="574"/>
      <c r="O136" s="655"/>
      <c r="P136" s="657"/>
      <c r="Q136" s="118"/>
      <c r="R136" s="118" cm="1">
        <f t="array" ref="R136">_xlfn.IFS(K136="Seleziona",0,K136="Calcoli",0,K136="Installazioni fisse di strumenti misura",V136,K136="Misure indirette (campionamenti, campagne di misura, ecc.)",V136,K136="Strumenti + misure indirette",V136)</f>
        <v>0</v>
      </c>
      <c r="S136" s="118"/>
      <c r="T136" s="118"/>
      <c r="U136" s="118"/>
      <c r="V136" s="254">
        <f t="shared" si="18"/>
        <v>0</v>
      </c>
      <c r="Y136" s="265" t="str">
        <f>CONCATENATE(D121," / ",$R$4)</f>
        <v xml:space="preserve"> / </v>
      </c>
      <c r="Z136" s="266" t="s">
        <v>77</v>
      </c>
      <c r="AA136" s="267" t="s">
        <v>76</v>
      </c>
      <c r="AB136" s="268" t="s">
        <v>230</v>
      </c>
      <c r="AC136" s="269" t="s">
        <v>77</v>
      </c>
      <c r="AD136" s="268" t="s">
        <v>231</v>
      </c>
      <c r="AF136" s="261" t="s">
        <v>74</v>
      </c>
      <c r="AG136" s="110" t="s">
        <v>98</v>
      </c>
      <c r="AH136" s="262">
        <v>34.979999999999997</v>
      </c>
      <c r="AP136" s="261" t="s">
        <v>74</v>
      </c>
      <c r="AQ136" s="110" t="s">
        <v>98</v>
      </c>
      <c r="AR136" s="262">
        <f>34.98</f>
        <v>34.979999999999997</v>
      </c>
      <c r="BZ136" s="123"/>
    </row>
    <row r="137" spans="1:79" s="118" customFormat="1" ht="35.1" customHeight="1">
      <c r="A137" s="659"/>
      <c r="B137" s="460" t="s">
        <v>309</v>
      </c>
      <c r="C137" s="565"/>
      <c r="D137" s="462" t="s">
        <v>307</v>
      </c>
      <c r="E137" s="245"/>
      <c r="F137" s="255" t="s">
        <v>21</v>
      </c>
      <c r="G137" s="465" t="str">
        <f t="shared" si="17"/>
        <v>-</v>
      </c>
      <c r="H137" s="256"/>
      <c r="I137" s="567" t="e" cm="1">
        <f t="array" ref="I137">_xlfn.IFS(H137="Gas naturale","Sm3",H137="Gasolio","t",H137="GPL","t",H137="Olio combustibile","t",H137="Biomassa","t")</f>
        <v>#N/A</v>
      </c>
      <c r="J137" s="568"/>
      <c r="K137" s="210" t="s">
        <v>21</v>
      </c>
      <c r="L137" s="570"/>
      <c r="M137" s="572"/>
      <c r="N137" s="574"/>
      <c r="O137" s="655"/>
      <c r="P137" s="657"/>
      <c r="R137" s="118" cm="1">
        <f t="array" ref="R137">_xlfn.IFS(K137="Seleziona",0,K137="Calcoli",0,K137="Installazioni fisse di strumenti misura",V137,K137="Misure indirette (campionamenti, campagne di misura, ecc.)",V137,K137="Strumenti + misure indirette",V137)</f>
        <v>0</v>
      </c>
      <c r="V137" s="254">
        <f t="shared" si="18"/>
        <v>0</v>
      </c>
      <c r="Y137" s="270" t="str">
        <f>IFERROR(F131/$P$4,"")</f>
        <v/>
      </c>
      <c r="Z137" s="271" t="e">
        <f>#REF!</f>
        <v>#REF!</v>
      </c>
      <c r="AA137" s="272" t="s">
        <v>239</v>
      </c>
      <c r="AB137" s="273"/>
      <c r="AC137" s="274" t="str">
        <f>IFERROR(F131/Z137,"")</f>
        <v/>
      </c>
      <c r="AD137" s="275" t="e">
        <f>IF(AA137="","",(CONCATENATE(#REF!," / ",AA137)))</f>
        <v>#REF!</v>
      </c>
      <c r="AF137" s="261" t="s">
        <v>109</v>
      </c>
      <c r="AG137" s="110" t="s">
        <v>22</v>
      </c>
      <c r="AH137" s="262">
        <v>42.68</v>
      </c>
      <c r="AJ137" s="118">
        <f>10200*0.0041868</f>
        <v>42.705359999999999</v>
      </c>
      <c r="AP137" s="261" t="s">
        <v>109</v>
      </c>
      <c r="AQ137" s="110" t="s">
        <v>22</v>
      </c>
      <c r="AR137" s="262">
        <v>42.68</v>
      </c>
      <c r="BY137" s="258" t="s">
        <v>66</v>
      </c>
      <c r="BZ137" s="259" t="s">
        <v>65</v>
      </c>
      <c r="CA137" s="260">
        <v>3.6</v>
      </c>
    </row>
    <row r="138" spans="1:79" s="118" customFormat="1" ht="35.1" customHeight="1">
      <c r="A138" s="659"/>
      <c r="B138" s="460" t="s">
        <v>310</v>
      </c>
      <c r="C138" s="565"/>
      <c r="D138" s="462" t="s">
        <v>307</v>
      </c>
      <c r="E138" s="245"/>
      <c r="F138" s="255" t="s">
        <v>21</v>
      </c>
      <c r="G138" s="465" t="str">
        <f t="shared" si="17"/>
        <v>-</v>
      </c>
      <c r="H138" s="256"/>
      <c r="I138" s="567" t="e" cm="1">
        <f t="array" ref="I138">_xlfn.IFS(H138="Gas naturale","Sm3",H138="Gasolio","t",H138="GPL","t",H138="Olio combustibile","t",H138="Biomassa","t")</f>
        <v>#N/A</v>
      </c>
      <c r="J138" s="568"/>
      <c r="K138" s="210" t="s">
        <v>21</v>
      </c>
      <c r="L138" s="570"/>
      <c r="M138" s="572"/>
      <c r="N138" s="574"/>
      <c r="O138" s="655"/>
      <c r="P138" s="657"/>
      <c r="R138" s="118" cm="1">
        <f t="array" ref="R138">_xlfn.IFS(K138="Seleziona",0,K138="Calcoli",0,K138="Installazioni fisse di strumenti misura",V138,K138="Misure indirette (campionamenti, campagne di misura, ecc.)",V138,K138="Strumenti + misure indirette",V138)</f>
        <v>0</v>
      </c>
      <c r="V138" s="254">
        <f t="shared" si="18"/>
        <v>0</v>
      </c>
      <c r="Y138" s="276" t="str">
        <f>IFERROR(F132/$P$4,"")</f>
        <v/>
      </c>
      <c r="Z138" s="277" t="e">
        <f>#REF!</f>
        <v>#REF!</v>
      </c>
      <c r="AA138" s="278" t="s">
        <v>239</v>
      </c>
      <c r="AB138" s="279"/>
      <c r="AC138" s="280" t="str">
        <f>IFERROR(F132/Z138,"")</f>
        <v/>
      </c>
      <c r="AD138" s="281" t="e">
        <f>IF(AA138="","",(CONCATENATE(#REF!," / ",AA138)))</f>
        <v>#REF!</v>
      </c>
      <c r="AF138" s="261" t="s">
        <v>103</v>
      </c>
      <c r="AG138" s="110" t="s">
        <v>22</v>
      </c>
      <c r="AH138" s="262">
        <v>46.02</v>
      </c>
      <c r="AP138" s="261" t="s">
        <v>103</v>
      </c>
      <c r="AQ138" s="110" t="s">
        <v>22</v>
      </c>
      <c r="AR138" s="262">
        <v>46.02</v>
      </c>
      <c r="BY138" s="261" t="s">
        <v>90</v>
      </c>
      <c r="BZ138" s="110" t="s">
        <v>22</v>
      </c>
      <c r="CA138" s="262">
        <f>I46*0.0041868*10^3</f>
        <v>0</v>
      </c>
    </row>
    <row r="139" spans="1:79" s="118" customFormat="1" ht="35.1" customHeight="1">
      <c r="A139" s="659"/>
      <c r="B139" s="460" t="s">
        <v>311</v>
      </c>
      <c r="C139" s="565"/>
      <c r="D139" s="462" t="s">
        <v>307</v>
      </c>
      <c r="E139" s="245"/>
      <c r="F139" s="255" t="s">
        <v>21</v>
      </c>
      <c r="G139" s="465" t="str">
        <f t="shared" si="17"/>
        <v>-</v>
      </c>
      <c r="H139" s="256"/>
      <c r="I139" s="567" t="e" cm="1">
        <f t="array" ref="I139">_xlfn.IFS(H139="Gas naturale","Sm3",H139="Gasolio","t",H139="GPL","t",H139="Olio combustibile","t",H139="Biomassa","t")</f>
        <v>#N/A</v>
      </c>
      <c r="J139" s="568"/>
      <c r="K139" s="210" t="s">
        <v>21</v>
      </c>
      <c r="L139" s="570"/>
      <c r="M139" s="572"/>
      <c r="N139" s="574"/>
      <c r="O139" s="655"/>
      <c r="P139" s="657"/>
      <c r="R139" s="118" cm="1">
        <f t="array" ref="R139">_xlfn.IFS(K139="Seleziona",0,K139="Calcoli",0,K139="Installazioni fisse di strumenti misura",V139,K139="Misure indirette (campionamenti, campagne di misura, ecc.)",V139,K139="Strumenti + misure indirette",V139)</f>
        <v>0</v>
      </c>
      <c r="V139" s="254">
        <f t="shared" si="18"/>
        <v>0</v>
      </c>
      <c r="Y139" s="276" t="str">
        <f>IFERROR(F133/$P$4,"")</f>
        <v/>
      </c>
      <c r="Z139" s="277" t="e">
        <f>#REF!</f>
        <v>#REF!</v>
      </c>
      <c r="AA139" s="278" t="s">
        <v>244</v>
      </c>
      <c r="AB139" s="279"/>
      <c r="AC139" s="280" t="str">
        <f>IFERROR(F133/Z139,"")</f>
        <v/>
      </c>
      <c r="AD139" s="281" t="e">
        <f>IF(AA139="","",(CONCATENATE(#REF!," / ",AA139)))</f>
        <v>#REF!</v>
      </c>
      <c r="AF139" s="282" t="s">
        <v>312</v>
      </c>
      <c r="AG139" s="110" t="s">
        <v>22</v>
      </c>
      <c r="AH139" s="262">
        <f>9800*0.0041868</f>
        <v>41.030639999999998</v>
      </c>
      <c r="AP139" s="282" t="s">
        <v>312</v>
      </c>
      <c r="AQ139" s="110" t="s">
        <v>22</v>
      </c>
      <c r="AR139" s="262">
        <v>41.03</v>
      </c>
      <c r="BY139" s="261" t="s">
        <v>64</v>
      </c>
      <c r="BZ139" s="110" t="s">
        <v>65</v>
      </c>
      <c r="CA139" s="262">
        <v>3.6</v>
      </c>
    </row>
    <row r="140" spans="1:79" s="118" customFormat="1" ht="35.1" customHeight="1" thickBot="1">
      <c r="A140" s="659"/>
      <c r="B140" s="460" t="s">
        <v>313</v>
      </c>
      <c r="C140" s="566"/>
      <c r="D140" s="467" t="s">
        <v>307</v>
      </c>
      <c r="E140" s="246"/>
      <c r="F140" s="283" t="s">
        <v>21</v>
      </c>
      <c r="G140" s="466" t="str">
        <f t="shared" si="17"/>
        <v>-</v>
      </c>
      <c r="H140" s="284"/>
      <c r="I140" s="567" t="e" cm="1">
        <f t="array" ref="I140">_xlfn.IFS(H140="Gas naturale","Sm3",H140="Gasolio","t",H140="GPL","t",H140="Olio combustibile","t",H140="Biomassa","t")</f>
        <v>#N/A</v>
      </c>
      <c r="J140" s="568"/>
      <c r="K140" s="285" t="s">
        <v>21</v>
      </c>
      <c r="L140" s="570"/>
      <c r="M140" s="572"/>
      <c r="N140" s="574"/>
      <c r="O140" s="655"/>
      <c r="P140" s="657"/>
      <c r="R140" s="118" cm="1">
        <f t="array" ref="R140">_xlfn.IFS(K140="Seleziona",0,K140="Calcoli",0,K140="Installazioni fisse di strumenti misura",V140,K140="Misure indirette (campionamenti, campagne di misura, ecc.)",V140,K140="Strumenti + misure indirette",V140)</f>
        <v>0</v>
      </c>
      <c r="V140" s="254">
        <f t="shared" si="18"/>
        <v>0</v>
      </c>
      <c r="Y140" s="276"/>
      <c r="Z140" s="277"/>
      <c r="AA140" s="278"/>
      <c r="AB140" s="279"/>
      <c r="AC140" s="280"/>
      <c r="AD140" s="281"/>
      <c r="AF140" s="286" t="s">
        <v>21</v>
      </c>
      <c r="AG140" s="287" t="s">
        <v>106</v>
      </c>
      <c r="AH140" s="288"/>
      <c r="AP140" s="286" t="s">
        <v>21</v>
      </c>
      <c r="AQ140" s="287" t="s">
        <v>106</v>
      </c>
      <c r="AR140" s="288"/>
      <c r="BY140" s="261" t="s">
        <v>73</v>
      </c>
      <c r="BZ140" s="110" t="s">
        <v>65</v>
      </c>
      <c r="CA140" s="262">
        <v>3.6</v>
      </c>
    </row>
    <row r="141" spans="1:79" s="118" customFormat="1" ht="35.1" customHeight="1" thickBot="1">
      <c r="A141" s="659"/>
      <c r="B141" s="461" t="s">
        <v>314</v>
      </c>
      <c r="C141" s="564" t="s">
        <v>315</v>
      </c>
      <c r="D141" s="575" t="s">
        <v>316</v>
      </c>
      <c r="E141" s="576"/>
      <c r="F141" s="289" t="s">
        <v>21</v>
      </c>
      <c r="G141" s="475" t="str">
        <f>VLOOKUP(F141,$BY$137:$CA$145,2)</f>
        <v>-</v>
      </c>
      <c r="H141" s="253"/>
      <c r="I141" s="567">
        <f>SUM(V141:V150)</f>
        <v>0</v>
      </c>
      <c r="J141" s="568" t="str">
        <f>IFERROR(I141/$D$126,"")</f>
        <v/>
      </c>
      <c r="K141" s="202" t="s">
        <v>21</v>
      </c>
      <c r="L141" s="570" t="str">
        <f>IFERROR(SUM(R141:R150)/D126,"")</f>
        <v/>
      </c>
      <c r="M141" s="556" t="s">
        <v>267</v>
      </c>
      <c r="N141" s="559" t="str">
        <f>IF(G11=0,"",G11)</f>
        <v/>
      </c>
      <c r="O141" s="934" t="str">
        <f>IFERROR(I141/N141,"")</f>
        <v/>
      </c>
      <c r="P141" s="931" t="s">
        <v>299</v>
      </c>
      <c r="R141" s="118" cm="1">
        <f t="array" ref="R141">_xlfn.IFS(K141="Seleziona",0,K141="Calcoli",0,K141="Installazioni fisse di strumenti misura",V141,K141="Misure indirette (campionamenti, campagne di misura, ecc.)",V141,K141="Strumenti + misure indirette",V141)</f>
        <v>0</v>
      </c>
      <c r="V141" s="254">
        <f t="shared" si="18"/>
        <v>0</v>
      </c>
      <c r="Y141" s="276"/>
      <c r="Z141" s="277"/>
      <c r="AA141" s="278"/>
      <c r="AB141" s="279"/>
      <c r="AC141" s="280"/>
      <c r="AD141" s="281"/>
      <c r="BY141" s="261" t="s">
        <v>74</v>
      </c>
      <c r="BZ141" s="110" t="s">
        <v>98</v>
      </c>
      <c r="CA141" s="262">
        <f>8360*0.0041868</f>
        <v>35.001648000000003</v>
      </c>
    </row>
    <row r="142" spans="1:79" s="118" customFormat="1" ht="35.1" customHeight="1" thickBot="1">
      <c r="A142" s="659"/>
      <c r="B142" s="461" t="s">
        <v>317</v>
      </c>
      <c r="C142" s="565"/>
      <c r="D142" s="577" t="s">
        <v>318</v>
      </c>
      <c r="E142" s="578"/>
      <c r="F142" s="290" t="s">
        <v>21</v>
      </c>
      <c r="G142" s="474" t="str">
        <f t="shared" si="17"/>
        <v>-</v>
      </c>
      <c r="H142" s="256"/>
      <c r="I142" s="567"/>
      <c r="J142" s="568"/>
      <c r="K142" s="210" t="s">
        <v>21</v>
      </c>
      <c r="L142" s="570"/>
      <c r="M142" s="557"/>
      <c r="N142" s="560"/>
      <c r="O142" s="935"/>
      <c r="P142" s="932"/>
      <c r="R142" s="118" cm="1">
        <f t="array" ref="R142">_xlfn.IFS(K142="Seleziona",0,K142="Calcoli",0,K142="Installazioni fisse di strumenti misura",V142,K142="Misure indirette (campionamenti, campagne di misura, ecc.)",V142,K142="Strumenti + misure indirette",V142)</f>
        <v>0</v>
      </c>
      <c r="V142" s="254">
        <f t="shared" si="18"/>
        <v>0</v>
      </c>
      <c r="Y142" s="276"/>
      <c r="Z142" s="277"/>
      <c r="AA142" s="278"/>
      <c r="AB142" s="279"/>
      <c r="AC142" s="280"/>
      <c r="AD142" s="281"/>
      <c r="BY142" s="261" t="s">
        <v>109</v>
      </c>
      <c r="BZ142" s="110" t="s">
        <v>22</v>
      </c>
      <c r="CA142" s="262">
        <f>10200*0.0041868*10^3</f>
        <v>42705.36</v>
      </c>
    </row>
    <row r="143" spans="1:79" s="118" customFormat="1" ht="35.1" customHeight="1" thickBot="1">
      <c r="A143" s="659"/>
      <c r="B143" s="461" t="s">
        <v>319</v>
      </c>
      <c r="C143" s="565"/>
      <c r="D143" s="577" t="s">
        <v>320</v>
      </c>
      <c r="E143" s="578"/>
      <c r="F143" s="290" t="s">
        <v>21</v>
      </c>
      <c r="G143" s="474" t="str">
        <f t="shared" si="17"/>
        <v>-</v>
      </c>
      <c r="H143" s="256"/>
      <c r="I143" s="567"/>
      <c r="J143" s="568"/>
      <c r="K143" s="210" t="s">
        <v>21</v>
      </c>
      <c r="L143" s="570"/>
      <c r="M143" s="557"/>
      <c r="N143" s="560"/>
      <c r="O143" s="935"/>
      <c r="P143" s="932"/>
      <c r="R143" s="118" cm="1">
        <f t="array" ref="R143">_xlfn.IFS(K143="Seleziona",0,K143="Calcoli",0,K143="Installazioni fisse di strumenti misura",V143,K143="Misure indirette (campionamenti, campagne di misura, ecc.)",V143,K143="Strumenti + misure indirette",V143)</f>
        <v>0</v>
      </c>
      <c r="V143" s="254">
        <f t="shared" si="18"/>
        <v>0</v>
      </c>
      <c r="Y143" s="276"/>
      <c r="Z143" s="277"/>
      <c r="AA143" s="278"/>
      <c r="AB143" s="279"/>
      <c r="AC143" s="280"/>
      <c r="AD143" s="281"/>
      <c r="BY143" s="261" t="s">
        <v>103</v>
      </c>
      <c r="BZ143" s="110" t="s">
        <v>22</v>
      </c>
      <c r="CA143" s="262">
        <f>11000*0.0041868*10^3</f>
        <v>46054.8</v>
      </c>
    </row>
    <row r="144" spans="1:79" s="118" customFormat="1" ht="35.1" customHeight="1" thickBot="1">
      <c r="A144" s="659"/>
      <c r="B144" s="461" t="s">
        <v>321</v>
      </c>
      <c r="C144" s="565"/>
      <c r="D144" s="462" t="s">
        <v>248</v>
      </c>
      <c r="E144" s="245"/>
      <c r="F144" s="290" t="s">
        <v>21</v>
      </c>
      <c r="G144" s="474" t="str">
        <f t="shared" si="17"/>
        <v>-</v>
      </c>
      <c r="H144" s="256"/>
      <c r="I144" s="567"/>
      <c r="J144" s="568"/>
      <c r="K144" s="210" t="s">
        <v>21</v>
      </c>
      <c r="L144" s="570"/>
      <c r="M144" s="557"/>
      <c r="N144" s="560"/>
      <c r="O144" s="935"/>
      <c r="P144" s="932"/>
      <c r="R144" s="118" cm="1">
        <f t="array" ref="R144">_xlfn.IFS(K144="Seleziona",0,K144="Calcoli",0,K144="Installazioni fisse di strumenti misura",V144,K144="Misure indirette (campionamenti, campagne di misura, ecc.)",V144,K144="Strumenti + misure indirette",V144)</f>
        <v>0</v>
      </c>
      <c r="V144" s="254">
        <f t="shared" si="18"/>
        <v>0</v>
      </c>
      <c r="Y144" s="276"/>
      <c r="Z144" s="277"/>
      <c r="AA144" s="278"/>
      <c r="AB144" s="279"/>
      <c r="AC144" s="280"/>
      <c r="AD144" s="281"/>
      <c r="BY144" s="282" t="s">
        <v>312</v>
      </c>
      <c r="BZ144" s="110" t="s">
        <v>22</v>
      </c>
      <c r="CA144" s="262">
        <f>9800*0.0041868*10^3</f>
        <v>41030.639999999999</v>
      </c>
    </row>
    <row r="145" spans="1:79" s="118" customFormat="1" ht="35.1" customHeight="1" thickBot="1">
      <c r="A145" s="659"/>
      <c r="B145" s="461" t="s">
        <v>322</v>
      </c>
      <c r="C145" s="565"/>
      <c r="D145" s="462" t="s">
        <v>248</v>
      </c>
      <c r="E145" s="245"/>
      <c r="F145" s="290" t="s">
        <v>21</v>
      </c>
      <c r="G145" s="474" t="str">
        <f t="shared" si="17"/>
        <v>-</v>
      </c>
      <c r="H145" s="256"/>
      <c r="I145" s="567"/>
      <c r="J145" s="568"/>
      <c r="K145" s="210" t="s">
        <v>21</v>
      </c>
      <c r="L145" s="570"/>
      <c r="M145" s="557"/>
      <c r="N145" s="560"/>
      <c r="O145" s="935"/>
      <c r="P145" s="932"/>
      <c r="R145" s="118" cm="1">
        <f t="array" ref="R145">_xlfn.IFS(K145="Seleziona",0,K145="Calcoli",0,K145="Installazioni fisse di strumenti misura",V145,K145="Misure indirette (campionamenti, campagne di misura, ecc.)",V145,K145="Strumenti + misure indirette",V145)</f>
        <v>0</v>
      </c>
      <c r="V145" s="254">
        <f t="shared" si="18"/>
        <v>0</v>
      </c>
      <c r="Y145" s="276"/>
      <c r="Z145" s="277"/>
      <c r="AA145" s="278"/>
      <c r="AB145" s="279"/>
      <c r="AC145" s="280"/>
      <c r="AD145" s="281"/>
      <c r="BY145" s="286" t="s">
        <v>21</v>
      </c>
      <c r="BZ145" s="287" t="s">
        <v>106</v>
      </c>
      <c r="CA145" s="288"/>
    </row>
    <row r="146" spans="1:79" s="118" customFormat="1" ht="35.1" customHeight="1" thickBot="1">
      <c r="A146" s="659"/>
      <c r="B146" s="461" t="s">
        <v>323</v>
      </c>
      <c r="C146" s="565"/>
      <c r="D146" s="462" t="s">
        <v>248</v>
      </c>
      <c r="E146" s="245"/>
      <c r="F146" s="290" t="s">
        <v>21</v>
      </c>
      <c r="G146" s="474" t="str">
        <f t="shared" si="17"/>
        <v>-</v>
      </c>
      <c r="H146" s="256"/>
      <c r="I146" s="567"/>
      <c r="J146" s="568"/>
      <c r="K146" s="210" t="s">
        <v>21</v>
      </c>
      <c r="L146" s="570"/>
      <c r="M146" s="557"/>
      <c r="N146" s="560"/>
      <c r="O146" s="935"/>
      <c r="P146" s="932"/>
      <c r="R146" s="118" cm="1">
        <f t="array" ref="R146">_xlfn.IFS(K146="Seleziona",0,K146="Calcoli",0,K146="Installazioni fisse di strumenti misura",V146,K146="Misure indirette (campionamenti, campagne di misura, ecc.)",V146,K146="Strumenti + misure indirette",V146)</f>
        <v>0</v>
      </c>
      <c r="V146" s="254">
        <f t="shared" si="18"/>
        <v>0</v>
      </c>
      <c r="Y146" s="276"/>
      <c r="Z146" s="277"/>
      <c r="AA146" s="278"/>
      <c r="AB146" s="279"/>
      <c r="AC146" s="280"/>
      <c r="AD146" s="281"/>
    </row>
    <row r="147" spans="1:79" s="118" customFormat="1" ht="35.1" customHeight="1" thickBot="1">
      <c r="A147" s="659"/>
      <c r="B147" s="461" t="s">
        <v>324</v>
      </c>
      <c r="C147" s="565"/>
      <c r="D147" s="462" t="s">
        <v>248</v>
      </c>
      <c r="E147" s="245"/>
      <c r="F147" s="290" t="s">
        <v>21</v>
      </c>
      <c r="G147" s="474" t="str">
        <f t="shared" si="17"/>
        <v>-</v>
      </c>
      <c r="H147" s="256"/>
      <c r="I147" s="567"/>
      <c r="J147" s="568"/>
      <c r="K147" s="210" t="s">
        <v>21</v>
      </c>
      <c r="L147" s="570"/>
      <c r="M147" s="557"/>
      <c r="N147" s="560"/>
      <c r="O147" s="935"/>
      <c r="P147" s="932"/>
      <c r="R147" s="118" cm="1">
        <f t="array" ref="R147">_xlfn.IFS(K147="Seleziona",0,K147="Calcoli",0,K147="Installazioni fisse di strumenti misura",V147,K147="Misure indirette (campionamenti, campagne di misura, ecc.)",V147,K147="Strumenti + misure indirette",V147)</f>
        <v>0</v>
      </c>
      <c r="V147" s="254">
        <f t="shared" si="18"/>
        <v>0</v>
      </c>
      <c r="Y147" s="276"/>
      <c r="Z147" s="277"/>
      <c r="AA147" s="278"/>
      <c r="AB147" s="279"/>
      <c r="AC147" s="280"/>
      <c r="AD147" s="281"/>
    </row>
    <row r="148" spans="1:79" s="118" customFormat="1" ht="35.1" customHeight="1" thickBot="1">
      <c r="A148" s="659"/>
      <c r="B148" s="461" t="s">
        <v>325</v>
      </c>
      <c r="C148" s="565"/>
      <c r="D148" s="462" t="s">
        <v>248</v>
      </c>
      <c r="E148" s="245"/>
      <c r="F148" s="290" t="s">
        <v>21</v>
      </c>
      <c r="G148" s="474" t="str">
        <f t="shared" si="17"/>
        <v>-</v>
      </c>
      <c r="H148" s="256"/>
      <c r="I148" s="567"/>
      <c r="J148" s="568"/>
      <c r="K148" s="210" t="s">
        <v>21</v>
      </c>
      <c r="L148" s="570"/>
      <c r="M148" s="557"/>
      <c r="N148" s="560"/>
      <c r="O148" s="935"/>
      <c r="P148" s="932"/>
      <c r="R148" s="118" cm="1">
        <f t="array" ref="R148">_xlfn.IFS(K148="Seleziona",0,K148="Calcoli",0,K148="Installazioni fisse di strumenti misura",V148,K148="Misure indirette (campionamenti, campagne di misura, ecc.)",V148,K148="Strumenti + misure indirette",V148)</f>
        <v>0</v>
      </c>
      <c r="V148" s="254">
        <f t="shared" si="18"/>
        <v>0</v>
      </c>
      <c r="Y148" s="276"/>
      <c r="Z148" s="277"/>
      <c r="AA148" s="278"/>
      <c r="AB148" s="279"/>
      <c r="AC148" s="280"/>
      <c r="AD148" s="281"/>
    </row>
    <row r="149" spans="1:79" s="118" customFormat="1" ht="35.1" customHeight="1" thickBot="1">
      <c r="A149" s="659"/>
      <c r="B149" s="461" t="s">
        <v>326</v>
      </c>
      <c r="C149" s="565"/>
      <c r="D149" s="462" t="s">
        <v>248</v>
      </c>
      <c r="E149" s="245"/>
      <c r="F149" s="290" t="s">
        <v>21</v>
      </c>
      <c r="G149" s="474" t="str">
        <f t="shared" si="17"/>
        <v>-</v>
      </c>
      <c r="H149" s="256"/>
      <c r="I149" s="567"/>
      <c r="J149" s="568"/>
      <c r="K149" s="210" t="s">
        <v>21</v>
      </c>
      <c r="L149" s="570"/>
      <c r="M149" s="557"/>
      <c r="N149" s="560"/>
      <c r="O149" s="935"/>
      <c r="P149" s="932"/>
      <c r="R149" s="118" cm="1">
        <f t="array" ref="R149">_xlfn.IFS(K149="Seleziona",0,K149="Calcoli",0,K149="Installazioni fisse di strumenti misura",V149,K149="Misure indirette (campionamenti, campagne di misura, ecc.)",V149,K149="Strumenti + misure indirette",V149)</f>
        <v>0</v>
      </c>
      <c r="V149" s="254">
        <f t="shared" si="18"/>
        <v>0</v>
      </c>
      <c r="Y149" s="276"/>
      <c r="Z149" s="277"/>
      <c r="AA149" s="278"/>
      <c r="AB149" s="279"/>
      <c r="AC149" s="280"/>
      <c r="AD149" s="281"/>
    </row>
    <row r="150" spans="1:79" s="118" customFormat="1" ht="35.1" customHeight="1" thickBot="1">
      <c r="A150" s="659"/>
      <c r="B150" s="461" t="s">
        <v>327</v>
      </c>
      <c r="C150" s="566"/>
      <c r="D150" s="467" t="s">
        <v>248</v>
      </c>
      <c r="E150" s="246"/>
      <c r="F150" s="291" t="s">
        <v>21</v>
      </c>
      <c r="G150" s="476" t="str">
        <f t="shared" si="17"/>
        <v>-</v>
      </c>
      <c r="H150" s="284"/>
      <c r="I150" s="567"/>
      <c r="J150" s="568"/>
      <c r="K150" s="221" t="s">
        <v>21</v>
      </c>
      <c r="L150" s="570"/>
      <c r="M150" s="948"/>
      <c r="N150" s="949"/>
      <c r="O150" s="936"/>
      <c r="P150" s="933"/>
      <c r="R150" s="118" cm="1">
        <f t="array" ref="R150">_xlfn.IFS(K150="Seleziona",0,K150="Calcoli",0,K150="Installazioni fisse di strumenti misura",V150,K150="Misure indirette (campionamenti, campagne di misura, ecc.)",V150,K150="Strumenti + misure indirette",V150)</f>
        <v>0</v>
      </c>
      <c r="V150" s="254">
        <f t="shared" si="18"/>
        <v>0</v>
      </c>
      <c r="Y150" s="276"/>
      <c r="Z150" s="277"/>
      <c r="AA150" s="278"/>
      <c r="AB150" s="279"/>
      <c r="AC150" s="280"/>
      <c r="AD150" s="281"/>
    </row>
    <row r="151" spans="1:79" s="118" customFormat="1" ht="35.1" customHeight="1" thickBot="1">
      <c r="A151" s="659"/>
      <c r="B151" s="461" t="s">
        <v>328</v>
      </c>
      <c r="C151" s="543" t="s">
        <v>329</v>
      </c>
      <c r="D151" s="575" t="s">
        <v>298</v>
      </c>
      <c r="E151" s="576"/>
      <c r="F151" s="292" t="s">
        <v>21</v>
      </c>
      <c r="G151" s="478" t="str">
        <f t="shared" si="17"/>
        <v>-</v>
      </c>
      <c r="H151" s="293"/>
      <c r="I151" s="547">
        <f>SUM(V151:V160)</f>
        <v>0</v>
      </c>
      <c r="J151" s="550" t="str">
        <f>IFERROR(I151/$D$126,"")</f>
        <v/>
      </c>
      <c r="K151" s="202" t="s">
        <v>21</v>
      </c>
      <c r="L151" s="553" t="str">
        <f>IFERROR(SUM(R151:R160)/D126,"")</f>
        <v/>
      </c>
      <c r="M151" s="556" t="s">
        <v>267</v>
      </c>
      <c r="N151" s="559" t="str">
        <f>IF(G11=0,"",G11)</f>
        <v/>
      </c>
      <c r="O151" s="934" t="str">
        <f>IFERROR(I151/N151,"")</f>
        <v/>
      </c>
      <c r="P151" s="931" t="s">
        <v>299</v>
      </c>
      <c r="R151" s="118" cm="1">
        <f t="array" ref="R151">_xlfn.IFS(K151="Seleziona",0,K151="Calcoli",0,K151="Installazioni fisse di strumenti misura",V151,K151="Misure indirette (campionamenti, campagne di misura, ecc.)",V151,K151="Strumenti + misure indirette",V151)</f>
        <v>0</v>
      </c>
      <c r="V151" s="254">
        <f t="shared" si="18"/>
        <v>0</v>
      </c>
      <c r="Y151" s="276"/>
      <c r="Z151" s="277"/>
      <c r="AA151" s="278"/>
      <c r="AB151" s="279"/>
      <c r="AC151" s="280"/>
      <c r="AD151" s="281"/>
    </row>
    <row r="152" spans="1:79" s="118" customFormat="1" ht="35.1" customHeight="1" thickBot="1">
      <c r="A152" s="659"/>
      <c r="B152" s="461" t="s">
        <v>330</v>
      </c>
      <c r="C152" s="544"/>
      <c r="D152" s="577" t="s">
        <v>301</v>
      </c>
      <c r="E152" s="578"/>
      <c r="F152" s="294" t="s">
        <v>21</v>
      </c>
      <c r="G152" s="465" t="str">
        <f t="shared" si="17"/>
        <v>-</v>
      </c>
      <c r="H152" s="256"/>
      <c r="I152" s="548"/>
      <c r="J152" s="551"/>
      <c r="K152" s="210" t="s">
        <v>21</v>
      </c>
      <c r="L152" s="554"/>
      <c r="M152" s="557"/>
      <c r="N152" s="560"/>
      <c r="O152" s="935"/>
      <c r="P152" s="932"/>
      <c r="R152" s="118" cm="1">
        <f t="array" ref="R152">_xlfn.IFS(K152="Seleziona",0,K152="Calcoli",0,K152="Installazioni fisse di strumenti misura",V152,K152="Misure indirette (campionamenti, campagne di misura, ecc.)",V152,K152="Strumenti + misure indirette",V152)</f>
        <v>0</v>
      </c>
      <c r="V152" s="254">
        <f t="shared" si="18"/>
        <v>0</v>
      </c>
      <c r="Y152" s="276"/>
      <c r="Z152" s="277"/>
      <c r="AA152" s="278"/>
      <c r="AB152" s="279"/>
      <c r="AC152" s="280"/>
      <c r="AD152" s="281"/>
    </row>
    <row r="153" spans="1:79" s="118" customFormat="1" ht="35.1" customHeight="1" thickBot="1">
      <c r="A153" s="659"/>
      <c r="B153" s="461" t="s">
        <v>331</v>
      </c>
      <c r="C153" s="544"/>
      <c r="D153" s="577" t="s">
        <v>303</v>
      </c>
      <c r="E153" s="578"/>
      <c r="F153" s="294" t="s">
        <v>21</v>
      </c>
      <c r="G153" s="465" t="str">
        <f t="shared" si="17"/>
        <v>-</v>
      </c>
      <c r="H153" s="256"/>
      <c r="I153" s="548"/>
      <c r="J153" s="551"/>
      <c r="K153" s="210" t="s">
        <v>21</v>
      </c>
      <c r="L153" s="554"/>
      <c r="M153" s="557"/>
      <c r="N153" s="560"/>
      <c r="O153" s="935"/>
      <c r="P153" s="932"/>
      <c r="R153" s="118" cm="1">
        <f t="array" ref="R153">_xlfn.IFS(K153="Seleziona",0,K153="Calcoli",0,K153="Installazioni fisse di strumenti misura",V153,K153="Misure indirette (campionamenti, campagne di misura, ecc.)",V153,K153="Strumenti + misure indirette",V153)</f>
        <v>0</v>
      </c>
      <c r="V153" s="254">
        <f t="shared" si="18"/>
        <v>0</v>
      </c>
      <c r="Y153" s="276"/>
      <c r="Z153" s="277"/>
      <c r="AA153" s="278"/>
      <c r="AB153" s="279"/>
      <c r="AC153" s="280"/>
      <c r="AD153" s="281"/>
    </row>
    <row r="154" spans="1:79" s="118" customFormat="1" ht="35.1" customHeight="1" thickBot="1">
      <c r="A154" s="659"/>
      <c r="B154" s="461" t="s">
        <v>332</v>
      </c>
      <c r="C154" s="544"/>
      <c r="D154" s="679" t="s">
        <v>333</v>
      </c>
      <c r="E154" s="680"/>
      <c r="F154" s="477" t="s">
        <v>64</v>
      </c>
      <c r="G154" s="465" t="str">
        <f t="shared" si="17"/>
        <v>kWh</v>
      </c>
      <c r="H154" s="256"/>
      <c r="I154" s="548"/>
      <c r="J154" s="551"/>
      <c r="K154" s="210" t="s">
        <v>21</v>
      </c>
      <c r="L154" s="554"/>
      <c r="M154" s="557"/>
      <c r="N154" s="560"/>
      <c r="O154" s="935"/>
      <c r="P154" s="932"/>
      <c r="R154" s="118" cm="1">
        <f t="array" ref="R154">_xlfn.IFS(K154="Seleziona",0,K154="Calcoli",0,K154="Installazioni fisse di strumenti misura",V154,K154="Misure indirette (campionamenti, campagne di misura, ecc.)",V154,K154="Strumenti + misure indirette",V154)</f>
        <v>0</v>
      </c>
      <c r="V154" s="254">
        <f t="shared" si="18"/>
        <v>0</v>
      </c>
      <c r="Y154" s="276"/>
      <c r="Z154" s="277"/>
      <c r="AA154" s="278"/>
      <c r="AB154" s="279"/>
      <c r="AC154" s="280"/>
      <c r="AD154" s="281"/>
    </row>
    <row r="155" spans="1:79" s="118" customFormat="1" ht="35.1" customHeight="1" thickBot="1">
      <c r="A155" s="659"/>
      <c r="B155" s="461" t="s">
        <v>334</v>
      </c>
      <c r="C155" s="545"/>
      <c r="D155" s="462" t="s">
        <v>248</v>
      </c>
      <c r="E155" s="245"/>
      <c r="F155" s="294" t="s">
        <v>21</v>
      </c>
      <c r="G155" s="465" t="str">
        <f t="shared" si="17"/>
        <v>-</v>
      </c>
      <c r="H155" s="295"/>
      <c r="I155" s="548"/>
      <c r="J155" s="551"/>
      <c r="K155" s="210" t="s">
        <v>21</v>
      </c>
      <c r="L155" s="554"/>
      <c r="M155" s="557"/>
      <c r="N155" s="560"/>
      <c r="O155" s="935"/>
      <c r="P155" s="932"/>
      <c r="R155" s="118" cm="1">
        <f t="array" ref="R155">_xlfn.IFS(K155="Seleziona",0,K155="Calcoli",0,K155="Installazioni fisse di strumenti misura",V155,K155="Misure indirette (campionamenti, campagne di misura, ecc.)",V155,K155="Strumenti + misure indirette",V155)</f>
        <v>0</v>
      </c>
      <c r="V155" s="254">
        <f t="shared" si="18"/>
        <v>0</v>
      </c>
      <c r="Y155" s="276"/>
      <c r="Z155" s="277"/>
      <c r="AA155" s="278"/>
      <c r="AB155" s="279"/>
      <c r="AC155" s="280"/>
      <c r="AD155" s="281"/>
    </row>
    <row r="156" spans="1:79" s="118" customFormat="1" ht="35.1" customHeight="1" thickBot="1">
      <c r="A156" s="659"/>
      <c r="B156" s="461" t="s">
        <v>335</v>
      </c>
      <c r="C156" s="545"/>
      <c r="D156" s="462" t="s">
        <v>248</v>
      </c>
      <c r="E156" s="245"/>
      <c r="F156" s="294" t="s">
        <v>21</v>
      </c>
      <c r="G156" s="465" t="str">
        <f t="shared" si="17"/>
        <v>-</v>
      </c>
      <c r="H156" s="295"/>
      <c r="I156" s="548"/>
      <c r="J156" s="551"/>
      <c r="K156" s="210" t="s">
        <v>21</v>
      </c>
      <c r="L156" s="554"/>
      <c r="M156" s="557"/>
      <c r="N156" s="560"/>
      <c r="O156" s="935"/>
      <c r="P156" s="932"/>
      <c r="R156" s="118" cm="1">
        <f t="array" ref="R156">_xlfn.IFS(K156="Seleziona",0,K156="Calcoli",0,K156="Installazioni fisse di strumenti misura",V156,K156="Misure indirette (campionamenti, campagne di misura, ecc.)",V156,K156="Strumenti + misure indirette",V156)</f>
        <v>0</v>
      </c>
      <c r="V156" s="254">
        <f t="shared" si="18"/>
        <v>0</v>
      </c>
      <c r="Y156" s="276" t="str">
        <f>IFERROR(F150/$P$4,"")</f>
        <v/>
      </c>
      <c r="Z156" s="296"/>
      <c r="AA156" s="297"/>
      <c r="AB156" s="298"/>
      <c r="AC156" s="280" t="str">
        <f>IFERROR(F150/Z156,"")</f>
        <v/>
      </c>
      <c r="AD156" s="281" t="str">
        <f>IF(AA156="","",(CONCATENATE(#REF!," / ",AA156)))</f>
        <v/>
      </c>
      <c r="AS156" s="118" t="e">
        <f>F150*L150</f>
        <v>#VALUE!</v>
      </c>
    </row>
    <row r="157" spans="1:79" s="118" customFormat="1" ht="35.1" customHeight="1" thickBot="1">
      <c r="A157" s="659"/>
      <c r="B157" s="461" t="s">
        <v>336</v>
      </c>
      <c r="C157" s="545"/>
      <c r="D157" s="462" t="s">
        <v>248</v>
      </c>
      <c r="E157" s="245"/>
      <c r="F157" s="294" t="s">
        <v>21</v>
      </c>
      <c r="G157" s="465" t="str">
        <f t="shared" si="17"/>
        <v>-</v>
      </c>
      <c r="H157" s="295"/>
      <c r="I157" s="548"/>
      <c r="J157" s="551"/>
      <c r="K157" s="210" t="s">
        <v>21</v>
      </c>
      <c r="L157" s="554"/>
      <c r="M157" s="557"/>
      <c r="N157" s="560"/>
      <c r="O157" s="935"/>
      <c r="P157" s="932"/>
      <c r="R157" s="118" cm="1">
        <f t="array" ref="R157">_xlfn.IFS(K157="Seleziona",0,K157="Calcoli",0,K157="Installazioni fisse di strumenti misura",V157,K157="Misure indirette (campionamenti, campagne di misura, ecc.)",V157,K157="Strumenti + misure indirette",V157)</f>
        <v>0</v>
      </c>
      <c r="V157" s="254">
        <f t="shared" si="18"/>
        <v>0</v>
      </c>
      <c r="Y157" s="276" t="str">
        <f>IFERROR(F151/$P$4,"")</f>
        <v/>
      </c>
      <c r="Z157" s="299"/>
      <c r="AA157" s="300"/>
      <c r="AB157" s="301"/>
      <c r="AC157" s="302" t="str">
        <f>IFERROR(F151/Z157,"")</f>
        <v/>
      </c>
      <c r="AD157" s="303" t="str">
        <f>IF(AA157="","",(CONCATENATE(#REF!," / ",AA157)))</f>
        <v/>
      </c>
      <c r="AS157" s="118" t="e">
        <f>F151*L151</f>
        <v>#VALUE!</v>
      </c>
    </row>
    <row r="158" spans="1:79" s="118" customFormat="1" ht="35.1" customHeight="1" thickBot="1">
      <c r="A158" s="659"/>
      <c r="B158" s="461" t="s">
        <v>337</v>
      </c>
      <c r="C158" s="545"/>
      <c r="D158" s="462" t="s">
        <v>248</v>
      </c>
      <c r="E158" s="245"/>
      <c r="F158" s="294" t="s">
        <v>21</v>
      </c>
      <c r="G158" s="465" t="str">
        <f t="shared" si="17"/>
        <v>-</v>
      </c>
      <c r="H158" s="295"/>
      <c r="I158" s="548"/>
      <c r="J158" s="551"/>
      <c r="K158" s="210" t="s">
        <v>21</v>
      </c>
      <c r="L158" s="554"/>
      <c r="M158" s="557"/>
      <c r="N158" s="560"/>
      <c r="O158" s="935"/>
      <c r="P158" s="932"/>
      <c r="R158" s="118" cm="1">
        <f t="array" ref="R158">_xlfn.IFS(K158="Seleziona",0,K158="Calcoli",0,K158="Installazioni fisse di strumenti misura",V158,K158="Misure indirette (campionamenti, campagne di misura, ecc.)",V158,K158="Strumenti + misure indirette",V158)</f>
        <v>0</v>
      </c>
      <c r="V158" s="254">
        <f t="shared" si="18"/>
        <v>0</v>
      </c>
      <c r="Y158" s="270" t="str">
        <f>IFERROR(F152/$P$4,"")</f>
        <v/>
      </c>
      <c r="Z158" s="304" t="e">
        <f>#REF!</f>
        <v>#REF!</v>
      </c>
      <c r="AA158" s="305" t="s">
        <v>65</v>
      </c>
      <c r="AB158" s="306" t="str">
        <f>IF(K133="","",K133)</f>
        <v>Seleziona</v>
      </c>
      <c r="AC158" s="307" t="str">
        <f>IFERROR(F152/#REF!,"")</f>
        <v/>
      </c>
      <c r="AD158" s="308" t="e">
        <f>IF(AA158="","",(CONCATENATE(#REF!," / ",AA158)))</f>
        <v>#REF!</v>
      </c>
      <c r="AS158" s="118" t="e">
        <f>F152*L152</f>
        <v>#VALUE!</v>
      </c>
    </row>
    <row r="159" spans="1:79" s="118" customFormat="1" ht="35.1" customHeight="1" thickBot="1">
      <c r="A159" s="659"/>
      <c r="B159" s="461" t="s">
        <v>338</v>
      </c>
      <c r="C159" s="545"/>
      <c r="D159" s="462" t="s">
        <v>248</v>
      </c>
      <c r="E159" s="245"/>
      <c r="F159" s="294" t="s">
        <v>21</v>
      </c>
      <c r="G159" s="465" t="str">
        <f t="shared" si="17"/>
        <v>-</v>
      </c>
      <c r="H159" s="295"/>
      <c r="I159" s="548"/>
      <c r="J159" s="551"/>
      <c r="K159" s="210" t="s">
        <v>21</v>
      </c>
      <c r="L159" s="554"/>
      <c r="M159" s="557"/>
      <c r="N159" s="560"/>
      <c r="O159" s="935"/>
      <c r="P159" s="932"/>
      <c r="R159" s="118" cm="1">
        <f t="array" ref="R159">_xlfn.IFS(K159="Seleziona",0,K159="Calcoli",0,K159="Installazioni fisse di strumenti misura",V159,K159="Misure indirette (campionamenti, campagne di misura, ecc.)",V159,K159="Strumenti + misure indirette",V159)</f>
        <v>0</v>
      </c>
      <c r="V159" s="254">
        <f t="shared" si="18"/>
        <v>0</v>
      </c>
      <c r="Y159" s="309" t="str">
        <f>IFERROR(F153/#REF!,"")</f>
        <v/>
      </c>
      <c r="Z159" s="310"/>
      <c r="AA159" s="278"/>
      <c r="AB159" s="311"/>
      <c r="AC159" s="312" t="str">
        <f>IFERROR(F153/#REF!,"")</f>
        <v/>
      </c>
      <c r="AD159" s="313"/>
      <c r="AS159" s="118" t="e">
        <f>F153*L153</f>
        <v>#VALUE!</v>
      </c>
    </row>
    <row r="160" spans="1:79" s="118" customFormat="1" ht="35.1" customHeight="1" thickBot="1">
      <c r="A160" s="660"/>
      <c r="B160" s="453" t="s">
        <v>339</v>
      </c>
      <c r="C160" s="546"/>
      <c r="D160" s="467" t="s">
        <v>248</v>
      </c>
      <c r="E160" s="246"/>
      <c r="F160" s="314" t="s">
        <v>21</v>
      </c>
      <c r="G160" s="466" t="str">
        <f t="shared" si="17"/>
        <v>-</v>
      </c>
      <c r="H160" s="315"/>
      <c r="I160" s="549"/>
      <c r="J160" s="552"/>
      <c r="K160" s="221" t="s">
        <v>21</v>
      </c>
      <c r="L160" s="555"/>
      <c r="M160" s="558"/>
      <c r="N160" s="561"/>
      <c r="O160" s="938"/>
      <c r="P160" s="937"/>
      <c r="R160" s="118" cm="1">
        <f t="array" ref="R160">_xlfn.IFS(K160="Seleziona",0,K160="Calcoli",0,K160="Installazioni fisse di strumenti misura",V160,K160="Misure indirette (campionamenti, campagne di misura, ecc.)",V160,K160="Strumenti + misure indirette",V160)</f>
        <v>0</v>
      </c>
      <c r="V160" s="254">
        <f t="shared" si="18"/>
        <v>0</v>
      </c>
      <c r="Y160" s="309"/>
      <c r="Z160" s="316"/>
      <c r="AA160" s="317"/>
      <c r="AB160" s="318"/>
      <c r="AC160" s="319"/>
      <c r="AD160" s="313"/>
    </row>
    <row r="161" spans="1:45" s="83" customFormat="1" ht="20.100000000000001" customHeight="1">
      <c r="A161" s="69"/>
      <c r="B161" s="160"/>
      <c r="C161" s="320" t="s">
        <v>340</v>
      </c>
      <c r="E161" s="321"/>
      <c r="F161" s="321"/>
      <c r="G161" s="187"/>
      <c r="H161" s="322"/>
      <c r="L161" s="187"/>
      <c r="Q161" s="89"/>
      <c r="S161" s="323"/>
      <c r="T161" s="321"/>
      <c r="U161" s="186"/>
      <c r="V161" s="324"/>
      <c r="Y161" s="236"/>
      <c r="Z161" s="241"/>
      <c r="AA161" s="242"/>
      <c r="AB161" s="243"/>
      <c r="AC161" s="244"/>
      <c r="AD161" s="240"/>
    </row>
    <row r="162" spans="1:45" s="83" customFormat="1" ht="20.100000000000001" customHeight="1" thickBot="1">
      <c r="A162" s="106"/>
      <c r="B162" s="65"/>
      <c r="C162" s="65"/>
      <c r="D162" s="65"/>
      <c r="E162" s="65"/>
      <c r="F162" s="65"/>
      <c r="G162" s="106"/>
      <c r="H162" s="65"/>
      <c r="I162" s="65"/>
      <c r="J162" s="65"/>
      <c r="K162" s="65"/>
      <c r="L162" s="65"/>
      <c r="M162" s="65"/>
      <c r="N162" s="65"/>
      <c r="O162" s="65"/>
      <c r="P162" s="65"/>
      <c r="R162" s="65"/>
      <c r="S162" s="65"/>
      <c r="T162" s="65"/>
      <c r="U162" s="65"/>
      <c r="V162" s="65"/>
      <c r="Y162" s="236"/>
      <c r="Z162" s="241"/>
      <c r="AA162" s="242"/>
      <c r="AB162" s="243"/>
      <c r="AC162" s="244"/>
      <c r="AD162" s="240"/>
    </row>
    <row r="163" spans="1:45" s="83" customFormat="1" ht="20.100000000000001" customHeight="1">
      <c r="A163" s="106"/>
      <c r="B163" s="65"/>
      <c r="C163" s="813" t="s">
        <v>341</v>
      </c>
      <c r="D163" s="814"/>
      <c r="E163" s="814"/>
      <c r="F163" s="814"/>
      <c r="G163" s="814"/>
      <c r="H163" s="814"/>
      <c r="I163" s="814"/>
      <c r="J163" s="815"/>
      <c r="K163" s="65"/>
      <c r="L163" s="65"/>
      <c r="M163" s="65"/>
      <c r="N163" s="65"/>
      <c r="O163" s="65"/>
      <c r="P163" s="65"/>
      <c r="Q163" s="65"/>
      <c r="R163" s="65"/>
      <c r="S163" s="65"/>
      <c r="T163" s="65"/>
      <c r="U163" s="65"/>
      <c r="V163" s="65"/>
      <c r="Y163" s="236"/>
      <c r="Z163" s="241"/>
      <c r="AA163" s="242"/>
      <c r="AB163" s="243"/>
      <c r="AC163" s="244"/>
      <c r="AD163" s="240"/>
    </row>
    <row r="164" spans="1:45" s="83" customFormat="1" ht="20.100000000000001" customHeight="1">
      <c r="A164" s="106"/>
      <c r="B164" s="65"/>
      <c r="C164" s="816"/>
      <c r="D164" s="817"/>
      <c r="E164" s="817"/>
      <c r="F164" s="817"/>
      <c r="G164" s="817"/>
      <c r="H164" s="817"/>
      <c r="I164" s="817"/>
      <c r="J164" s="818"/>
      <c r="K164" s="65"/>
      <c r="L164" s="65"/>
      <c r="M164" s="65"/>
      <c r="N164" s="65"/>
      <c r="O164" s="65"/>
      <c r="P164" s="65"/>
      <c r="Q164" s="65"/>
      <c r="R164" s="65"/>
      <c r="S164" s="65"/>
      <c r="T164" s="65"/>
      <c r="U164" s="65"/>
      <c r="V164" s="65"/>
      <c r="Y164" s="236"/>
      <c r="Z164" s="241"/>
      <c r="AA164" s="242"/>
      <c r="AB164" s="243"/>
      <c r="AC164" s="244"/>
      <c r="AD164" s="240"/>
    </row>
    <row r="165" spans="1:45" s="83" customFormat="1" ht="20.100000000000001" customHeight="1">
      <c r="A165" s="106"/>
      <c r="B165" s="65"/>
      <c r="C165" s="816"/>
      <c r="D165" s="817"/>
      <c r="E165" s="817"/>
      <c r="F165" s="817"/>
      <c r="G165" s="817"/>
      <c r="H165" s="817"/>
      <c r="I165" s="817"/>
      <c r="J165" s="818"/>
      <c r="K165" s="65"/>
      <c r="L165" s="65"/>
      <c r="M165" s="65"/>
      <c r="N165" s="65"/>
      <c r="O165" s="65"/>
      <c r="P165" s="65"/>
      <c r="Q165" s="65"/>
      <c r="R165" s="65"/>
      <c r="S165" s="65"/>
      <c r="T165" s="65"/>
      <c r="U165" s="65"/>
      <c r="V165" s="65"/>
      <c r="Y165" s="236"/>
      <c r="Z165" s="241"/>
      <c r="AA165" s="242"/>
      <c r="AB165" s="243"/>
      <c r="AC165" s="244"/>
      <c r="AD165" s="240"/>
    </row>
    <row r="166" spans="1:45" s="83" customFormat="1" ht="19.5" customHeight="1" thickBot="1">
      <c r="A166" s="106"/>
      <c r="B166" s="65"/>
      <c r="C166" s="816"/>
      <c r="D166" s="817"/>
      <c r="E166" s="817"/>
      <c r="F166" s="817"/>
      <c r="G166" s="817"/>
      <c r="H166" s="817"/>
      <c r="I166" s="817"/>
      <c r="J166" s="818"/>
      <c r="K166" s="65"/>
      <c r="L166" s="65"/>
      <c r="M166" s="65"/>
      <c r="N166" s="65"/>
      <c r="O166" s="65"/>
      <c r="P166" s="65"/>
      <c r="Q166" s="65"/>
      <c r="R166" s="65"/>
      <c r="S166" s="65"/>
      <c r="T166" s="65"/>
      <c r="U166" s="65"/>
      <c r="V166" s="65"/>
      <c r="Y166" s="247" t="str">
        <f>IFERROR(F160/$P$4,"")</f>
        <v/>
      </c>
      <c r="Z166" s="248"/>
      <c r="AA166" s="249"/>
      <c r="AB166" s="250"/>
      <c r="AC166" s="251" t="str">
        <f>IFERROR(F160/#REF!,"")</f>
        <v/>
      </c>
      <c r="AD166" s="252"/>
      <c r="AS166" s="83" t="e">
        <f>F160*L160</f>
        <v>#VALUE!</v>
      </c>
    </row>
    <row r="167" spans="1:45" s="83" customFormat="1" ht="19.5" customHeight="1">
      <c r="A167" s="106"/>
      <c r="B167" s="65"/>
      <c r="C167" s="816"/>
      <c r="D167" s="817"/>
      <c r="E167" s="817"/>
      <c r="F167" s="817"/>
      <c r="G167" s="817"/>
      <c r="H167" s="817"/>
      <c r="I167" s="817"/>
      <c r="J167" s="818"/>
      <c r="K167" s="65"/>
      <c r="L167" s="65"/>
      <c r="M167" s="65"/>
      <c r="N167" s="65"/>
      <c r="O167" s="65"/>
      <c r="P167" s="65"/>
      <c r="Q167" s="65"/>
      <c r="R167" s="65"/>
      <c r="S167" s="65"/>
      <c r="T167" s="65"/>
      <c r="U167" s="65"/>
      <c r="V167" s="65"/>
      <c r="W167" s="325"/>
    </row>
    <row r="168" spans="1:45" ht="15.75" thickBot="1">
      <c r="C168" s="819"/>
      <c r="D168" s="820"/>
      <c r="E168" s="820"/>
      <c r="F168" s="820"/>
      <c r="G168" s="820"/>
      <c r="H168" s="820"/>
      <c r="I168" s="820"/>
      <c r="J168" s="821"/>
    </row>
    <row r="169" spans="1:45" ht="15" customHeight="1">
      <c r="C169" s="326"/>
      <c r="D169" s="326"/>
      <c r="E169" s="326"/>
      <c r="F169" s="326"/>
      <c r="G169" s="326"/>
      <c r="H169" s="326"/>
      <c r="I169" s="326"/>
      <c r="J169" s="326"/>
    </row>
    <row r="170" spans="1:45" ht="15" customHeight="1" thickBot="1">
      <c r="C170" s="326"/>
      <c r="D170" s="326"/>
      <c r="E170" s="326"/>
      <c r="F170" s="326"/>
      <c r="G170" s="326"/>
      <c r="H170" s="326"/>
      <c r="I170" s="326"/>
      <c r="J170" s="326"/>
    </row>
    <row r="171" spans="1:45" s="109" customFormat="1" ht="15" customHeight="1" thickBot="1">
      <c r="A171" s="879" t="s">
        <v>214</v>
      </c>
      <c r="B171" s="882" t="s">
        <v>342</v>
      </c>
      <c r="C171" s="883"/>
      <c r="D171" s="600" t="s">
        <v>67</v>
      </c>
      <c r="E171" s="602"/>
      <c r="F171" s="482" t="s">
        <v>180</v>
      </c>
      <c r="G171" s="822" t="s">
        <v>77</v>
      </c>
      <c r="H171" s="823"/>
      <c r="I171" s="822" t="s">
        <v>343</v>
      </c>
      <c r="J171" s="823"/>
      <c r="K171" s="489" t="s">
        <v>101</v>
      </c>
      <c r="L171" s="600" t="s">
        <v>188</v>
      </c>
      <c r="M171" s="601"/>
      <c r="N171" s="601"/>
      <c r="O171" s="602"/>
      <c r="P171" s="327"/>
    </row>
    <row r="172" spans="1:45" s="109" customFormat="1" ht="15" customHeight="1">
      <c r="A172" s="880"/>
      <c r="B172" s="884"/>
      <c r="C172" s="885"/>
      <c r="D172" s="824" t="s">
        <v>66</v>
      </c>
      <c r="E172" s="825"/>
      <c r="F172" s="483" t="s">
        <v>65</v>
      </c>
      <c r="G172" s="889">
        <f>AO199</f>
        <v>0</v>
      </c>
      <c r="H172" s="889"/>
      <c r="I172" s="890" t="s">
        <v>344</v>
      </c>
      <c r="J172" s="891"/>
      <c r="K172" s="488">
        <f>G172*0.187*10^-3</f>
        <v>0</v>
      </c>
      <c r="L172" s="603">
        <f>SUM(K172:K176)</f>
        <v>0</v>
      </c>
      <c r="M172" s="604"/>
      <c r="N172" s="604"/>
      <c r="O172" s="605"/>
      <c r="P172" s="329"/>
    </row>
    <row r="173" spans="1:45" s="109" customFormat="1" ht="15" customHeight="1">
      <c r="A173" s="880"/>
      <c r="B173" s="884"/>
      <c r="C173" s="885"/>
      <c r="D173" s="810" t="s">
        <v>345</v>
      </c>
      <c r="E173" s="811"/>
      <c r="F173" s="484" t="s">
        <v>88</v>
      </c>
      <c r="G173" s="812">
        <f>AP199</f>
        <v>0</v>
      </c>
      <c r="H173" s="812"/>
      <c r="I173" s="808" t="s">
        <v>346</v>
      </c>
      <c r="J173" s="809"/>
      <c r="K173" s="487">
        <f>G173*1.225*10^-3</f>
        <v>0</v>
      </c>
      <c r="L173" s="606"/>
      <c r="M173" s="607"/>
      <c r="N173" s="607"/>
      <c r="O173" s="608"/>
      <c r="P173" s="329"/>
    </row>
    <row r="174" spans="1:45" s="109" customFormat="1" ht="15.75" customHeight="1">
      <c r="A174" s="880"/>
      <c r="B174" s="884"/>
      <c r="C174" s="885"/>
      <c r="D174" s="810" t="s">
        <v>103</v>
      </c>
      <c r="E174" s="811"/>
      <c r="F174" s="484" t="s">
        <v>347</v>
      </c>
      <c r="G174" s="806">
        <f>AQ199</f>
        <v>0</v>
      </c>
      <c r="H174" s="807"/>
      <c r="I174" s="808" t="s">
        <v>348</v>
      </c>
      <c r="J174" s="809"/>
      <c r="K174" s="487">
        <f>G174*0.616*10^-3</f>
        <v>0</v>
      </c>
      <c r="L174" s="606"/>
      <c r="M174" s="607"/>
      <c r="N174" s="607"/>
      <c r="O174" s="608"/>
      <c r="P174" s="329"/>
    </row>
    <row r="175" spans="1:45" s="109" customFormat="1" ht="15" customHeight="1">
      <c r="A175" s="880"/>
      <c r="B175" s="884"/>
      <c r="C175" s="885"/>
      <c r="D175" s="810" t="s">
        <v>349</v>
      </c>
      <c r="E175" s="811"/>
      <c r="F175" s="484" t="s">
        <v>347</v>
      </c>
      <c r="G175" s="812">
        <f>AR199</f>
        <v>0</v>
      </c>
      <c r="H175" s="812"/>
      <c r="I175" s="808" t="s">
        <v>350</v>
      </c>
      <c r="J175" s="809"/>
      <c r="K175" s="487">
        <f>G175*0.86*10^-3</f>
        <v>0</v>
      </c>
      <c r="L175" s="606"/>
      <c r="M175" s="607"/>
      <c r="N175" s="607"/>
      <c r="O175" s="608"/>
      <c r="P175" s="329"/>
    </row>
    <row r="176" spans="1:45" s="109" customFormat="1" ht="15.75" customHeight="1" thickBot="1">
      <c r="A176" s="881"/>
      <c r="B176" s="886"/>
      <c r="C176" s="887"/>
      <c r="D176" s="626" t="s">
        <v>351</v>
      </c>
      <c r="E176" s="627"/>
      <c r="F176" s="485" t="s">
        <v>347</v>
      </c>
      <c r="G176" s="628">
        <f>AS199</f>
        <v>0</v>
      </c>
      <c r="H176" s="628"/>
      <c r="I176" s="629" t="s">
        <v>352</v>
      </c>
      <c r="J176" s="630"/>
      <c r="K176" s="486">
        <f>G176*0.765*10^-3</f>
        <v>0</v>
      </c>
      <c r="L176" s="609"/>
      <c r="M176" s="610"/>
      <c r="N176" s="610"/>
      <c r="O176" s="611"/>
      <c r="P176" s="329"/>
      <c r="AG176" s="109" t="s">
        <v>21</v>
      </c>
      <c r="AJ176" s="109" t="s">
        <v>353</v>
      </c>
      <c r="AM176" s="109">
        <v>0</v>
      </c>
    </row>
    <row r="177" spans="1:45" s="109" customFormat="1" ht="20.100000000000001" customHeight="1">
      <c r="A177" s="123"/>
      <c r="C177" s="332"/>
      <c r="D177" s="332"/>
      <c r="E177" s="332"/>
      <c r="F177" s="332"/>
      <c r="G177" s="332"/>
      <c r="H177" s="332"/>
      <c r="I177" s="332"/>
      <c r="J177" s="332"/>
      <c r="AF177" s="333" t="s">
        <v>66</v>
      </c>
      <c r="AG177" s="109" t="s">
        <v>354</v>
      </c>
      <c r="AH177" s="333" t="s">
        <v>66</v>
      </c>
      <c r="AI177" s="333" t="s">
        <v>355</v>
      </c>
      <c r="AJ177" s="127" t="s">
        <v>65</v>
      </c>
      <c r="AK177" s="127">
        <v>1</v>
      </c>
      <c r="AL177" s="127"/>
      <c r="AM177" s="127" t="s">
        <v>344</v>
      </c>
      <c r="AN177" s="127"/>
      <c r="AO177" s="127" t="s">
        <v>356</v>
      </c>
      <c r="AP177" s="328">
        <f>AK177*0.187*10^-3</f>
        <v>1.8699999999999999E-4</v>
      </c>
      <c r="AQ177" s="109" t="s">
        <v>357</v>
      </c>
    </row>
    <row r="178" spans="1:45" s="109" customFormat="1" ht="20.100000000000001" customHeight="1" thickBot="1">
      <c r="A178" s="123"/>
      <c r="C178" s="117"/>
      <c r="D178" s="117"/>
      <c r="E178" s="117"/>
      <c r="F178" s="117"/>
      <c r="G178" s="117"/>
      <c r="H178" s="117"/>
      <c r="I178" s="117"/>
      <c r="J178" s="117"/>
      <c r="K178" s="263"/>
      <c r="L178" s="263"/>
      <c r="M178" s="263"/>
      <c r="N178" s="263"/>
      <c r="AF178" s="333" t="s">
        <v>345</v>
      </c>
      <c r="AG178" s="109" t="s">
        <v>358</v>
      </c>
      <c r="AH178" s="333" t="s">
        <v>345</v>
      </c>
      <c r="AI178" s="333" t="s">
        <v>359</v>
      </c>
      <c r="AJ178" s="127" t="s">
        <v>88</v>
      </c>
      <c r="AK178" s="127">
        <v>1</v>
      </c>
      <c r="AL178" s="127"/>
      <c r="AM178" s="127" t="s">
        <v>360</v>
      </c>
      <c r="AN178" s="127"/>
      <c r="AO178" s="127">
        <v>8360</v>
      </c>
      <c r="AP178" s="330">
        <f>AK178*1.225*10^-3</f>
        <v>1.2250000000000002E-3</v>
      </c>
      <c r="AQ178" s="109" t="s">
        <v>361</v>
      </c>
    </row>
    <row r="179" spans="1:45" s="109" customFormat="1" ht="20.100000000000001" customHeight="1" thickBot="1">
      <c r="A179" s="862" t="s">
        <v>216</v>
      </c>
      <c r="B179" s="865" t="s">
        <v>362</v>
      </c>
      <c r="C179" s="497" t="s">
        <v>342</v>
      </c>
      <c r="D179" s="621" t="s">
        <v>363</v>
      </c>
      <c r="E179" s="622"/>
      <c r="F179" s="622"/>
      <c r="G179" s="622"/>
      <c r="H179" s="621" t="s">
        <v>364</v>
      </c>
      <c r="I179" s="622"/>
      <c r="J179" s="622"/>
      <c r="K179" s="623"/>
      <c r="L179" s="591" t="s">
        <v>365</v>
      </c>
      <c r="M179" s="592"/>
      <c r="N179" s="592"/>
      <c r="O179" s="593"/>
      <c r="P179" s="107"/>
      <c r="AF179" s="333" t="s">
        <v>103</v>
      </c>
      <c r="AG179" s="109" t="s">
        <v>366</v>
      </c>
      <c r="AH179" s="333" t="s">
        <v>103</v>
      </c>
      <c r="AI179" s="333" t="s">
        <v>367</v>
      </c>
      <c r="AJ179" s="127" t="s">
        <v>143</v>
      </c>
      <c r="AK179" s="127">
        <v>1</v>
      </c>
      <c r="AL179" s="127"/>
      <c r="AM179" s="127" t="s">
        <v>368</v>
      </c>
      <c r="AN179" s="127"/>
      <c r="AO179" s="127">
        <v>11000</v>
      </c>
      <c r="AP179" s="330">
        <f>AK179*0.616*10^-3</f>
        <v>6.1600000000000001E-4</v>
      </c>
      <c r="AQ179" s="109" t="s">
        <v>369</v>
      </c>
    </row>
    <row r="180" spans="1:45" s="109" customFormat="1" ht="20.100000000000001" customHeight="1" thickBot="1">
      <c r="A180" s="863"/>
      <c r="B180" s="866"/>
      <c r="C180" s="868" t="s">
        <v>370</v>
      </c>
      <c r="D180" s="496" t="s">
        <v>371</v>
      </c>
      <c r="E180" s="612" t="s">
        <v>372</v>
      </c>
      <c r="F180" s="613"/>
      <c r="G180" s="614"/>
      <c r="H180" s="612" t="s">
        <v>373</v>
      </c>
      <c r="I180" s="618"/>
      <c r="J180" s="870" t="s">
        <v>374</v>
      </c>
      <c r="K180" s="871"/>
      <c r="L180" s="496" t="s">
        <v>375</v>
      </c>
      <c r="M180" s="597" t="s">
        <v>376</v>
      </c>
      <c r="N180" s="598"/>
      <c r="O180" s="599"/>
      <c r="P180" s="107"/>
      <c r="Q180" s="107"/>
      <c r="AF180" s="333" t="s">
        <v>349</v>
      </c>
      <c r="AG180" s="109" t="s">
        <v>377</v>
      </c>
      <c r="AH180" s="333" t="s">
        <v>349</v>
      </c>
      <c r="AI180" s="333" t="s">
        <v>378</v>
      </c>
      <c r="AJ180" s="127" t="s">
        <v>143</v>
      </c>
      <c r="AK180" s="127">
        <v>1</v>
      </c>
      <c r="AL180" s="127"/>
      <c r="AM180" s="127" t="s">
        <v>368</v>
      </c>
      <c r="AN180" s="127"/>
      <c r="AO180" s="127">
        <v>10200</v>
      </c>
      <c r="AP180" s="330">
        <f>AK180*0.86*10^-3</f>
        <v>8.5999999999999998E-4</v>
      </c>
      <c r="AQ180" s="109" t="s">
        <v>379</v>
      </c>
    </row>
    <row r="181" spans="1:45" s="109" customFormat="1" ht="20.100000000000001" customHeight="1" thickBot="1">
      <c r="A181" s="864"/>
      <c r="B181" s="867"/>
      <c r="C181" s="869"/>
      <c r="D181" s="501" t="s">
        <v>101</v>
      </c>
      <c r="E181" s="615">
        <f>SUM(G185:G192)</f>
        <v>0</v>
      </c>
      <c r="F181" s="616"/>
      <c r="G181" s="617"/>
      <c r="H181" s="619">
        <f>SUM(I185:I192)</f>
        <v>0</v>
      </c>
      <c r="I181" s="620"/>
      <c r="J181" s="872" t="str">
        <f>IFERROR(E181/H181,"")</f>
        <v/>
      </c>
      <c r="K181" s="873"/>
      <c r="L181" s="498">
        <f>SUM(M185:M192)</f>
        <v>0</v>
      </c>
      <c r="M181" s="594" t="str">
        <f>IFERROR(E181/L181,"")</f>
        <v/>
      </c>
      <c r="N181" s="595"/>
      <c r="O181" s="596"/>
      <c r="P181" s="107"/>
      <c r="Q181" s="107"/>
      <c r="AF181" s="333" t="s">
        <v>351</v>
      </c>
      <c r="AG181" s="109" t="s">
        <v>380</v>
      </c>
      <c r="AH181" s="333" t="s">
        <v>351</v>
      </c>
      <c r="AI181" s="333" t="s">
        <v>381</v>
      </c>
      <c r="AJ181" s="127" t="s">
        <v>143</v>
      </c>
      <c r="AK181" s="127">
        <v>1</v>
      </c>
      <c r="AL181" s="127"/>
      <c r="AM181" s="127" t="s">
        <v>368</v>
      </c>
      <c r="AN181" s="127"/>
      <c r="AO181" s="127"/>
      <c r="AP181" s="331">
        <f>AK181*0.765*10^-3</f>
        <v>7.6500000000000005E-4</v>
      </c>
      <c r="AQ181" s="109" t="s">
        <v>382</v>
      </c>
    </row>
    <row r="182" spans="1:45" s="109" customFormat="1" ht="20.100000000000001" customHeight="1" thickBot="1">
      <c r="A182" s="118"/>
      <c r="B182" s="107"/>
      <c r="C182" s="107"/>
      <c r="D182" s="107"/>
      <c r="E182" s="107"/>
      <c r="F182" s="107"/>
      <c r="G182" s="107"/>
      <c r="H182" s="107"/>
      <c r="I182" s="107"/>
      <c r="J182" s="107"/>
      <c r="L182" s="107"/>
      <c r="M182" s="107"/>
      <c r="N182" s="107"/>
      <c r="O182" s="107"/>
      <c r="P182" s="107"/>
      <c r="Q182" s="107"/>
      <c r="AH182" s="109" t="s">
        <v>383</v>
      </c>
      <c r="AI182" s="333" t="s">
        <v>384</v>
      </c>
      <c r="AJ182" s="109" t="s">
        <v>101</v>
      </c>
    </row>
    <row r="183" spans="1:45" s="109" customFormat="1" ht="15" customHeight="1" thickBot="1">
      <c r="A183" s="874" t="s">
        <v>233</v>
      </c>
      <c r="B183" s="877" t="s">
        <v>385</v>
      </c>
      <c r="C183" s="535" t="s">
        <v>386</v>
      </c>
      <c r="D183" s="536"/>
      <c r="E183" s="622" t="s">
        <v>363</v>
      </c>
      <c r="F183" s="622"/>
      <c r="G183" s="622"/>
      <c r="H183" s="623"/>
      <c r="I183" s="621" t="s">
        <v>387</v>
      </c>
      <c r="J183" s="622"/>
      <c r="K183" s="622"/>
      <c r="L183" s="623"/>
      <c r="M183" s="591" t="s">
        <v>388</v>
      </c>
      <c r="N183" s="624"/>
      <c r="O183" s="625"/>
      <c r="P183" s="118"/>
      <c r="Q183" s="107"/>
      <c r="R183" s="107"/>
    </row>
    <row r="184" spans="1:45" s="109" customFormat="1" ht="28.5" customHeight="1" thickBot="1">
      <c r="A184" s="875"/>
      <c r="B184" s="878"/>
      <c r="C184" s="537"/>
      <c r="D184" s="538"/>
      <c r="E184" s="495" t="s">
        <v>180</v>
      </c>
      <c r="F184" s="502" t="s">
        <v>389</v>
      </c>
      <c r="G184" s="502" t="s">
        <v>101</v>
      </c>
      <c r="H184" s="503" t="s">
        <v>390</v>
      </c>
      <c r="I184" s="505" t="s">
        <v>373</v>
      </c>
      <c r="J184" s="504" t="s">
        <v>390</v>
      </c>
      <c r="K184" s="495" t="s">
        <v>391</v>
      </c>
      <c r="L184" s="503" t="s">
        <v>392</v>
      </c>
      <c r="M184" s="506" t="s">
        <v>393</v>
      </c>
      <c r="N184" s="507" t="s">
        <v>391</v>
      </c>
      <c r="O184" s="508" t="s">
        <v>394</v>
      </c>
      <c r="P184" s="332"/>
      <c r="Q184" s="107"/>
      <c r="R184" s="107"/>
    </row>
    <row r="185" spans="1:45" s="109" customFormat="1" ht="35.1" customHeight="1">
      <c r="A185" s="875"/>
      <c r="B185" s="490" t="s">
        <v>355</v>
      </c>
      <c r="C185" s="539" t="s">
        <v>21</v>
      </c>
      <c r="D185" s="540"/>
      <c r="E185" s="522" t="str">
        <f t="shared" ref="E185:E192" si="19">IFERROR(VLOOKUP(C185,$AG$177:$AP$181,4,0),"")</f>
        <v/>
      </c>
      <c r="F185" s="334"/>
      <c r="G185" s="521" t="str">
        <f t="shared" ref="G185:G192" si="20">IFERROR(F185*VLOOKUP(C185,$AG$177:$AP$181,10,0),"")</f>
        <v/>
      </c>
      <c r="H185" s="335" t="s">
        <v>21</v>
      </c>
      <c r="I185" s="336"/>
      <c r="J185" s="337" t="s">
        <v>21</v>
      </c>
      <c r="K185" s="499" t="str">
        <f t="shared" ref="K185:K192" si="21">IFERROR(F185/I185*100,"")</f>
        <v/>
      </c>
      <c r="L185" s="515" t="str">
        <f t="shared" ref="L185:L192" si="22">IF(E185&lt;&gt;"",CONCATENATE(E185,"/","100km"),"")</f>
        <v/>
      </c>
      <c r="M185" s="338"/>
      <c r="N185" s="509" t="str">
        <f t="shared" ref="N185:N192" si="23">IFERROR(F185/M185,"")</f>
        <v/>
      </c>
      <c r="O185" s="511" t="str">
        <f t="shared" ref="O185:O192" si="24">IF(E185&lt;&gt;"",CONCATENATE(E185,"/","n.auto"),"")</f>
        <v/>
      </c>
      <c r="P185" s="126"/>
      <c r="Q185" s="126"/>
      <c r="R185" s="107"/>
      <c r="S185" s="107"/>
    </row>
    <row r="186" spans="1:45" s="109" customFormat="1" ht="35.1" customHeight="1">
      <c r="A186" s="875"/>
      <c r="B186" s="491" t="s">
        <v>359</v>
      </c>
      <c r="C186" s="541" t="s">
        <v>21</v>
      </c>
      <c r="D186" s="542"/>
      <c r="E186" s="522" t="str">
        <f t="shared" si="19"/>
        <v/>
      </c>
      <c r="F186" s="339"/>
      <c r="G186" s="521" t="str">
        <f t="shared" si="20"/>
        <v/>
      </c>
      <c r="H186" s="340" t="s">
        <v>21</v>
      </c>
      <c r="I186" s="341"/>
      <c r="J186" s="342" t="s">
        <v>21</v>
      </c>
      <c r="K186" s="518" t="str">
        <f t="shared" si="21"/>
        <v/>
      </c>
      <c r="L186" s="516" t="str">
        <f t="shared" si="22"/>
        <v/>
      </c>
      <c r="M186" s="343"/>
      <c r="N186" s="510" t="str">
        <f t="shared" si="23"/>
        <v/>
      </c>
      <c r="O186" s="512" t="str">
        <f t="shared" si="24"/>
        <v/>
      </c>
      <c r="P186" s="126"/>
      <c r="Q186" s="126"/>
      <c r="R186" s="107"/>
      <c r="S186" s="107"/>
    </row>
    <row r="187" spans="1:45" s="109" customFormat="1" ht="35.1" customHeight="1">
      <c r="A187" s="875"/>
      <c r="B187" s="491" t="s">
        <v>367</v>
      </c>
      <c r="C187" s="541" t="s">
        <v>21</v>
      </c>
      <c r="D187" s="542"/>
      <c r="E187" s="522" t="str">
        <f t="shared" si="19"/>
        <v/>
      </c>
      <c r="F187" s="339"/>
      <c r="G187" s="521" t="str">
        <f t="shared" si="20"/>
        <v/>
      </c>
      <c r="H187" s="340" t="s">
        <v>21</v>
      </c>
      <c r="I187" s="341"/>
      <c r="J187" s="342" t="s">
        <v>21</v>
      </c>
      <c r="K187" s="518" t="str">
        <f t="shared" si="21"/>
        <v/>
      </c>
      <c r="L187" s="516" t="str">
        <f t="shared" si="22"/>
        <v/>
      </c>
      <c r="M187" s="343"/>
      <c r="N187" s="510" t="str">
        <f t="shared" si="23"/>
        <v/>
      </c>
      <c r="O187" s="512" t="str">
        <f t="shared" si="24"/>
        <v/>
      </c>
      <c r="P187" s="126"/>
      <c r="Q187" s="126"/>
      <c r="R187" s="107"/>
      <c r="S187" s="107"/>
    </row>
    <row r="188" spans="1:45" s="109" customFormat="1" ht="35.1" customHeight="1">
      <c r="A188" s="875"/>
      <c r="B188" s="491" t="s">
        <v>378</v>
      </c>
      <c r="C188" s="541" t="s">
        <v>21</v>
      </c>
      <c r="D188" s="542"/>
      <c r="E188" s="522" t="str">
        <f t="shared" si="19"/>
        <v/>
      </c>
      <c r="F188" s="339"/>
      <c r="G188" s="521" t="str">
        <f t="shared" si="20"/>
        <v/>
      </c>
      <c r="H188" s="340" t="s">
        <v>21</v>
      </c>
      <c r="I188" s="341"/>
      <c r="J188" s="342" t="s">
        <v>21</v>
      </c>
      <c r="K188" s="518" t="str">
        <f t="shared" si="21"/>
        <v/>
      </c>
      <c r="L188" s="516" t="str">
        <f t="shared" si="22"/>
        <v/>
      </c>
      <c r="M188" s="343"/>
      <c r="N188" s="510" t="str">
        <f t="shared" si="23"/>
        <v/>
      </c>
      <c r="O188" s="512" t="str">
        <f t="shared" si="24"/>
        <v/>
      </c>
      <c r="P188" s="126"/>
      <c r="Q188" s="126"/>
      <c r="R188" s="107"/>
      <c r="S188" s="107"/>
    </row>
    <row r="189" spans="1:45" s="109" customFormat="1" ht="35.1" customHeight="1">
      <c r="A189" s="875"/>
      <c r="B189" s="491" t="s">
        <v>381</v>
      </c>
      <c r="C189" s="541" t="s">
        <v>21</v>
      </c>
      <c r="D189" s="542"/>
      <c r="E189" s="522" t="str">
        <f t="shared" si="19"/>
        <v/>
      </c>
      <c r="F189" s="339"/>
      <c r="G189" s="521" t="str">
        <f t="shared" si="20"/>
        <v/>
      </c>
      <c r="H189" s="340" t="s">
        <v>21</v>
      </c>
      <c r="I189" s="341"/>
      <c r="J189" s="342" t="s">
        <v>21</v>
      </c>
      <c r="K189" s="518" t="str">
        <f t="shared" si="21"/>
        <v/>
      </c>
      <c r="L189" s="516" t="str">
        <f t="shared" si="22"/>
        <v/>
      </c>
      <c r="M189" s="343"/>
      <c r="N189" s="510" t="str">
        <f t="shared" si="23"/>
        <v/>
      </c>
      <c r="O189" s="512" t="str">
        <f t="shared" si="24"/>
        <v/>
      </c>
      <c r="P189" s="126"/>
      <c r="Q189" s="126"/>
      <c r="R189" s="107"/>
      <c r="S189" s="107"/>
    </row>
    <row r="190" spans="1:45" s="109" customFormat="1" ht="35.1" customHeight="1">
      <c r="A190" s="875"/>
      <c r="B190" s="491" t="s">
        <v>384</v>
      </c>
      <c r="C190" s="492" t="s">
        <v>248</v>
      </c>
      <c r="D190" s="344"/>
      <c r="E190" s="522" t="str">
        <f t="shared" si="19"/>
        <v/>
      </c>
      <c r="F190" s="339"/>
      <c r="G190" s="521" t="str">
        <f t="shared" si="20"/>
        <v/>
      </c>
      <c r="H190" s="340" t="s">
        <v>21</v>
      </c>
      <c r="I190" s="341"/>
      <c r="J190" s="342" t="s">
        <v>21</v>
      </c>
      <c r="K190" s="518" t="str">
        <f t="shared" si="21"/>
        <v/>
      </c>
      <c r="L190" s="516" t="str">
        <f t="shared" si="22"/>
        <v/>
      </c>
      <c r="M190" s="343"/>
      <c r="N190" s="510" t="str">
        <f t="shared" si="23"/>
        <v/>
      </c>
      <c r="O190" s="512" t="str">
        <f t="shared" si="24"/>
        <v/>
      </c>
      <c r="P190" s="126"/>
      <c r="Q190" s="126"/>
      <c r="R190" s="107"/>
      <c r="S190" s="107"/>
    </row>
    <row r="191" spans="1:45" s="109" customFormat="1" ht="35.1" customHeight="1">
      <c r="A191" s="875"/>
      <c r="B191" s="491" t="s">
        <v>395</v>
      </c>
      <c r="C191" s="493" t="s">
        <v>248</v>
      </c>
      <c r="D191" s="344"/>
      <c r="E191" s="522" t="str">
        <f t="shared" si="19"/>
        <v/>
      </c>
      <c r="F191" s="339"/>
      <c r="G191" s="521" t="str">
        <f t="shared" si="20"/>
        <v/>
      </c>
      <c r="H191" s="340" t="s">
        <v>21</v>
      </c>
      <c r="I191" s="341"/>
      <c r="J191" s="342" t="s">
        <v>21</v>
      </c>
      <c r="K191" s="518" t="str">
        <f t="shared" si="21"/>
        <v/>
      </c>
      <c r="L191" s="516" t="str">
        <f t="shared" si="22"/>
        <v/>
      </c>
      <c r="M191" s="343"/>
      <c r="N191" s="510" t="str">
        <f t="shared" si="23"/>
        <v/>
      </c>
      <c r="O191" s="512" t="str">
        <f t="shared" si="24"/>
        <v/>
      </c>
      <c r="P191" s="126"/>
      <c r="Q191" s="126"/>
      <c r="R191" s="107"/>
      <c r="S191" s="107"/>
      <c r="AO191" s="333" t="s">
        <v>66</v>
      </c>
      <c r="AP191" s="333" t="s">
        <v>345</v>
      </c>
      <c r="AQ191" s="333" t="s">
        <v>103</v>
      </c>
      <c r="AR191" s="333" t="s">
        <v>349</v>
      </c>
      <c r="AS191" s="333" t="s">
        <v>351</v>
      </c>
    </row>
    <row r="192" spans="1:45" s="109" customFormat="1" ht="35.1" customHeight="1" thickBot="1">
      <c r="A192" s="876"/>
      <c r="B192" s="491" t="s">
        <v>396</v>
      </c>
      <c r="C192" s="494" t="s">
        <v>248</v>
      </c>
      <c r="D192" s="345"/>
      <c r="E192" s="520" t="str">
        <f t="shared" si="19"/>
        <v/>
      </c>
      <c r="F192" s="346"/>
      <c r="G192" s="519" t="str">
        <f t="shared" si="20"/>
        <v/>
      </c>
      <c r="H192" s="347" t="s">
        <v>21</v>
      </c>
      <c r="I192" s="348"/>
      <c r="J192" s="349" t="s">
        <v>21</v>
      </c>
      <c r="K192" s="517" t="str">
        <f t="shared" si="21"/>
        <v/>
      </c>
      <c r="L192" s="500" t="str">
        <f t="shared" si="22"/>
        <v/>
      </c>
      <c r="M192" s="350"/>
      <c r="N192" s="514" t="str">
        <f t="shared" si="23"/>
        <v/>
      </c>
      <c r="O192" s="513" t="str">
        <f t="shared" si="24"/>
        <v/>
      </c>
      <c r="P192" s="126"/>
      <c r="Q192" s="126"/>
      <c r="R192" s="107"/>
      <c r="S192" s="107"/>
      <c r="AK192" s="109">
        <v>1</v>
      </c>
      <c r="AL192" s="109" t="e">
        <f>VLOOKUP(C185,$AG$177:$AH$181,2,0)</f>
        <v>#N/A</v>
      </c>
      <c r="AM192" s="109">
        <f>F185</f>
        <v>0</v>
      </c>
      <c r="AO192" s="109">
        <f>IFERROR(IF($AL192=AO$191,$F185,0),0)</f>
        <v>0</v>
      </c>
      <c r="AP192" s="109">
        <f>IFERROR(IF($AL192=AP$191,$F185,0),0)</f>
        <v>0</v>
      </c>
      <c r="AQ192" s="109">
        <f>IFERROR(IF($AL192=AQ$191,$F185,0),0)</f>
        <v>0</v>
      </c>
      <c r="AR192" s="109">
        <f>IFERROR(IF($AL192=AR$191,$F185,0),0)</f>
        <v>0</v>
      </c>
      <c r="AS192" s="109">
        <f>IFERROR(IF($AL192=AS$191,$F185,0),0)</f>
        <v>0</v>
      </c>
    </row>
    <row r="193" spans="1:53" ht="23.25">
      <c r="A193" s="88"/>
      <c r="B193" s="87"/>
      <c r="C193" s="351"/>
      <c r="D193" s="351"/>
      <c r="E193" s="351"/>
      <c r="F193" s="352"/>
      <c r="G193" s="351"/>
      <c r="H193" s="351"/>
      <c r="I193" s="351"/>
      <c r="J193" s="351"/>
      <c r="K193" s="87"/>
      <c r="L193" s="87"/>
      <c r="M193" s="87"/>
      <c r="N193" s="87"/>
      <c r="O193" s="87"/>
      <c r="P193" s="87"/>
      <c r="Q193" s="72"/>
      <c r="R193" s="87"/>
      <c r="S193" s="87"/>
      <c r="T193" s="87"/>
      <c r="AK193" s="65">
        <v>2</v>
      </c>
      <c r="AL193" s="65" t="e">
        <f>VLOOKUP(C186,$AG$177:$AH$181,2,0)</f>
        <v>#N/A</v>
      </c>
      <c r="AM193" s="65">
        <f>F186</f>
        <v>0</v>
      </c>
      <c r="AO193" s="109">
        <f>IFERROR(IF($AL193=AO$191,$F186,0),0)</f>
        <v>0</v>
      </c>
      <c r="AP193" s="109">
        <f>IFERROR(IF($AL193=AP$191,$F186,0),0)</f>
        <v>0</v>
      </c>
      <c r="AQ193" s="109">
        <f>IFERROR(IF($AL193=AQ$191,$F186,0),0)</f>
        <v>0</v>
      </c>
      <c r="AR193" s="109">
        <f>IFERROR(IF($AL193=AR$191,$F186,0),0)</f>
        <v>0</v>
      </c>
      <c r="AS193" s="109">
        <f>IFERROR(IF($AL193=AS$191,$F186,0),0)</f>
        <v>0</v>
      </c>
    </row>
    <row r="194" spans="1:53" ht="23.25">
      <c r="A194" s="72"/>
      <c r="B194" s="72"/>
      <c r="C194" s="72"/>
      <c r="D194" s="72"/>
      <c r="E194" s="72"/>
      <c r="F194" s="72"/>
      <c r="G194" s="72"/>
      <c r="H194" s="72"/>
      <c r="I194" s="72"/>
      <c r="J194" s="72"/>
      <c r="K194" s="72"/>
      <c r="L194" s="72"/>
      <c r="M194" s="353"/>
      <c r="N194" s="72"/>
      <c r="O194" s="72"/>
      <c r="P194" s="72"/>
      <c r="Q194" s="87"/>
      <c r="R194" s="72"/>
      <c r="S194" s="72"/>
      <c r="T194" s="72"/>
      <c r="U194" s="72"/>
      <c r="V194" s="72"/>
      <c r="AK194" s="65">
        <v>3</v>
      </c>
      <c r="AL194" s="65" t="s">
        <v>103</v>
      </c>
      <c r="AM194" s="65">
        <f>F187</f>
        <v>0</v>
      </c>
      <c r="AO194" s="109">
        <f>IFERROR(IF($AL194=AO$191,$F187,0),0)</f>
        <v>0</v>
      </c>
      <c r="AP194" s="109">
        <f>IFERROR(IF($AL194=AP$191,$F187,0),0)</f>
        <v>0</v>
      </c>
      <c r="AQ194" s="109">
        <f>IFERROR(IF($AL194=AQ$191,$F187,0),0)</f>
        <v>0</v>
      </c>
      <c r="AR194" s="109">
        <f>IFERROR(IF($AL194=AR$191,$F187,0),0)</f>
        <v>0</v>
      </c>
      <c r="AS194" s="109">
        <f>IFERROR(IF($AL194=AS$191,$F187,0),0)</f>
        <v>0</v>
      </c>
    </row>
    <row r="195" spans="1:53" ht="23.25">
      <c r="Q195" s="72"/>
      <c r="AK195" s="65">
        <v>4</v>
      </c>
      <c r="AL195" s="65" t="s">
        <v>397</v>
      </c>
      <c r="AM195" s="65">
        <f>F188</f>
        <v>0</v>
      </c>
      <c r="AO195" s="109">
        <f t="shared" ref="AO195:AR195" si="25">IFERROR(IF($AL195=AO$191,$F188,0),0)</f>
        <v>0</v>
      </c>
      <c r="AP195" s="109">
        <f t="shared" si="25"/>
        <v>0</v>
      </c>
      <c r="AQ195" s="109">
        <f t="shared" si="25"/>
        <v>0</v>
      </c>
      <c r="AR195" s="109">
        <f t="shared" si="25"/>
        <v>0</v>
      </c>
      <c r="AS195" s="109">
        <f>IFERROR(IF($AL195=AS$191,$F188,0),0)</f>
        <v>0</v>
      </c>
    </row>
    <row r="196" spans="1:53" ht="23.25">
      <c r="AK196" s="65">
        <v>5</v>
      </c>
      <c r="AL196" s="65" t="s">
        <v>351</v>
      </c>
      <c r="AM196" s="65">
        <f>F190</f>
        <v>0</v>
      </c>
      <c r="AO196" s="109">
        <f t="shared" ref="AO196:AR196" si="26">IFERROR(IF($AL196=AO$191,$F189,0),0)</f>
        <v>0</v>
      </c>
      <c r="AP196" s="109">
        <f t="shared" si="26"/>
        <v>0</v>
      </c>
      <c r="AQ196" s="109">
        <f t="shared" si="26"/>
        <v>0</v>
      </c>
      <c r="AR196" s="109">
        <f t="shared" si="26"/>
        <v>0</v>
      </c>
      <c r="AS196" s="109">
        <f>IFERROR(IF($AL196=AS$191,$F189,0),0)</f>
        <v>0</v>
      </c>
    </row>
    <row r="197" spans="1:53" ht="23.25">
      <c r="AK197" s="65">
        <v>6</v>
      </c>
      <c r="AL197" s="65" t="e">
        <f t="shared" ref="AL197:AL198" si="27">VLOOKUP(C191,$AG$177:$AH$181,2,0)</f>
        <v>#N/A</v>
      </c>
      <c r="AM197" s="65">
        <f t="shared" ref="AM197:AM198" si="28">F191</f>
        <v>0</v>
      </c>
      <c r="AO197" s="109">
        <f t="shared" ref="AO197:AR197" si="29">IFERROR(IF($AL197=AO$191,$F190,0),0)</f>
        <v>0</v>
      </c>
      <c r="AP197" s="109">
        <f t="shared" si="29"/>
        <v>0</v>
      </c>
      <c r="AQ197" s="109">
        <f t="shared" si="29"/>
        <v>0</v>
      </c>
      <c r="AR197" s="109">
        <f t="shared" si="29"/>
        <v>0</v>
      </c>
      <c r="AS197" s="109">
        <f>IFERROR(IF($AL197=AS$191,$F190,0),0)</f>
        <v>0</v>
      </c>
    </row>
    <row r="198" spans="1:53" ht="23.25">
      <c r="AK198" s="65">
        <v>7</v>
      </c>
      <c r="AL198" s="65" t="e">
        <f t="shared" si="27"/>
        <v>#N/A</v>
      </c>
      <c r="AM198" s="65">
        <f t="shared" si="28"/>
        <v>0</v>
      </c>
      <c r="AO198" s="109">
        <f t="shared" ref="AO198:AR198" si="30">IFERROR(IF($AL198=AO$191,$F191,0),0)</f>
        <v>0</v>
      </c>
      <c r="AP198" s="109">
        <f t="shared" si="30"/>
        <v>0</v>
      </c>
      <c r="AQ198" s="109">
        <f t="shared" si="30"/>
        <v>0</v>
      </c>
      <c r="AR198" s="109">
        <f t="shared" si="30"/>
        <v>0</v>
      </c>
      <c r="AS198" s="109">
        <f>IFERROR(IF($AL198=AS$191,$F191,0),0)</f>
        <v>0</v>
      </c>
    </row>
    <row r="199" spans="1:53">
      <c r="AL199" s="65" t="s">
        <v>383</v>
      </c>
      <c r="AO199" s="65">
        <f>SUM(AO192:AO198)</f>
        <v>0</v>
      </c>
      <c r="AP199" s="65">
        <f>SUM(AP192:AP198)</f>
        <v>0</v>
      </c>
      <c r="AQ199" s="65">
        <f>SUM(AQ192:AQ198)</f>
        <v>0</v>
      </c>
      <c r="AR199" s="65">
        <f>SUM(AR192:AR198)</f>
        <v>0</v>
      </c>
      <c r="AS199" s="65">
        <f>SUM(AS192:AS198)</f>
        <v>0</v>
      </c>
    </row>
    <row r="200" spans="1:53">
      <c r="W200" s="72"/>
      <c r="X200" s="72"/>
      <c r="Y200" s="72"/>
      <c r="Z200" s="72"/>
      <c r="AA200" s="72"/>
      <c r="AB200" s="72"/>
      <c r="AC200" s="72"/>
      <c r="AD200" s="72"/>
      <c r="AE200" s="72"/>
      <c r="AF200" s="72"/>
      <c r="AG200" s="72"/>
      <c r="AH200" s="72"/>
      <c r="AI200" s="72"/>
      <c r="AJ200" s="72"/>
      <c r="AK200" s="72"/>
      <c r="AL200" s="72"/>
      <c r="AM200" s="72"/>
      <c r="AN200" s="72"/>
      <c r="AO200" s="72"/>
      <c r="AP200" s="72"/>
      <c r="AQ200" s="72"/>
      <c r="AR200" s="72"/>
      <c r="AS200" s="72"/>
      <c r="AT200" s="72"/>
      <c r="AU200" s="72"/>
      <c r="AV200" s="72"/>
      <c r="AW200" s="72"/>
      <c r="AX200" s="72"/>
      <c r="AY200" s="72"/>
      <c r="AZ200" s="72"/>
      <c r="BA200" s="72"/>
    </row>
  </sheetData>
  <sheetProtection algorithmName="SHA-512" hashValue="SB7iSjb/BMB364Gkzyy9yUJlH7qrjeLKdzldnoP2EfBpOy9B2OVTD1jL1d8zPYOxt3defPg7y1Y9d5DwLsPlFA==" saltValue="43ttUkFRbwUiQU/qwLRQRw==" spinCount="100000" sheet="1" objects="1" scenarios="1" formatColumns="0" formatRows="0"/>
  <sortState xmlns:xlrd2="http://schemas.microsoft.com/office/spreadsheetml/2017/richdata2" ref="BY138:CA144">
    <sortCondition ref="BY137:BY144"/>
  </sortState>
  <mergeCells count="269">
    <mergeCell ref="P141:P150"/>
    <mergeCell ref="O141:O150"/>
    <mergeCell ref="P151:P160"/>
    <mergeCell ref="O151:O160"/>
    <mergeCell ref="F129:F130"/>
    <mergeCell ref="G129:G130"/>
    <mergeCell ref="H129:H130"/>
    <mergeCell ref="N91:N100"/>
    <mergeCell ref="C101:C110"/>
    <mergeCell ref="G101:G110"/>
    <mergeCell ref="H101:H110"/>
    <mergeCell ref="J101:J110"/>
    <mergeCell ref="M141:M150"/>
    <mergeCell ref="N141:N150"/>
    <mergeCell ref="D143:E143"/>
    <mergeCell ref="D151:E151"/>
    <mergeCell ref="D152:E152"/>
    <mergeCell ref="D153:E153"/>
    <mergeCell ref="L116:L120"/>
    <mergeCell ref="D67:D69"/>
    <mergeCell ref="E67:E69"/>
    <mergeCell ref="F67:F69"/>
    <mergeCell ref="B2:N2"/>
    <mergeCell ref="B7:G7"/>
    <mergeCell ref="O129:P129"/>
    <mergeCell ref="G20:G21"/>
    <mergeCell ref="E21:F21"/>
    <mergeCell ref="D22:F22"/>
    <mergeCell ref="G111:G120"/>
    <mergeCell ref="H111:H120"/>
    <mergeCell ref="J111:J120"/>
    <mergeCell ref="D91:E91"/>
    <mergeCell ref="M89:N89"/>
    <mergeCell ref="M40:N40"/>
    <mergeCell ref="M42:M63"/>
    <mergeCell ref="N42:N63"/>
    <mergeCell ref="A84:C85"/>
    <mergeCell ref="D84:E84"/>
    <mergeCell ref="F84:G84"/>
    <mergeCell ref="J85:K86"/>
    <mergeCell ref="A66:A77"/>
    <mergeCell ref="F79:I79"/>
    <mergeCell ref="A183:A192"/>
    <mergeCell ref="B183:B184"/>
    <mergeCell ref="E183:H183"/>
    <mergeCell ref="C189:D189"/>
    <mergeCell ref="A171:A176"/>
    <mergeCell ref="B171:C176"/>
    <mergeCell ref="D171:E171"/>
    <mergeCell ref="G173:H173"/>
    <mergeCell ref="I173:J173"/>
    <mergeCell ref="D174:E174"/>
    <mergeCell ref="I171:J171"/>
    <mergeCell ref="G172:H172"/>
    <mergeCell ref="I172:J172"/>
    <mergeCell ref="A88:A90"/>
    <mergeCell ref="B88:B90"/>
    <mergeCell ref="C89:C90"/>
    <mergeCell ref="B55:C55"/>
    <mergeCell ref="B56:C56"/>
    <mergeCell ref="B57:L57"/>
    <mergeCell ref="B58:B60"/>
    <mergeCell ref="B61:B63"/>
    <mergeCell ref="A179:A181"/>
    <mergeCell ref="B179:B181"/>
    <mergeCell ref="D179:G179"/>
    <mergeCell ref="C180:C181"/>
    <mergeCell ref="J180:K180"/>
    <mergeCell ref="J181:K181"/>
    <mergeCell ref="C141:C150"/>
    <mergeCell ref="I141:I150"/>
    <mergeCell ref="J141:J150"/>
    <mergeCell ref="L141:L150"/>
    <mergeCell ref="K101:K105"/>
    <mergeCell ref="K106:K110"/>
    <mergeCell ref="K111:K115"/>
    <mergeCell ref="K116:K120"/>
    <mergeCell ref="L101:L105"/>
    <mergeCell ref="L106:L110"/>
    <mergeCell ref="I174:J174"/>
    <mergeCell ref="D175:E175"/>
    <mergeCell ref="G175:H175"/>
    <mergeCell ref="I175:J175"/>
    <mergeCell ref="C163:J168"/>
    <mergeCell ref="D173:E173"/>
    <mergeCell ref="G171:H171"/>
    <mergeCell ref="D172:E172"/>
    <mergeCell ref="D124:E124"/>
    <mergeCell ref="F124:G124"/>
    <mergeCell ref="D125:E125"/>
    <mergeCell ref="D126:E126"/>
    <mergeCell ref="J125:K126"/>
    <mergeCell ref="A124:C125"/>
    <mergeCell ref="A131:A160"/>
    <mergeCell ref="H124:K124"/>
    <mergeCell ref="P3:Q3"/>
    <mergeCell ref="H4:I4"/>
    <mergeCell ref="H5:I5"/>
    <mergeCell ref="J40:L40"/>
    <mergeCell ref="O71:O72"/>
    <mergeCell ref="N73:N74"/>
    <mergeCell ref="O73:O74"/>
    <mergeCell ref="D74:D76"/>
    <mergeCell ref="E74:E76"/>
    <mergeCell ref="F74:F76"/>
    <mergeCell ref="N75:N77"/>
    <mergeCell ref="O75:O77"/>
    <mergeCell ref="D71:D73"/>
    <mergeCell ref="E71:E73"/>
    <mergeCell ref="F71:F73"/>
    <mergeCell ref="N71:N72"/>
    <mergeCell ref="N66:O66"/>
    <mergeCell ref="G22:G23"/>
    <mergeCell ref="E23:F23"/>
    <mergeCell ref="D13:F13"/>
    <mergeCell ref="D15:F15"/>
    <mergeCell ref="D16:F16"/>
    <mergeCell ref="D26:F26"/>
    <mergeCell ref="D27:F27"/>
    <mergeCell ref="A8:A36"/>
    <mergeCell ref="D14:F14"/>
    <mergeCell ref="C91:C100"/>
    <mergeCell ref="G91:G100"/>
    <mergeCell ref="H91:H100"/>
    <mergeCell ref="D92:E92"/>
    <mergeCell ref="D93:E93"/>
    <mergeCell ref="D94:E94"/>
    <mergeCell ref="C88:G88"/>
    <mergeCell ref="H88:I88"/>
    <mergeCell ref="B26:C36"/>
    <mergeCell ref="D28:F28"/>
    <mergeCell ref="D29:F29"/>
    <mergeCell ref="D30:F30"/>
    <mergeCell ref="D31:F31"/>
    <mergeCell ref="D32:F32"/>
    <mergeCell ref="D33:F33"/>
    <mergeCell ref="D34:F34"/>
    <mergeCell ref="D35:F35"/>
    <mergeCell ref="D36:F36"/>
    <mergeCell ref="D24:F24"/>
    <mergeCell ref="F89:F90"/>
    <mergeCell ref="A91:A120"/>
    <mergeCell ref="B39:N39"/>
    <mergeCell ref="D114:E114"/>
    <mergeCell ref="B52:C52"/>
    <mergeCell ref="B53:C53"/>
    <mergeCell ref="B54:L54"/>
    <mergeCell ref="D10:F10"/>
    <mergeCell ref="D11:F11"/>
    <mergeCell ref="D12:F12"/>
    <mergeCell ref="D19:F19"/>
    <mergeCell ref="D20:F20"/>
    <mergeCell ref="B40:E40"/>
    <mergeCell ref="F40:G40"/>
    <mergeCell ref="H40:I40"/>
    <mergeCell ref="B41:C41"/>
    <mergeCell ref="B42:C42"/>
    <mergeCell ref="B43:C43"/>
    <mergeCell ref="B44:C44"/>
    <mergeCell ref="B45:C45"/>
    <mergeCell ref="B46:C46"/>
    <mergeCell ref="L111:L115"/>
    <mergeCell ref="H84:K84"/>
    <mergeCell ref="G89:G90"/>
    <mergeCell ref="I89:I90"/>
    <mergeCell ref="D89:E90"/>
    <mergeCell ref="N69:N70"/>
    <mergeCell ref="O69:O70"/>
    <mergeCell ref="B3:C4"/>
    <mergeCell ref="B5:C5"/>
    <mergeCell ref="N3:N4"/>
    <mergeCell ref="D3:F4"/>
    <mergeCell ref="J3:K4"/>
    <mergeCell ref="J5:K5"/>
    <mergeCell ref="L3:M3"/>
    <mergeCell ref="D5:F5"/>
    <mergeCell ref="B66:C77"/>
    <mergeCell ref="B8:C12"/>
    <mergeCell ref="B13:C25"/>
    <mergeCell ref="D25:F25"/>
    <mergeCell ref="D17:F17"/>
    <mergeCell ref="D18:F18"/>
    <mergeCell ref="D8:F8"/>
    <mergeCell ref="D9:F9"/>
    <mergeCell ref="G3:I3"/>
    <mergeCell ref="B1:N1"/>
    <mergeCell ref="O131:O140"/>
    <mergeCell ref="P131:P140"/>
    <mergeCell ref="A128:A130"/>
    <mergeCell ref="B128:B130"/>
    <mergeCell ref="C129:C130"/>
    <mergeCell ref="I129:I130"/>
    <mergeCell ref="K129:K130"/>
    <mergeCell ref="D129:E130"/>
    <mergeCell ref="D131:E131"/>
    <mergeCell ref="D132:E132"/>
    <mergeCell ref="D133:E133"/>
    <mergeCell ref="D134:E134"/>
    <mergeCell ref="N101:N105"/>
    <mergeCell ref="N106:N110"/>
    <mergeCell ref="M111:M115"/>
    <mergeCell ref="M116:M120"/>
    <mergeCell ref="N111:N115"/>
    <mergeCell ref="N116:N120"/>
    <mergeCell ref="D101:E101"/>
    <mergeCell ref="D102:E102"/>
    <mergeCell ref="D103:E103"/>
    <mergeCell ref="A3:A5"/>
    <mergeCell ref="O67:O68"/>
    <mergeCell ref="K91:K100"/>
    <mergeCell ref="L91:L100"/>
    <mergeCell ref="J88:N88"/>
    <mergeCell ref="L84:N84"/>
    <mergeCell ref="L85:N86"/>
    <mergeCell ref="D104:E104"/>
    <mergeCell ref="D105:E105"/>
    <mergeCell ref="D106:E106"/>
    <mergeCell ref="D111:E111"/>
    <mergeCell ref="M91:M100"/>
    <mergeCell ref="M101:M105"/>
    <mergeCell ref="M106:M110"/>
    <mergeCell ref="D112:E112"/>
    <mergeCell ref="D113:E113"/>
    <mergeCell ref="N67:N68"/>
    <mergeCell ref="K89:L89"/>
    <mergeCell ref="J91:J100"/>
    <mergeCell ref="C111:C120"/>
    <mergeCell ref="C188:D188"/>
    <mergeCell ref="L179:O179"/>
    <mergeCell ref="M181:O181"/>
    <mergeCell ref="M180:O180"/>
    <mergeCell ref="L171:O171"/>
    <mergeCell ref="L172:O176"/>
    <mergeCell ref="E180:G180"/>
    <mergeCell ref="E181:G181"/>
    <mergeCell ref="H180:I180"/>
    <mergeCell ref="H181:I181"/>
    <mergeCell ref="H179:K179"/>
    <mergeCell ref="I183:L183"/>
    <mergeCell ref="M183:O183"/>
    <mergeCell ref="D176:E176"/>
    <mergeCell ref="G176:H176"/>
    <mergeCell ref="I176:J176"/>
    <mergeCell ref="C128:J128"/>
    <mergeCell ref="K128:L128"/>
    <mergeCell ref="M128:P128"/>
    <mergeCell ref="L124:P124"/>
    <mergeCell ref="L125:P126"/>
    <mergeCell ref="C183:D184"/>
    <mergeCell ref="C185:D185"/>
    <mergeCell ref="C186:D186"/>
    <mergeCell ref="C187:D187"/>
    <mergeCell ref="C151:C160"/>
    <mergeCell ref="I151:I160"/>
    <mergeCell ref="J151:J160"/>
    <mergeCell ref="L151:L160"/>
    <mergeCell ref="M151:M160"/>
    <mergeCell ref="N151:N160"/>
    <mergeCell ref="M129:N129"/>
    <mergeCell ref="C131:C140"/>
    <mergeCell ref="I131:I140"/>
    <mergeCell ref="J131:J140"/>
    <mergeCell ref="L131:L140"/>
    <mergeCell ref="M131:M140"/>
    <mergeCell ref="N131:N140"/>
    <mergeCell ref="D141:E141"/>
    <mergeCell ref="D142:E142"/>
    <mergeCell ref="D154:E154"/>
    <mergeCell ref="G174:H174"/>
  </mergeCells>
  <phoneticPr fontId="30" type="noConversion"/>
  <conditionalFormatting sqref="E42 E58:E64">
    <cfRule type="expression" dxfId="18" priority="14">
      <formula>AND(OR(#REF!&gt;0,#REF!&gt;0),(#REF!+#REF!+#REF!+#REF!+#REF!-#REF!-#REF!)&lt;0)</formula>
    </cfRule>
  </conditionalFormatting>
  <conditionalFormatting sqref="E44:E46">
    <cfRule type="expression" dxfId="17" priority="16">
      <formula>AND((#REF!+#REF!)&gt;0,SUM(#REF!)&lt;=0)</formula>
    </cfRule>
  </conditionalFormatting>
  <conditionalFormatting sqref="E52">
    <cfRule type="expression" priority="13">
      <formula>AND(#REF!&gt;0,(($H$60-#REF!)+SUM(#REF!)-#REF!-#REF!)&lt;0)</formula>
    </cfRule>
  </conditionalFormatting>
  <conditionalFormatting sqref="F93:F109 F112:F120 H134 H136:H149 H152:H160">
    <cfRule type="expression" dxfId="16" priority="19">
      <formula>#REF!="NON Presente"</formula>
    </cfRule>
  </conditionalFormatting>
  <conditionalFormatting sqref="F134 F154 E161:F161">
    <cfRule type="expression" dxfId="15" priority="17">
      <formula>#REF!="NON Presente"</formula>
    </cfRule>
  </conditionalFormatting>
  <conditionalFormatting sqref="H46:H48">
    <cfRule type="expression" dxfId="14" priority="8">
      <formula>AND($G$48="NON DISPONIBILE",$H$48="")</formula>
    </cfRule>
  </conditionalFormatting>
  <conditionalFormatting sqref="H49">
    <cfRule type="expression" dxfId="13" priority="6">
      <formula>AND($G$49="NON DISPONIBILE",$H$49="")</formula>
    </cfRule>
  </conditionalFormatting>
  <conditionalFormatting sqref="H50">
    <cfRule type="expression" dxfId="12" priority="4">
      <formula>AND($G$50="NON DISPONIBILE",$H$50="")</formula>
    </cfRule>
  </conditionalFormatting>
  <conditionalFormatting sqref="H51">
    <cfRule type="expression" dxfId="11" priority="2">
      <formula>AND($G$51="NON DISPONIBILE",$H$51="")</formula>
    </cfRule>
  </conditionalFormatting>
  <conditionalFormatting sqref="H46:I48">
    <cfRule type="expression" dxfId="10" priority="12">
      <formula>AND($C$48&lt;&gt;"",$G$48&lt;&gt;"NON DISPONIBILE")</formula>
    </cfRule>
  </conditionalFormatting>
  <conditionalFormatting sqref="H49:I49">
    <cfRule type="expression" dxfId="9" priority="11">
      <formula>AND($C$49&lt;&gt;"",$G$49&lt;&gt;"NON DISPONIBILE")</formula>
    </cfRule>
  </conditionalFormatting>
  <conditionalFormatting sqref="H50:I50">
    <cfRule type="expression" dxfId="8" priority="10">
      <formula>AND($C$50&lt;&gt;"",$G$50&lt;&gt;"NON DISPONIBILE")</formula>
    </cfRule>
  </conditionalFormatting>
  <conditionalFormatting sqref="H51:I51">
    <cfRule type="expression" priority="9">
      <formula>AND($C$51&lt;&gt;"",$G$51&lt;&gt;"NON DISPONIBILE")</formula>
    </cfRule>
  </conditionalFormatting>
  <conditionalFormatting sqref="I46:I48">
    <cfRule type="expression" dxfId="7" priority="7">
      <formula>AND($G$48="NON DISPONIBILE",$I$48="")</formula>
    </cfRule>
  </conditionalFormatting>
  <conditionalFormatting sqref="I49">
    <cfRule type="expression" dxfId="6" priority="5">
      <formula>AND($G$49="NON DISPONIBILE",$I$49="")</formula>
    </cfRule>
  </conditionalFormatting>
  <conditionalFormatting sqref="I50">
    <cfRule type="expression" dxfId="5" priority="3">
      <formula>AND($G$50="NON DISPONIBILE",$I$50="")</formula>
    </cfRule>
  </conditionalFormatting>
  <conditionalFormatting sqref="I51">
    <cfRule type="expression" dxfId="4" priority="1">
      <formula>AND($G$51="NON DISPONIBILE",$I$51="")</formula>
    </cfRule>
  </conditionalFormatting>
  <conditionalFormatting sqref="J44:J51">
    <cfRule type="expression" dxfId="3" priority="15">
      <formula>AND(#REF!&gt;0,#REF!&lt;=0)</formula>
    </cfRule>
  </conditionalFormatting>
  <conditionalFormatting sqref="L5:M37">
    <cfRule type="expression" dxfId="2" priority="25">
      <formula>AND($L$5&lt;&gt;"",$X$5&lt;&gt;"ok")</formula>
    </cfRule>
  </conditionalFormatting>
  <conditionalFormatting sqref="W93:AB109 W112:AB120 Y158:AD166 S161:V161 W167:X167">
    <cfRule type="expression" dxfId="1" priority="20">
      <formula>#REF!="NON Presente"</formula>
    </cfRule>
  </conditionalFormatting>
  <conditionalFormatting sqref="Y139:AD155">
    <cfRule type="expression" dxfId="0" priority="18">
      <formula>#REF!="NON Presente"</formula>
    </cfRule>
  </conditionalFormatting>
  <dataValidations count="26">
    <dataValidation type="list" allowBlank="1" showInputMessage="1" showErrorMessage="1" sqref="C193" xr:uid="{00000000-0002-0000-0000-000004000000}">
      <formula1>#REF!</formula1>
    </dataValidation>
    <dataValidation type="list" allowBlank="1" showInputMessage="1" showErrorMessage="1" sqref="G17" xr:uid="{00000000-0002-0000-0000-000006000000}">
      <formula1>"Seleziona, Annuale,Stagionale"</formula1>
    </dataValidation>
    <dataValidation type="list" allowBlank="1" showInputMessage="1" showErrorMessage="1" sqref="G20" xr:uid="{00000000-0002-0000-0000-000007000000}">
      <formula1>"Seleziona,Caldaia Tradizionale,Caldaia Condensazione,Pompa di Calore,Sistema Ibrido,Calore da Teleriscaldamento,Altro,"</formula1>
    </dataValidation>
    <dataValidation type="list" allowBlank="1" showInputMessage="1" showErrorMessage="1" sqref="G24" xr:uid="{00000000-0002-0000-0000-000008000000}">
      <formula1>"Seleziona,A,B,C,D,E,F,G,"</formula1>
    </dataValidation>
    <dataValidation type="list" allowBlank="1" showInputMessage="1" showErrorMessage="1" sqref="G25" xr:uid="{00000000-0002-0000-0000-000009000000}">
      <formula1>"Seleziona,Struttura Singola, Struttura Multisito,"</formula1>
    </dataValidation>
    <dataValidation type="list" allowBlank="1" showInputMessage="1" showErrorMessage="1" sqref="G27:G36" xr:uid="{00000000-0002-0000-0000-00000A000000}">
      <formula1>"Seleziona, SI,NO"</formula1>
    </dataValidation>
    <dataValidation type="list" allowBlank="1" showInputMessage="1" showErrorMessage="1" sqref="G14" xr:uid="{00000000-0002-0000-0000-00000B000000}">
      <formula1>"Seleziona, 1 stella,2 stelle,3 stelle, 4 stelle, 5 stelle"</formula1>
    </dataValidation>
    <dataValidation type="list" allowBlank="1" showInputMessage="1" showErrorMessage="1" sqref="G22" xr:uid="{2260B0FE-C8F5-46F1-9F63-5032211839B0}">
      <formula1>"Seleziona,Pompa di Calore,Chiller,Altro,"</formula1>
    </dataValidation>
    <dataValidation type="list" allowBlank="1" showInputMessage="1" showErrorMessage="1" sqref="G12" xr:uid="{E95EC07D-F220-4686-87B4-BCF3069652A8}">
      <formula1>"Seleziona,A,B,C,D,E,F,"</formula1>
    </dataValidation>
    <dataValidation type="list" allowBlank="1" showInputMessage="1" showErrorMessage="1" sqref="I161" xr:uid="{DC01F0B1-F51D-4BAD-B2FF-2A07609B1A6D}">
      <formula1>"Seleziona,Installazioni fisse strumenti di misura,Misure indirette (campagne di misura),Installazioni fisse+misure indirette,Calcoli"</formula1>
    </dataValidation>
    <dataValidation type="list" allowBlank="1" showInputMessage="1" showErrorMessage="1" sqref="J161" xr:uid="{86C479F1-7048-45EE-8F30-17B100B26121}">
      <formula1>"Seleziona, 0%,25%,50%,75%,100%"</formula1>
    </dataValidation>
    <dataValidation type="list" allowBlank="1" showInputMessage="1" showErrorMessage="1" sqref="F131:F133 F135:F153 F155:F160" xr:uid="{928693A2-A532-4C4A-AFC9-D03A506DA049}">
      <formula1>"Seleziona,Gas naturale,Gasolio,GPL,Biomassa,Olio combustibile"</formula1>
    </dataValidation>
    <dataValidation allowBlank="1" showInputMessage="1" showErrorMessage="1" sqref="L141:L160" xr:uid="{17C6DB9B-D7F7-4DF7-8E9F-75F07832F5EA}"/>
    <dataValidation type="list" allowBlank="1" showInputMessage="1" showErrorMessage="1" sqref="C47:C51" xr:uid="{934994C6-1225-49FC-959A-3B9C9D8333FA}">
      <formula1>$AA$45:$AA$50</formula1>
    </dataValidation>
    <dataValidation type="list" allowBlank="1" showInputMessage="1" showErrorMessage="1" promptTitle="Unità di misura PCI" prompt="Scegliere l'unità di misura per il potere calorifico inferiore del combustibile selezionato." sqref="H46:H51" xr:uid="{8874381F-BC85-49B0-A6DB-35BF1C459566}">
      <formula1>$AJ$46:$AK$46</formula1>
    </dataValidation>
    <dataValidation type="list" allowBlank="1" showInputMessage="1" showErrorMessage="1" sqref="C47:C51" xr:uid="{672944B2-A503-4C98-B6E4-698D0F6A2A01}">
      <formula1>$AC$49:$AC$62</formula1>
    </dataValidation>
    <dataValidation type="whole" operator="greaterThan" allowBlank="1" showInputMessage="1" showErrorMessage="1" sqref="E42:E53" xr:uid="{16B9E637-5F5F-4A8E-845E-32A8A4EDC654}">
      <formula1>0</formula1>
    </dataValidation>
    <dataValidation type="decimal" operator="greaterThan" allowBlank="1" showInputMessage="1" showErrorMessage="1" sqref="I46:I53" xr:uid="{F027D8C7-4613-490F-832A-DFD27BB729C3}">
      <formula1>0</formula1>
    </dataValidation>
    <dataValidation type="whole" operator="greaterThanOrEqual" allowBlank="1" showInputMessage="1" showErrorMessage="1" sqref="E58:E59 E61:E62 E56" xr:uid="{1BA35425-6FD8-4912-B7FC-5CD5C31C41F4}">
      <formula1>0</formula1>
    </dataValidation>
    <dataValidation type="list" allowBlank="1" showInputMessage="1" showErrorMessage="1" sqref="N5:O6" xr:uid="{00000000-0002-0000-0000-00000C000000}">
      <formula1>$BU$4:$BU$11</formula1>
    </dataValidation>
    <dataValidation type="list" allowBlank="1" showInputMessage="1" showErrorMessage="1" sqref="Y110:Y111 AA156:AA157" xr:uid="{0DFFA851-6F9A-4F81-94A6-0B624165424C}">
      <formula1>$AG$8:$AG$12</formula1>
    </dataValidation>
    <dataValidation type="list" allowBlank="1" showInputMessage="1" showErrorMessage="1" sqref="AB137:AB157 Z91:Z111" xr:uid="{F5F204E3-5183-4810-9097-912A64C27E80}">
      <formula1>$Y$14:$Y$17</formula1>
    </dataValidation>
    <dataValidation type="list" allowBlank="1" showInputMessage="1" showErrorMessage="1" sqref="K131:K160 I91:I120" xr:uid="{27561317-8850-4D82-88FD-B40FA9C40256}">
      <formula1>$X$124:$X$127</formula1>
    </dataValidation>
    <dataValidation type="list" allowBlank="1" showInputMessage="1" showErrorMessage="1" sqref="G81" xr:uid="{048066E2-836F-4E2F-A969-FAB66B9ECB6F}">
      <formula1>"SI, NO"</formula1>
    </dataValidation>
    <dataValidation type="list" allowBlank="1" showInputMessage="1" showErrorMessage="1" sqref="C185:C189" xr:uid="{455CB1A9-68D1-49A4-B285-E68E26F8C15E}">
      <formula1>$AG$176:$AG$181</formula1>
    </dataValidation>
    <dataValidation type="list" allowBlank="1" showInputMessage="1" showErrorMessage="1" sqref="H185:H192 J185:J192" xr:uid="{7E8562E2-0A32-4E87-8C3A-85AC33C3C40A}">
      <formula1>" Seleziona,Carte carburante, Letture chilometriche, Fatturazione, Misto"</formula1>
    </dataValidation>
  </dataValidations>
  <printOptions horizontalCentered="1" verticalCentered="1"/>
  <pageMargins left="0" right="0" top="0" bottom="0" header="0" footer="0"/>
  <pageSetup paperSize="9" scale="45" orientation="portrait" r:id="rId1"/>
  <ignoredErrors>
    <ignoredError sqref="K67:K77" emptyCellReference="1"/>
  </ignoredError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glio2"/>
  <dimension ref="A1:P18"/>
  <sheetViews>
    <sheetView workbookViewId="0">
      <selection activeCell="G8" sqref="G8"/>
    </sheetView>
  </sheetViews>
  <sheetFormatPr defaultRowHeight="15"/>
  <sheetData>
    <row r="1" spans="1:16" ht="21.75" thickBot="1">
      <c r="A1" s="651" t="s">
        <v>398</v>
      </c>
      <c r="B1" s="1016"/>
      <c r="C1" s="1016"/>
      <c r="D1" s="1016"/>
      <c r="E1" s="1016"/>
      <c r="F1" s="1016"/>
      <c r="G1" s="1016"/>
      <c r="H1" s="1016"/>
      <c r="I1" s="1016"/>
      <c r="J1" s="1016"/>
      <c r="K1" s="1016"/>
      <c r="L1" s="1016"/>
      <c r="M1" s="1016"/>
      <c r="N1" s="1016"/>
      <c r="O1" s="1016"/>
      <c r="P1" s="1017"/>
    </row>
    <row r="2" spans="1:16">
      <c r="A2" s="958" t="s">
        <v>399</v>
      </c>
      <c r="B2" s="961" t="s">
        <v>400</v>
      </c>
      <c r="C2" s="685"/>
      <c r="D2" s="692" t="s">
        <v>401</v>
      </c>
      <c r="E2" s="693"/>
      <c r="F2" s="694"/>
      <c r="G2" s="692" t="s">
        <v>13</v>
      </c>
      <c r="H2" s="693"/>
      <c r="I2" s="967"/>
      <c r="J2" s="692" t="s">
        <v>402</v>
      </c>
      <c r="K2" s="694"/>
      <c r="L2" s="1" t="s">
        <v>15</v>
      </c>
      <c r="M2" s="958" t="s">
        <v>403</v>
      </c>
      <c r="N2" s="970" t="s">
        <v>404</v>
      </c>
      <c r="O2" s="971"/>
      <c r="P2" s="972"/>
    </row>
    <row r="3" spans="1:16">
      <c r="A3" s="959"/>
      <c r="B3" s="962"/>
      <c r="C3" s="963"/>
      <c r="D3" s="964"/>
      <c r="E3" s="965"/>
      <c r="F3" s="966"/>
      <c r="G3" s="964"/>
      <c r="H3" s="965"/>
      <c r="I3" s="968"/>
      <c r="J3" s="964"/>
      <c r="K3" s="966"/>
      <c r="L3" s="2" t="s">
        <v>405</v>
      </c>
      <c r="M3" s="969"/>
      <c r="N3" s="973" t="s">
        <v>406</v>
      </c>
      <c r="O3" s="974"/>
      <c r="P3" s="3" t="s">
        <v>407</v>
      </c>
    </row>
    <row r="4" spans="1:16" ht="15.75" thickBot="1">
      <c r="A4" s="959"/>
      <c r="B4" s="962"/>
      <c r="C4" s="963"/>
      <c r="D4" s="975" t="s">
        <v>408</v>
      </c>
      <c r="E4" s="976"/>
      <c r="F4" s="977"/>
      <c r="G4" s="975" t="s">
        <v>408</v>
      </c>
      <c r="H4" s="976"/>
      <c r="I4" s="978"/>
      <c r="J4" s="979" t="s">
        <v>408</v>
      </c>
      <c r="K4" s="980"/>
      <c r="L4" s="4" t="s">
        <v>409</v>
      </c>
      <c r="M4" s="5">
        <v>2014</v>
      </c>
      <c r="N4" s="981">
        <v>100000</v>
      </c>
      <c r="O4" s="982"/>
      <c r="P4" s="6" t="s">
        <v>95</v>
      </c>
    </row>
    <row r="5" spans="1:16" ht="18" thickBot="1">
      <c r="A5" s="959"/>
      <c r="B5" s="983"/>
      <c r="C5" s="984"/>
      <c r="D5" s="984"/>
      <c r="E5" s="984"/>
      <c r="F5" s="984"/>
      <c r="G5" s="984"/>
      <c r="H5" s="984"/>
      <c r="I5" s="984"/>
      <c r="J5" s="984"/>
      <c r="K5" s="984"/>
      <c r="L5" s="984"/>
      <c r="M5" s="984"/>
      <c r="N5" s="984"/>
      <c r="O5" s="984"/>
      <c r="P5" s="985"/>
    </row>
    <row r="6" spans="1:16">
      <c r="A6" s="959"/>
      <c r="B6" s="962" t="s">
        <v>217</v>
      </c>
      <c r="C6" s="962"/>
      <c r="D6" s="7" t="s">
        <v>179</v>
      </c>
      <c r="E6" s="987" t="s">
        <v>67</v>
      </c>
      <c r="F6" s="988"/>
      <c r="G6" s="7" t="s">
        <v>180</v>
      </c>
      <c r="H6" s="987" t="s">
        <v>77</v>
      </c>
      <c r="I6" s="988"/>
      <c r="J6" s="987" t="s">
        <v>343</v>
      </c>
      <c r="K6" s="988"/>
      <c r="L6" s="7" t="s">
        <v>410</v>
      </c>
      <c r="M6" s="967" t="s">
        <v>186</v>
      </c>
      <c r="N6" s="989"/>
      <c r="O6" s="967" t="s">
        <v>188</v>
      </c>
      <c r="P6" s="745"/>
    </row>
    <row r="7" spans="1:16">
      <c r="A7" s="959"/>
      <c r="B7" s="962"/>
      <c r="C7" s="962"/>
      <c r="D7" s="8">
        <v>1</v>
      </c>
      <c r="E7" s="990" t="s">
        <v>66</v>
      </c>
      <c r="F7" s="991"/>
      <c r="G7" s="8" t="s">
        <v>411</v>
      </c>
      <c r="H7" s="992">
        <v>7493917</v>
      </c>
      <c r="I7" s="992"/>
      <c r="J7" s="990" t="s">
        <v>344</v>
      </c>
      <c r="K7" s="991"/>
      <c r="L7" s="16"/>
      <c r="M7" s="993">
        <f>H7*0.187*10^-3</f>
        <v>1401.3624790000001</v>
      </c>
      <c r="N7" s="994"/>
      <c r="O7" s="995">
        <f>SUM(M7:N18)</f>
        <v>2871.1010289999999</v>
      </c>
      <c r="P7" s="996"/>
    </row>
    <row r="8" spans="1:16">
      <c r="A8" s="959"/>
      <c r="B8" s="962"/>
      <c r="C8" s="962"/>
      <c r="D8" s="8">
        <v>2</v>
      </c>
      <c r="E8" s="990" t="s">
        <v>74</v>
      </c>
      <c r="F8" s="991"/>
      <c r="G8" s="8" t="s">
        <v>98</v>
      </c>
      <c r="H8" s="992">
        <v>1777718</v>
      </c>
      <c r="I8" s="992"/>
      <c r="J8" s="990" t="s">
        <v>360</v>
      </c>
      <c r="K8" s="991"/>
      <c r="L8" s="16">
        <v>8250</v>
      </c>
      <c r="M8" s="1001">
        <f>H8*L8*10^-7</f>
        <v>1466.61735</v>
      </c>
      <c r="N8" s="1001"/>
      <c r="O8" s="997"/>
      <c r="P8" s="998"/>
    </row>
    <row r="9" spans="1:16">
      <c r="A9" s="959"/>
      <c r="B9" s="962"/>
      <c r="C9" s="962"/>
      <c r="D9" s="8">
        <v>3</v>
      </c>
      <c r="E9" s="990" t="s">
        <v>64</v>
      </c>
      <c r="F9" s="991"/>
      <c r="G9" s="8" t="s">
        <v>144</v>
      </c>
      <c r="H9" s="992"/>
      <c r="I9" s="992"/>
      <c r="J9" s="990" t="s">
        <v>412</v>
      </c>
      <c r="K9" s="991"/>
      <c r="L9" s="16"/>
      <c r="M9" s="1001">
        <f>H9*860*10^-7</f>
        <v>0</v>
      </c>
      <c r="N9" s="1001"/>
      <c r="O9" s="997"/>
      <c r="P9" s="998"/>
    </row>
    <row r="10" spans="1:16">
      <c r="A10" s="959"/>
      <c r="B10" s="962"/>
      <c r="C10" s="962"/>
      <c r="D10" s="8">
        <v>4</v>
      </c>
      <c r="E10" s="990" t="s">
        <v>73</v>
      </c>
      <c r="F10" s="991"/>
      <c r="G10" s="8" t="s">
        <v>149</v>
      </c>
      <c r="H10" s="992"/>
      <c r="I10" s="992"/>
      <c r="J10" s="990" t="s">
        <v>413</v>
      </c>
      <c r="K10" s="991"/>
      <c r="L10" s="17"/>
      <c r="M10" s="1001">
        <f>IF(L10=0,0,H10*(1/L10)*0.187*10^-3)</f>
        <v>0</v>
      </c>
      <c r="N10" s="1001"/>
      <c r="O10" s="997"/>
      <c r="P10" s="998"/>
    </row>
    <row r="11" spans="1:16">
      <c r="A11" s="959"/>
      <c r="B11" s="962"/>
      <c r="C11" s="962"/>
      <c r="D11" s="8">
        <v>5</v>
      </c>
      <c r="E11" s="990" t="s">
        <v>90</v>
      </c>
      <c r="F11" s="991"/>
      <c r="G11" s="8" t="s">
        <v>22</v>
      </c>
      <c r="H11" s="992"/>
      <c r="I11" s="992"/>
      <c r="J11" s="990" t="s">
        <v>368</v>
      </c>
      <c r="K11" s="991"/>
      <c r="L11" s="17"/>
      <c r="M11" s="1001">
        <f>H11*L11*10^-4</f>
        <v>0</v>
      </c>
      <c r="N11" s="1001"/>
      <c r="O11" s="997"/>
      <c r="P11" s="998"/>
    </row>
    <row r="12" spans="1:16">
      <c r="A12" s="959"/>
      <c r="B12" s="962"/>
      <c r="C12" s="962"/>
      <c r="D12" s="8">
        <v>6</v>
      </c>
      <c r="E12" s="990" t="s">
        <v>97</v>
      </c>
      <c r="F12" s="991"/>
      <c r="G12" s="8" t="s">
        <v>22</v>
      </c>
      <c r="H12" s="992"/>
      <c r="I12" s="992"/>
      <c r="J12" s="990" t="s">
        <v>368</v>
      </c>
      <c r="K12" s="991"/>
      <c r="L12" s="16">
        <v>9800</v>
      </c>
      <c r="M12" s="1001">
        <f>H12*L12*10^-7</f>
        <v>0</v>
      </c>
      <c r="N12" s="1001"/>
      <c r="O12" s="997"/>
      <c r="P12" s="998"/>
    </row>
    <row r="13" spans="1:16">
      <c r="A13" s="959"/>
      <c r="B13" s="962"/>
      <c r="C13" s="962"/>
      <c r="D13" s="8">
        <v>7</v>
      </c>
      <c r="E13" s="990" t="s">
        <v>103</v>
      </c>
      <c r="F13" s="991"/>
      <c r="G13" s="8" t="s">
        <v>22</v>
      </c>
      <c r="H13" s="992"/>
      <c r="I13" s="992"/>
      <c r="J13" s="990" t="s">
        <v>368</v>
      </c>
      <c r="K13" s="991"/>
      <c r="L13" s="16">
        <v>11000</v>
      </c>
      <c r="M13" s="1001">
        <f>H13*L13*10^-4</f>
        <v>0</v>
      </c>
      <c r="N13" s="1001"/>
      <c r="O13" s="997"/>
      <c r="P13" s="998"/>
    </row>
    <row r="14" spans="1:16">
      <c r="A14" s="959"/>
      <c r="B14" s="962"/>
      <c r="C14" s="962"/>
      <c r="D14" s="8">
        <v>8</v>
      </c>
      <c r="E14" s="990" t="s">
        <v>109</v>
      </c>
      <c r="F14" s="991"/>
      <c r="G14" s="8" t="s">
        <v>22</v>
      </c>
      <c r="H14" s="992">
        <v>3060</v>
      </c>
      <c r="I14" s="992"/>
      <c r="J14" s="990" t="s">
        <v>368</v>
      </c>
      <c r="K14" s="991"/>
      <c r="L14" s="16">
        <v>10200</v>
      </c>
      <c r="M14" s="1001">
        <f>H14*L14*10^-7</f>
        <v>3.1212</v>
      </c>
      <c r="N14" s="1001"/>
      <c r="O14" s="997"/>
      <c r="P14" s="998"/>
    </row>
    <row r="15" spans="1:16">
      <c r="A15" s="959"/>
      <c r="B15" s="962"/>
      <c r="C15" s="962"/>
      <c r="D15" s="8">
        <v>9</v>
      </c>
      <c r="E15" s="990" t="s">
        <v>118</v>
      </c>
      <c r="F15" s="991"/>
      <c r="G15" s="8" t="s">
        <v>22</v>
      </c>
      <c r="H15" s="992"/>
      <c r="I15" s="992"/>
      <c r="J15" s="990" t="s">
        <v>368</v>
      </c>
      <c r="K15" s="991"/>
      <c r="L15" s="16">
        <v>8300</v>
      </c>
      <c r="M15" s="1001">
        <f t="shared" ref="M15" si="0">H15*L15*10^-4</f>
        <v>0</v>
      </c>
      <c r="N15" s="1001"/>
      <c r="O15" s="997"/>
      <c r="P15" s="998"/>
    </row>
    <row r="16" spans="1:16">
      <c r="A16" s="959"/>
      <c r="B16" s="962"/>
      <c r="C16" s="962"/>
      <c r="D16" s="8">
        <v>11</v>
      </c>
      <c r="E16" s="1002" t="s">
        <v>123</v>
      </c>
      <c r="F16" s="1003"/>
      <c r="G16" s="19"/>
      <c r="H16" s="1004"/>
      <c r="I16" s="1004"/>
      <c r="J16" s="1005"/>
      <c r="K16" s="1005"/>
      <c r="L16" s="17"/>
      <c r="M16" s="1006"/>
      <c r="N16" s="1006"/>
      <c r="O16" s="997"/>
      <c r="P16" s="998"/>
    </row>
    <row r="17" spans="1:16">
      <c r="A17" s="959"/>
      <c r="B17" s="962"/>
      <c r="C17" s="962"/>
      <c r="D17" s="8">
        <v>12</v>
      </c>
      <c r="E17" s="1002"/>
      <c r="F17" s="1003"/>
      <c r="G17" s="9"/>
      <c r="H17" s="10"/>
      <c r="I17" s="11"/>
      <c r="J17" s="14"/>
      <c r="K17" s="15"/>
      <c r="L17" s="17"/>
      <c r="M17" s="1006"/>
      <c r="N17" s="1006"/>
      <c r="O17" s="997"/>
      <c r="P17" s="998"/>
    </row>
    <row r="18" spans="1:16" ht="15.75" thickBot="1">
      <c r="A18" s="960"/>
      <c r="B18" s="986"/>
      <c r="C18" s="986"/>
      <c r="D18" s="12">
        <v>13</v>
      </c>
      <c r="E18" s="1007"/>
      <c r="F18" s="1008"/>
      <c r="G18" s="13"/>
      <c r="H18" s="1009"/>
      <c r="I18" s="1010"/>
      <c r="J18" s="1007"/>
      <c r="K18" s="1008"/>
      <c r="L18" s="18"/>
      <c r="M18" s="1011"/>
      <c r="N18" s="1011"/>
      <c r="O18" s="999"/>
      <c r="P18" s="1000"/>
    </row>
  </sheetData>
  <mergeCells count="67">
    <mergeCell ref="E17:F17"/>
    <mergeCell ref="M17:N17"/>
    <mergeCell ref="E18:F18"/>
    <mergeCell ref="H18:I18"/>
    <mergeCell ref="J18:K18"/>
    <mergeCell ref="M18:N18"/>
    <mergeCell ref="E15:F15"/>
    <mergeCell ref="H15:I15"/>
    <mergeCell ref="J15:K15"/>
    <mergeCell ref="M15:N15"/>
    <mergeCell ref="E16:F16"/>
    <mergeCell ref="H16:I16"/>
    <mergeCell ref="J16:K16"/>
    <mergeCell ref="M16:N16"/>
    <mergeCell ref="E13:F13"/>
    <mergeCell ref="H13:I13"/>
    <mergeCell ref="J13:K13"/>
    <mergeCell ref="M13:N13"/>
    <mergeCell ref="E14:F14"/>
    <mergeCell ref="H14:I14"/>
    <mergeCell ref="J14:K14"/>
    <mergeCell ref="M14:N14"/>
    <mergeCell ref="E11:F11"/>
    <mergeCell ref="H11:I11"/>
    <mergeCell ref="J11:K11"/>
    <mergeCell ref="M11:N11"/>
    <mergeCell ref="E12:F12"/>
    <mergeCell ref="H12:I12"/>
    <mergeCell ref="J12:K12"/>
    <mergeCell ref="M12:N12"/>
    <mergeCell ref="M9:N9"/>
    <mergeCell ref="E10:F10"/>
    <mergeCell ref="H10:I10"/>
    <mergeCell ref="J10:K10"/>
    <mergeCell ref="M10:N10"/>
    <mergeCell ref="H6:I6"/>
    <mergeCell ref="J6:K6"/>
    <mergeCell ref="M6:N6"/>
    <mergeCell ref="O6:P6"/>
    <mergeCell ref="E7:F7"/>
    <mergeCell ref="H7:I7"/>
    <mergeCell ref="J7:K7"/>
    <mergeCell ref="M7:N7"/>
    <mergeCell ref="O7:P18"/>
    <mergeCell ref="E8:F8"/>
    <mergeCell ref="H8:I8"/>
    <mergeCell ref="J8:K8"/>
    <mergeCell ref="M8:N8"/>
    <mergeCell ref="E9:F9"/>
    <mergeCell ref="H9:I9"/>
    <mergeCell ref="J9:K9"/>
    <mergeCell ref="A1:P1"/>
    <mergeCell ref="A2:A18"/>
    <mergeCell ref="B2:C4"/>
    <mergeCell ref="D2:F3"/>
    <mergeCell ref="G2:I3"/>
    <mergeCell ref="J2:K3"/>
    <mergeCell ref="M2:M3"/>
    <mergeCell ref="N2:P2"/>
    <mergeCell ref="N3:O3"/>
    <mergeCell ref="D4:F4"/>
    <mergeCell ref="G4:I4"/>
    <mergeCell ref="J4:K4"/>
    <mergeCell ref="N4:O4"/>
    <mergeCell ref="B5:P5"/>
    <mergeCell ref="B6:C18"/>
    <mergeCell ref="E6:F6"/>
  </mergeCells>
  <dataValidations count="1">
    <dataValidation type="list" allowBlank="1" showInputMessage="1" showErrorMessage="1" sqref="M4" xr:uid="{00000000-0002-0000-0100-000000000000}">
      <formula1>$V$15:$V$15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oglio3"/>
  <dimension ref="A1:D1229"/>
  <sheetViews>
    <sheetView tabSelected="1" topLeftCell="A37" workbookViewId="0">
      <selection activeCell="B43" sqref="B43"/>
    </sheetView>
  </sheetViews>
  <sheetFormatPr defaultRowHeight="15"/>
  <cols>
    <col min="1" max="1" width="27.5703125" customWidth="1"/>
    <col min="2" max="2" width="173.5703125" customWidth="1"/>
    <col min="3" max="3" width="0" hidden="1" customWidth="1"/>
    <col min="4" max="4" width="15.28515625" bestFit="1" customWidth="1"/>
  </cols>
  <sheetData>
    <row r="1" spans="1:4" ht="15" customHeight="1" thickBot="1">
      <c r="A1" s="1012" t="s">
        <v>414</v>
      </c>
      <c r="B1" s="1013"/>
    </row>
    <row r="2" spans="1:4" ht="15" customHeight="1" thickBot="1">
      <c r="A2" s="20" t="s">
        <v>179</v>
      </c>
      <c r="B2" s="21" t="s">
        <v>415</v>
      </c>
      <c r="D2" s="38" t="s">
        <v>416</v>
      </c>
    </row>
    <row r="3" spans="1:4" ht="15" customHeight="1">
      <c r="A3" s="22" t="s">
        <v>417</v>
      </c>
      <c r="B3" s="23" t="s">
        <v>418</v>
      </c>
      <c r="C3" s="28" t="s">
        <v>419</v>
      </c>
      <c r="D3" s="39" t="s">
        <v>420</v>
      </c>
    </row>
    <row r="4" spans="1:4" ht="15" customHeight="1">
      <c r="A4" s="24" t="s">
        <v>421</v>
      </c>
      <c r="B4" s="25" t="s">
        <v>422</v>
      </c>
      <c r="C4" s="28" t="s">
        <v>419</v>
      </c>
      <c r="D4" s="40" t="s">
        <v>420</v>
      </c>
    </row>
    <row r="5" spans="1:4" ht="15" customHeight="1">
      <c r="A5" s="24" t="s">
        <v>423</v>
      </c>
      <c r="B5" s="25" t="s">
        <v>424</v>
      </c>
      <c r="C5" s="28" t="s">
        <v>419</v>
      </c>
      <c r="D5" s="40" t="s">
        <v>420</v>
      </c>
    </row>
    <row r="6" spans="1:4" ht="15" customHeight="1">
      <c r="A6" s="24" t="s">
        <v>425</v>
      </c>
      <c r="B6" s="25" t="s">
        <v>426</v>
      </c>
      <c r="C6" s="28" t="s">
        <v>419</v>
      </c>
      <c r="D6" s="40" t="s">
        <v>420</v>
      </c>
    </row>
    <row r="7" spans="1:4" ht="15" customHeight="1">
      <c r="A7" s="24" t="s">
        <v>427</v>
      </c>
      <c r="B7" s="25" t="s">
        <v>428</v>
      </c>
      <c r="C7" s="28" t="s">
        <v>419</v>
      </c>
      <c r="D7" s="40" t="s">
        <v>420</v>
      </c>
    </row>
    <row r="8" spans="1:4" ht="15" customHeight="1">
      <c r="A8" s="24" t="s">
        <v>429</v>
      </c>
      <c r="B8" s="25" t="s">
        <v>430</v>
      </c>
      <c r="C8" s="28" t="s">
        <v>419</v>
      </c>
      <c r="D8" s="40" t="s">
        <v>420</v>
      </c>
    </row>
    <row r="9" spans="1:4" ht="15" customHeight="1">
      <c r="A9" s="24" t="s">
        <v>431</v>
      </c>
      <c r="B9" s="25" t="s">
        <v>432</v>
      </c>
      <c r="C9" s="28" t="s">
        <v>419</v>
      </c>
      <c r="D9" s="40" t="s">
        <v>420</v>
      </c>
    </row>
    <row r="10" spans="1:4" ht="15" customHeight="1">
      <c r="A10" s="24" t="s">
        <v>433</v>
      </c>
      <c r="B10" s="25" t="s">
        <v>434</v>
      </c>
      <c r="C10" s="28" t="s">
        <v>419</v>
      </c>
      <c r="D10" s="40" t="s">
        <v>420</v>
      </c>
    </row>
    <row r="11" spans="1:4" ht="15" customHeight="1">
      <c r="A11" s="24" t="s">
        <v>435</v>
      </c>
      <c r="B11" s="25" t="s">
        <v>436</v>
      </c>
      <c r="C11" s="28" t="s">
        <v>419</v>
      </c>
      <c r="D11" s="40" t="s">
        <v>420</v>
      </c>
    </row>
    <row r="12" spans="1:4" ht="15" customHeight="1">
      <c r="A12" s="24" t="s">
        <v>437</v>
      </c>
      <c r="B12" s="25" t="s">
        <v>438</v>
      </c>
      <c r="C12" s="28" t="s">
        <v>419</v>
      </c>
      <c r="D12" s="40" t="s">
        <v>420</v>
      </c>
    </row>
    <row r="13" spans="1:4" ht="15" customHeight="1">
      <c r="A13" s="24" t="s">
        <v>439</v>
      </c>
      <c r="B13" s="25" t="s">
        <v>440</v>
      </c>
      <c r="C13" s="28" t="s">
        <v>419</v>
      </c>
      <c r="D13" s="40" t="s">
        <v>420</v>
      </c>
    </row>
    <row r="14" spans="1:4" ht="15" customHeight="1">
      <c r="A14" s="24" t="s">
        <v>441</v>
      </c>
      <c r="B14" s="25" t="s">
        <v>442</v>
      </c>
      <c r="C14" s="28" t="s">
        <v>419</v>
      </c>
      <c r="D14" s="40" t="s">
        <v>420</v>
      </c>
    </row>
    <row r="15" spans="1:4" ht="15" customHeight="1">
      <c r="A15" s="24" t="s">
        <v>443</v>
      </c>
      <c r="B15" s="25" t="s">
        <v>444</v>
      </c>
      <c r="C15" s="28" t="s">
        <v>419</v>
      </c>
      <c r="D15" s="40" t="s">
        <v>420</v>
      </c>
    </row>
    <row r="16" spans="1:4" ht="15" customHeight="1">
      <c r="A16" s="24" t="s">
        <v>445</v>
      </c>
      <c r="B16" s="25" t="s">
        <v>446</v>
      </c>
      <c r="C16" s="28" t="s">
        <v>419</v>
      </c>
      <c r="D16" s="40" t="s">
        <v>420</v>
      </c>
    </row>
    <row r="17" spans="1:4" ht="15" customHeight="1">
      <c r="A17" s="24" t="s">
        <v>447</v>
      </c>
      <c r="B17" s="25" t="s">
        <v>448</v>
      </c>
      <c r="C17" s="28" t="s">
        <v>419</v>
      </c>
      <c r="D17" s="40" t="s">
        <v>420</v>
      </c>
    </row>
    <row r="18" spans="1:4" ht="15" customHeight="1">
      <c r="A18" s="24" t="s">
        <v>449</v>
      </c>
      <c r="B18" s="25" t="s">
        <v>450</v>
      </c>
      <c r="C18" s="28" t="s">
        <v>419</v>
      </c>
      <c r="D18" s="40" t="s">
        <v>420</v>
      </c>
    </row>
    <row r="19" spans="1:4" ht="15" customHeight="1">
      <c r="A19" s="24" t="s">
        <v>451</v>
      </c>
      <c r="B19" s="25" t="s">
        <v>452</v>
      </c>
      <c r="C19" s="28" t="s">
        <v>419</v>
      </c>
      <c r="D19" s="40" t="s">
        <v>420</v>
      </c>
    </row>
    <row r="20" spans="1:4" ht="15" customHeight="1">
      <c r="A20" s="24" t="s">
        <v>453</v>
      </c>
      <c r="B20" s="25" t="s">
        <v>454</v>
      </c>
      <c r="C20" s="28" t="s">
        <v>419</v>
      </c>
      <c r="D20" s="40" t="s">
        <v>420</v>
      </c>
    </row>
    <row r="21" spans="1:4" ht="15" customHeight="1">
      <c r="A21" s="24" t="s">
        <v>455</v>
      </c>
      <c r="B21" s="25" t="s">
        <v>456</v>
      </c>
      <c r="C21" s="28" t="s">
        <v>419</v>
      </c>
      <c r="D21" s="40" t="s">
        <v>420</v>
      </c>
    </row>
    <row r="22" spans="1:4" ht="15" customHeight="1">
      <c r="A22" s="24" t="s">
        <v>457</v>
      </c>
      <c r="B22" s="25" t="s">
        <v>458</v>
      </c>
      <c r="C22" s="28" t="s">
        <v>419</v>
      </c>
      <c r="D22" s="40" t="s">
        <v>420</v>
      </c>
    </row>
    <row r="23" spans="1:4" ht="15" customHeight="1">
      <c r="A23" s="24" t="s">
        <v>459</v>
      </c>
      <c r="B23" s="25" t="s">
        <v>460</v>
      </c>
      <c r="C23" s="28" t="s">
        <v>419</v>
      </c>
      <c r="D23" s="40" t="s">
        <v>420</v>
      </c>
    </row>
    <row r="24" spans="1:4" ht="15" customHeight="1">
      <c r="A24" s="24" t="s">
        <v>461</v>
      </c>
      <c r="B24" s="25" t="s">
        <v>462</v>
      </c>
      <c r="C24" s="28" t="s">
        <v>419</v>
      </c>
      <c r="D24" s="40" t="s">
        <v>420</v>
      </c>
    </row>
    <row r="25" spans="1:4" ht="15" customHeight="1">
      <c r="A25" s="24" t="s">
        <v>463</v>
      </c>
      <c r="B25" s="25" t="s">
        <v>464</v>
      </c>
      <c r="C25" s="28" t="s">
        <v>419</v>
      </c>
      <c r="D25" s="40" t="s">
        <v>420</v>
      </c>
    </row>
    <row r="26" spans="1:4" ht="15" customHeight="1">
      <c r="A26" s="24" t="s">
        <v>465</v>
      </c>
      <c r="B26" s="25" t="s">
        <v>466</v>
      </c>
      <c r="C26" s="28" t="s">
        <v>419</v>
      </c>
      <c r="D26" s="40" t="s">
        <v>420</v>
      </c>
    </row>
    <row r="27" spans="1:4" ht="15" customHeight="1">
      <c r="A27" s="24" t="s">
        <v>467</v>
      </c>
      <c r="B27" s="25" t="s">
        <v>468</v>
      </c>
      <c r="C27" s="28" t="s">
        <v>419</v>
      </c>
      <c r="D27" s="40" t="s">
        <v>420</v>
      </c>
    </row>
    <row r="28" spans="1:4" ht="15" customHeight="1">
      <c r="A28" s="24" t="s">
        <v>469</v>
      </c>
      <c r="B28" s="25" t="s">
        <v>470</v>
      </c>
      <c r="C28" s="28" t="s">
        <v>419</v>
      </c>
      <c r="D28" s="40" t="s">
        <v>420</v>
      </c>
    </row>
    <row r="29" spans="1:4" ht="15" customHeight="1">
      <c r="A29" s="24" t="s">
        <v>471</v>
      </c>
      <c r="B29" s="25" t="s">
        <v>472</v>
      </c>
      <c r="C29" s="28" t="s">
        <v>419</v>
      </c>
      <c r="D29" s="40" t="s">
        <v>420</v>
      </c>
    </row>
    <row r="30" spans="1:4" ht="15" customHeight="1">
      <c r="A30" s="24" t="s">
        <v>473</v>
      </c>
      <c r="B30" s="25" t="s">
        <v>474</v>
      </c>
      <c r="C30" s="28" t="s">
        <v>419</v>
      </c>
      <c r="D30" s="40" t="s">
        <v>420</v>
      </c>
    </row>
    <row r="31" spans="1:4" ht="15" customHeight="1">
      <c r="A31" s="24" t="s">
        <v>475</v>
      </c>
      <c r="B31" s="25" t="s">
        <v>476</v>
      </c>
      <c r="C31" s="28" t="s">
        <v>419</v>
      </c>
      <c r="D31" s="40" t="s">
        <v>420</v>
      </c>
    </row>
    <row r="32" spans="1:4" ht="15" customHeight="1">
      <c r="A32" s="24" t="s">
        <v>477</v>
      </c>
      <c r="B32" s="25" t="s">
        <v>478</v>
      </c>
      <c r="C32" s="28" t="s">
        <v>419</v>
      </c>
      <c r="D32" s="40" t="s">
        <v>420</v>
      </c>
    </row>
    <row r="33" spans="1:4" ht="15" customHeight="1">
      <c r="A33" s="24" t="s">
        <v>479</v>
      </c>
      <c r="B33" s="25" t="s">
        <v>480</v>
      </c>
      <c r="C33" s="28" t="s">
        <v>419</v>
      </c>
      <c r="D33" s="40" t="s">
        <v>420</v>
      </c>
    </row>
    <row r="34" spans="1:4" ht="15" customHeight="1">
      <c r="A34" s="24" t="s">
        <v>481</v>
      </c>
      <c r="B34" s="25" t="s">
        <v>482</v>
      </c>
      <c r="C34" s="28" t="s">
        <v>419</v>
      </c>
      <c r="D34" s="40" t="s">
        <v>420</v>
      </c>
    </row>
    <row r="35" spans="1:4" ht="15" customHeight="1">
      <c r="A35" s="24" t="s">
        <v>483</v>
      </c>
      <c r="B35" s="25" t="s">
        <v>484</v>
      </c>
      <c r="C35" s="28" t="s">
        <v>419</v>
      </c>
      <c r="D35" s="40" t="s">
        <v>420</v>
      </c>
    </row>
    <row r="36" spans="1:4" ht="15" customHeight="1">
      <c r="A36" s="24" t="s">
        <v>485</v>
      </c>
      <c r="B36" s="25" t="s">
        <v>486</v>
      </c>
      <c r="C36" s="28" t="s">
        <v>419</v>
      </c>
      <c r="D36" s="40" t="s">
        <v>420</v>
      </c>
    </row>
    <row r="37" spans="1:4" ht="15" customHeight="1">
      <c r="A37" s="24" t="s">
        <v>487</v>
      </c>
      <c r="B37" s="25" t="s">
        <v>488</v>
      </c>
      <c r="C37" s="28" t="s">
        <v>419</v>
      </c>
      <c r="D37" s="40" t="s">
        <v>420</v>
      </c>
    </row>
    <row r="38" spans="1:4" ht="15" customHeight="1">
      <c r="A38" s="24" t="s">
        <v>489</v>
      </c>
      <c r="B38" s="25" t="s">
        <v>490</v>
      </c>
      <c r="C38" s="28" t="s">
        <v>419</v>
      </c>
      <c r="D38" s="40" t="s">
        <v>420</v>
      </c>
    </row>
    <row r="39" spans="1:4" ht="15" customHeight="1">
      <c r="A39" s="24" t="s">
        <v>491</v>
      </c>
      <c r="B39" s="25" t="s">
        <v>492</v>
      </c>
      <c r="C39" s="28" t="s">
        <v>419</v>
      </c>
      <c r="D39" s="40" t="s">
        <v>420</v>
      </c>
    </row>
    <row r="40" spans="1:4" ht="15" customHeight="1">
      <c r="A40" s="24" t="s">
        <v>493</v>
      </c>
      <c r="B40" s="25" t="s">
        <v>494</v>
      </c>
      <c r="C40" s="28" t="s">
        <v>419</v>
      </c>
      <c r="D40" s="40" t="s">
        <v>420</v>
      </c>
    </row>
    <row r="41" spans="1:4" ht="15" customHeight="1">
      <c r="A41" s="24" t="s">
        <v>495</v>
      </c>
      <c r="B41" s="25" t="s">
        <v>496</v>
      </c>
      <c r="C41" s="28" t="s">
        <v>419</v>
      </c>
      <c r="D41" s="40" t="s">
        <v>420</v>
      </c>
    </row>
    <row r="42" spans="1:4" ht="15" customHeight="1">
      <c r="A42" s="24" t="s">
        <v>497</v>
      </c>
      <c r="B42" s="25" t="s">
        <v>498</v>
      </c>
      <c r="C42" s="28" t="s">
        <v>419</v>
      </c>
      <c r="D42" s="40" t="s">
        <v>420</v>
      </c>
    </row>
    <row r="43" spans="1:4" ht="15" customHeight="1">
      <c r="A43" s="24" t="s">
        <v>499</v>
      </c>
      <c r="B43" s="25" t="s">
        <v>500</v>
      </c>
      <c r="C43" s="28" t="s">
        <v>419</v>
      </c>
      <c r="D43" s="40" t="s">
        <v>420</v>
      </c>
    </row>
    <row r="44" spans="1:4" ht="15" customHeight="1">
      <c r="A44" s="24" t="s">
        <v>501</v>
      </c>
      <c r="B44" s="25" t="s">
        <v>502</v>
      </c>
      <c r="C44" s="28" t="s">
        <v>419</v>
      </c>
      <c r="D44" s="40" t="s">
        <v>420</v>
      </c>
    </row>
    <row r="45" spans="1:4" ht="15" customHeight="1">
      <c r="A45" s="24" t="s">
        <v>503</v>
      </c>
      <c r="B45" s="25" t="s">
        <v>504</v>
      </c>
      <c r="C45" s="28" t="s">
        <v>419</v>
      </c>
      <c r="D45" s="40" t="s">
        <v>420</v>
      </c>
    </row>
    <row r="46" spans="1:4" ht="15" customHeight="1">
      <c r="A46" s="24" t="s">
        <v>505</v>
      </c>
      <c r="B46" s="25" t="s">
        <v>506</v>
      </c>
      <c r="C46" s="28" t="s">
        <v>419</v>
      </c>
      <c r="D46" s="40" t="s">
        <v>420</v>
      </c>
    </row>
    <row r="47" spans="1:4" ht="15" customHeight="1">
      <c r="A47" s="24" t="s">
        <v>507</v>
      </c>
      <c r="B47" s="25" t="s">
        <v>508</v>
      </c>
      <c r="C47" s="28" t="s">
        <v>419</v>
      </c>
      <c r="D47" s="40" t="s">
        <v>420</v>
      </c>
    </row>
    <row r="48" spans="1:4" ht="15" customHeight="1">
      <c r="A48" s="24" t="s">
        <v>509</v>
      </c>
      <c r="B48" s="25" t="s">
        <v>510</v>
      </c>
      <c r="C48" s="28" t="s">
        <v>419</v>
      </c>
      <c r="D48" s="40" t="s">
        <v>420</v>
      </c>
    </row>
    <row r="49" spans="1:4" ht="15" customHeight="1">
      <c r="A49" s="24" t="s">
        <v>511</v>
      </c>
      <c r="B49" s="25" t="s">
        <v>512</v>
      </c>
      <c r="C49" s="28" t="s">
        <v>419</v>
      </c>
      <c r="D49" s="40" t="s">
        <v>420</v>
      </c>
    </row>
    <row r="50" spans="1:4" ht="15" customHeight="1">
      <c r="A50" s="24" t="s">
        <v>513</v>
      </c>
      <c r="B50" s="25" t="s">
        <v>514</v>
      </c>
      <c r="C50" s="28" t="s">
        <v>419</v>
      </c>
      <c r="D50" s="40" t="s">
        <v>420</v>
      </c>
    </row>
    <row r="51" spans="1:4" ht="15" customHeight="1">
      <c r="A51" s="24" t="s">
        <v>515</v>
      </c>
      <c r="B51" s="25" t="s">
        <v>516</v>
      </c>
      <c r="C51" s="28" t="s">
        <v>419</v>
      </c>
      <c r="D51" s="40" t="s">
        <v>420</v>
      </c>
    </row>
    <row r="52" spans="1:4" ht="15" customHeight="1">
      <c r="A52" s="24" t="s">
        <v>517</v>
      </c>
      <c r="B52" s="25" t="s">
        <v>518</v>
      </c>
      <c r="C52" s="28" t="s">
        <v>419</v>
      </c>
      <c r="D52" s="40" t="s">
        <v>420</v>
      </c>
    </row>
    <row r="53" spans="1:4" ht="15" customHeight="1">
      <c r="A53" s="24" t="s">
        <v>519</v>
      </c>
      <c r="B53" s="25" t="s">
        <v>520</v>
      </c>
      <c r="C53" s="28" t="s">
        <v>419</v>
      </c>
      <c r="D53" s="40" t="s">
        <v>420</v>
      </c>
    </row>
    <row r="54" spans="1:4" ht="15" customHeight="1">
      <c r="A54" s="24" t="s">
        <v>521</v>
      </c>
      <c r="B54" s="25" t="s">
        <v>522</v>
      </c>
      <c r="C54" s="28" t="s">
        <v>419</v>
      </c>
      <c r="D54" s="40" t="s">
        <v>420</v>
      </c>
    </row>
    <row r="55" spans="1:4" ht="15" customHeight="1">
      <c r="A55" s="24" t="s">
        <v>523</v>
      </c>
      <c r="B55" s="25" t="s">
        <v>524</v>
      </c>
      <c r="C55" s="28" t="s">
        <v>419</v>
      </c>
      <c r="D55" s="40" t="s">
        <v>420</v>
      </c>
    </row>
    <row r="56" spans="1:4" ht="15" customHeight="1">
      <c r="A56" s="24" t="s">
        <v>525</v>
      </c>
      <c r="B56" s="25" t="s">
        <v>526</v>
      </c>
      <c r="C56" s="28" t="s">
        <v>419</v>
      </c>
      <c r="D56" s="40" t="s">
        <v>527</v>
      </c>
    </row>
    <row r="57" spans="1:4" ht="15" customHeight="1">
      <c r="A57" s="24" t="s">
        <v>528</v>
      </c>
      <c r="B57" s="25" t="s">
        <v>529</v>
      </c>
      <c r="C57" s="28" t="s">
        <v>419</v>
      </c>
      <c r="D57" s="40" t="s">
        <v>527</v>
      </c>
    </row>
    <row r="58" spans="1:4" ht="15" customHeight="1">
      <c r="A58" s="24" t="s">
        <v>530</v>
      </c>
      <c r="B58" s="25" t="s">
        <v>531</v>
      </c>
      <c r="C58" s="28" t="s">
        <v>419</v>
      </c>
      <c r="D58" s="40" t="s">
        <v>527</v>
      </c>
    </row>
    <row r="59" spans="1:4" ht="15" customHeight="1">
      <c r="A59" s="24" t="s">
        <v>532</v>
      </c>
      <c r="B59" s="25" t="s">
        <v>533</v>
      </c>
      <c r="C59" s="28" t="s">
        <v>419</v>
      </c>
      <c r="D59" s="40" t="s">
        <v>527</v>
      </c>
    </row>
    <row r="60" spans="1:4" ht="15" customHeight="1">
      <c r="A60" s="24" t="s">
        <v>534</v>
      </c>
      <c r="B60" s="25" t="s">
        <v>535</v>
      </c>
      <c r="C60" s="28" t="s">
        <v>419</v>
      </c>
      <c r="D60" s="40" t="s">
        <v>527</v>
      </c>
    </row>
    <row r="61" spans="1:4" ht="15" customHeight="1">
      <c r="A61" s="24" t="s">
        <v>536</v>
      </c>
      <c r="B61" s="25" t="s">
        <v>537</v>
      </c>
      <c r="C61" s="28" t="s">
        <v>419</v>
      </c>
      <c r="D61" s="40" t="s">
        <v>527</v>
      </c>
    </row>
    <row r="62" spans="1:4" ht="15" customHeight="1">
      <c r="A62" s="24" t="s">
        <v>538</v>
      </c>
      <c r="B62" s="25" t="s">
        <v>539</v>
      </c>
      <c r="C62" s="28" t="s">
        <v>419</v>
      </c>
      <c r="D62" s="40" t="s">
        <v>527</v>
      </c>
    </row>
    <row r="63" spans="1:4" ht="15" customHeight="1">
      <c r="A63" s="24" t="s">
        <v>540</v>
      </c>
      <c r="B63" s="25" t="s">
        <v>541</v>
      </c>
      <c r="C63" s="28" t="s">
        <v>419</v>
      </c>
      <c r="D63" s="40" t="s">
        <v>527</v>
      </c>
    </row>
    <row r="64" spans="1:4" ht="15" customHeight="1">
      <c r="A64" s="24" t="s">
        <v>542</v>
      </c>
      <c r="B64" s="25" t="s">
        <v>543</v>
      </c>
      <c r="C64" s="28" t="s">
        <v>419</v>
      </c>
      <c r="D64" s="40" t="s">
        <v>527</v>
      </c>
    </row>
    <row r="65" spans="1:4" ht="15" customHeight="1">
      <c r="A65" s="24" t="s">
        <v>544</v>
      </c>
      <c r="B65" s="25" t="s">
        <v>545</v>
      </c>
      <c r="C65" s="28" t="s">
        <v>419</v>
      </c>
      <c r="D65" s="40" t="s">
        <v>527</v>
      </c>
    </row>
    <row r="66" spans="1:4" ht="15" customHeight="1">
      <c r="A66" s="24" t="s">
        <v>546</v>
      </c>
      <c r="B66" s="25" t="s">
        <v>547</v>
      </c>
      <c r="C66" s="28" t="s">
        <v>419</v>
      </c>
      <c r="D66" s="40" t="s">
        <v>527</v>
      </c>
    </row>
    <row r="67" spans="1:4" ht="15" customHeight="1">
      <c r="A67" s="24" t="s">
        <v>548</v>
      </c>
      <c r="B67" s="25" t="s">
        <v>549</v>
      </c>
      <c r="C67" s="28" t="s">
        <v>419</v>
      </c>
      <c r="D67" s="40" t="s">
        <v>527</v>
      </c>
    </row>
    <row r="68" spans="1:4" ht="15" customHeight="1">
      <c r="A68" s="24" t="s">
        <v>550</v>
      </c>
      <c r="B68" s="25" t="s">
        <v>551</v>
      </c>
      <c r="C68" s="28" t="s">
        <v>419</v>
      </c>
      <c r="D68" s="40" t="s">
        <v>527</v>
      </c>
    </row>
    <row r="69" spans="1:4" ht="15" customHeight="1">
      <c r="A69" s="24" t="s">
        <v>552</v>
      </c>
      <c r="B69" s="25" t="s">
        <v>553</v>
      </c>
      <c r="C69" s="28" t="s">
        <v>419</v>
      </c>
      <c r="D69" s="40" t="s">
        <v>527</v>
      </c>
    </row>
    <row r="70" spans="1:4" ht="15" customHeight="1">
      <c r="A70" s="24" t="s">
        <v>554</v>
      </c>
      <c r="B70" s="25" t="s">
        <v>555</v>
      </c>
      <c r="C70" s="28" t="s">
        <v>419</v>
      </c>
      <c r="D70" s="40" t="s">
        <v>527</v>
      </c>
    </row>
    <row r="71" spans="1:4" ht="15" customHeight="1">
      <c r="A71" s="24" t="s">
        <v>556</v>
      </c>
      <c r="B71" s="25" t="s">
        <v>557</v>
      </c>
      <c r="C71" s="28" t="s">
        <v>419</v>
      </c>
      <c r="D71" s="40" t="s">
        <v>527</v>
      </c>
    </row>
    <row r="72" spans="1:4" ht="15" customHeight="1">
      <c r="A72" s="24" t="s">
        <v>558</v>
      </c>
      <c r="B72" s="25" t="s">
        <v>559</v>
      </c>
      <c r="C72" s="28" t="s">
        <v>419</v>
      </c>
      <c r="D72" s="40" t="s">
        <v>527</v>
      </c>
    </row>
    <row r="73" spans="1:4" ht="15" customHeight="1">
      <c r="A73" s="24" t="s">
        <v>560</v>
      </c>
      <c r="B73" s="25" t="s">
        <v>561</v>
      </c>
      <c r="C73" s="28" t="s">
        <v>419</v>
      </c>
      <c r="D73" s="40" t="s">
        <v>527</v>
      </c>
    </row>
    <row r="74" spans="1:4" ht="15" customHeight="1">
      <c r="A74" s="24" t="s">
        <v>562</v>
      </c>
      <c r="B74" s="25" t="s">
        <v>563</v>
      </c>
      <c r="C74" s="28" t="s">
        <v>419</v>
      </c>
      <c r="D74" s="40" t="s">
        <v>527</v>
      </c>
    </row>
    <row r="75" spans="1:4" ht="15" customHeight="1">
      <c r="A75" s="24" t="s">
        <v>564</v>
      </c>
      <c r="B75" s="25" t="s">
        <v>565</v>
      </c>
      <c r="C75" s="28" t="s">
        <v>419</v>
      </c>
      <c r="D75" s="40" t="s">
        <v>527</v>
      </c>
    </row>
    <row r="76" spans="1:4" ht="15" customHeight="1">
      <c r="A76" s="24" t="s">
        <v>566</v>
      </c>
      <c r="B76" s="25" t="s">
        <v>567</v>
      </c>
      <c r="C76" s="28" t="s">
        <v>419</v>
      </c>
      <c r="D76" s="40" t="s">
        <v>527</v>
      </c>
    </row>
    <row r="77" spans="1:4" ht="15" customHeight="1">
      <c r="A77" s="24" t="s">
        <v>568</v>
      </c>
      <c r="B77" s="25" t="s">
        <v>569</v>
      </c>
      <c r="C77" s="28" t="s">
        <v>419</v>
      </c>
      <c r="D77" s="40" t="s">
        <v>527</v>
      </c>
    </row>
    <row r="78" spans="1:4" ht="15" customHeight="1">
      <c r="A78" s="24" t="s">
        <v>570</v>
      </c>
      <c r="B78" s="25" t="s">
        <v>571</v>
      </c>
      <c r="C78" s="28" t="s">
        <v>419</v>
      </c>
      <c r="D78" s="40" t="s">
        <v>527</v>
      </c>
    </row>
    <row r="79" spans="1:4" ht="15" customHeight="1">
      <c r="A79" s="24" t="s">
        <v>572</v>
      </c>
      <c r="B79" s="25" t="s">
        <v>573</v>
      </c>
      <c r="C79" s="28" t="s">
        <v>419</v>
      </c>
      <c r="D79" s="40" t="s">
        <v>527</v>
      </c>
    </row>
    <row r="80" spans="1:4" ht="15" customHeight="1">
      <c r="A80" s="24" t="s">
        <v>574</v>
      </c>
      <c r="B80" s="25" t="s">
        <v>575</v>
      </c>
      <c r="C80" s="28" t="s">
        <v>419</v>
      </c>
      <c r="D80" s="40" t="s">
        <v>527</v>
      </c>
    </row>
    <row r="81" spans="1:4" ht="15" customHeight="1">
      <c r="A81" s="24" t="s">
        <v>576</v>
      </c>
      <c r="B81" s="25" t="s">
        <v>577</v>
      </c>
      <c r="C81" s="28" t="s">
        <v>419</v>
      </c>
      <c r="D81" s="40" t="s">
        <v>527</v>
      </c>
    </row>
    <row r="82" spans="1:4" ht="15" customHeight="1">
      <c r="A82" s="24" t="s">
        <v>578</v>
      </c>
      <c r="B82" s="25" t="s">
        <v>579</v>
      </c>
      <c r="C82" s="28" t="s">
        <v>419</v>
      </c>
      <c r="D82" s="40" t="s">
        <v>527</v>
      </c>
    </row>
    <row r="83" spans="1:4" ht="15" customHeight="1">
      <c r="A83" s="24" t="s">
        <v>580</v>
      </c>
      <c r="B83" s="25" t="s">
        <v>581</v>
      </c>
      <c r="C83" s="28" t="s">
        <v>419</v>
      </c>
      <c r="D83" s="40" t="s">
        <v>527</v>
      </c>
    </row>
    <row r="84" spans="1:4" ht="15" customHeight="1">
      <c r="A84" s="24" t="s">
        <v>582</v>
      </c>
      <c r="B84" s="25" t="s">
        <v>583</v>
      </c>
      <c r="C84" s="28" t="s">
        <v>419</v>
      </c>
      <c r="D84" s="40" t="s">
        <v>527</v>
      </c>
    </row>
    <row r="85" spans="1:4" ht="15" customHeight="1">
      <c r="A85" s="24" t="s">
        <v>584</v>
      </c>
      <c r="B85" s="25" t="s">
        <v>585</v>
      </c>
      <c r="C85" s="28" t="s">
        <v>419</v>
      </c>
      <c r="D85" s="40" t="s">
        <v>527</v>
      </c>
    </row>
    <row r="86" spans="1:4" ht="15" customHeight="1">
      <c r="A86" s="24" t="s">
        <v>586</v>
      </c>
      <c r="B86" s="25" t="s">
        <v>587</v>
      </c>
      <c r="C86" s="28" t="s">
        <v>419</v>
      </c>
      <c r="D86" s="40" t="s">
        <v>527</v>
      </c>
    </row>
    <row r="87" spans="1:4" ht="15" customHeight="1">
      <c r="A87" s="24" t="s">
        <v>588</v>
      </c>
      <c r="B87" s="25" t="s">
        <v>589</v>
      </c>
      <c r="C87" s="28" t="s">
        <v>419</v>
      </c>
      <c r="D87" s="40" t="s">
        <v>527</v>
      </c>
    </row>
    <row r="88" spans="1:4" ht="15" customHeight="1">
      <c r="A88" s="24" t="s">
        <v>590</v>
      </c>
      <c r="B88" s="25" t="s">
        <v>591</v>
      </c>
      <c r="C88" s="28" t="s">
        <v>419</v>
      </c>
      <c r="D88" s="40" t="s">
        <v>527</v>
      </c>
    </row>
    <row r="89" spans="1:4" ht="15" customHeight="1">
      <c r="A89" s="24" t="s">
        <v>592</v>
      </c>
      <c r="B89" s="25" t="s">
        <v>593</v>
      </c>
      <c r="C89" s="28" t="s">
        <v>419</v>
      </c>
      <c r="D89" s="40" t="s">
        <v>527</v>
      </c>
    </row>
    <row r="90" spans="1:4" ht="15" customHeight="1">
      <c r="A90" s="24" t="s">
        <v>594</v>
      </c>
      <c r="B90" s="25" t="s">
        <v>595</v>
      </c>
      <c r="C90" s="28" t="s">
        <v>419</v>
      </c>
      <c r="D90" s="40" t="s">
        <v>527</v>
      </c>
    </row>
    <row r="91" spans="1:4" ht="15" customHeight="1">
      <c r="A91" s="24" t="s">
        <v>596</v>
      </c>
      <c r="B91" s="25" t="s">
        <v>597</v>
      </c>
      <c r="C91" s="28" t="s">
        <v>419</v>
      </c>
      <c r="D91" s="40" t="s">
        <v>527</v>
      </c>
    </row>
    <row r="92" spans="1:4" ht="15" customHeight="1">
      <c r="A92" s="24" t="s">
        <v>598</v>
      </c>
      <c r="B92" s="25" t="s">
        <v>599</v>
      </c>
      <c r="C92" s="28" t="s">
        <v>419</v>
      </c>
      <c r="D92" s="40" t="s">
        <v>527</v>
      </c>
    </row>
    <row r="93" spans="1:4" ht="15" customHeight="1">
      <c r="A93" s="24" t="s">
        <v>600</v>
      </c>
      <c r="B93" s="25" t="s">
        <v>601</v>
      </c>
      <c r="C93" s="28" t="s">
        <v>419</v>
      </c>
      <c r="D93" s="40" t="s">
        <v>527</v>
      </c>
    </row>
    <row r="94" spans="1:4" ht="15" customHeight="1">
      <c r="A94" s="24" t="s">
        <v>602</v>
      </c>
      <c r="B94" s="25" t="s">
        <v>603</v>
      </c>
      <c r="C94" s="28" t="s">
        <v>419</v>
      </c>
      <c r="D94" s="40" t="s">
        <v>527</v>
      </c>
    </row>
    <row r="95" spans="1:4" ht="15" customHeight="1">
      <c r="A95" s="24" t="s">
        <v>604</v>
      </c>
      <c r="B95" s="25" t="s">
        <v>605</v>
      </c>
      <c r="C95" s="28" t="s">
        <v>419</v>
      </c>
      <c r="D95" s="40" t="s">
        <v>527</v>
      </c>
    </row>
    <row r="96" spans="1:4" ht="15" customHeight="1">
      <c r="A96" s="24" t="s">
        <v>606</v>
      </c>
      <c r="B96" s="25" t="s">
        <v>607</v>
      </c>
      <c r="C96" s="28" t="s">
        <v>419</v>
      </c>
      <c r="D96" s="40" t="s">
        <v>527</v>
      </c>
    </row>
    <row r="97" spans="1:4" ht="15" customHeight="1">
      <c r="A97" s="24" t="s">
        <v>608</v>
      </c>
      <c r="B97" s="25" t="s">
        <v>609</v>
      </c>
      <c r="C97" s="28" t="s">
        <v>419</v>
      </c>
      <c r="D97" s="40" t="s">
        <v>527</v>
      </c>
    </row>
    <row r="98" spans="1:4" ht="15" customHeight="1">
      <c r="A98" s="24" t="s">
        <v>610</v>
      </c>
      <c r="B98" s="25" t="s">
        <v>611</v>
      </c>
      <c r="C98" s="28" t="s">
        <v>419</v>
      </c>
      <c r="D98" s="40" t="s">
        <v>527</v>
      </c>
    </row>
    <row r="99" spans="1:4" ht="15" customHeight="1">
      <c r="A99" s="24" t="s">
        <v>612</v>
      </c>
      <c r="B99" s="25" t="s">
        <v>613</v>
      </c>
      <c r="C99" s="28" t="s">
        <v>419</v>
      </c>
      <c r="D99" s="40" t="s">
        <v>527</v>
      </c>
    </row>
    <row r="100" spans="1:4" ht="15" customHeight="1">
      <c r="A100" s="24" t="s">
        <v>614</v>
      </c>
      <c r="B100" s="25" t="s">
        <v>615</v>
      </c>
      <c r="C100" s="28" t="s">
        <v>419</v>
      </c>
      <c r="D100" s="40" t="s">
        <v>527</v>
      </c>
    </row>
    <row r="101" spans="1:4" ht="15" customHeight="1">
      <c r="A101" s="24" t="s">
        <v>616</v>
      </c>
      <c r="B101" s="25" t="s">
        <v>617</v>
      </c>
      <c r="C101" s="28" t="s">
        <v>419</v>
      </c>
      <c r="D101" s="40" t="s">
        <v>527</v>
      </c>
    </row>
    <row r="102" spans="1:4" ht="15" customHeight="1">
      <c r="A102" s="24" t="s">
        <v>618</v>
      </c>
      <c r="B102" s="25" t="s">
        <v>619</v>
      </c>
      <c r="C102" s="28" t="s">
        <v>419</v>
      </c>
      <c r="D102" s="40" t="s">
        <v>527</v>
      </c>
    </row>
    <row r="103" spans="1:4" ht="15" customHeight="1">
      <c r="A103" s="24" t="s">
        <v>620</v>
      </c>
      <c r="B103" s="25" t="s">
        <v>621</v>
      </c>
      <c r="C103" s="28" t="s">
        <v>419</v>
      </c>
      <c r="D103" s="40" t="s">
        <v>527</v>
      </c>
    </row>
    <row r="104" spans="1:4" ht="15" customHeight="1">
      <c r="A104" s="24" t="s">
        <v>622</v>
      </c>
      <c r="B104" s="25" t="s">
        <v>623</v>
      </c>
      <c r="C104" s="28" t="s">
        <v>419</v>
      </c>
      <c r="D104" s="40" t="s">
        <v>527</v>
      </c>
    </row>
    <row r="105" spans="1:4" ht="15" customHeight="1">
      <c r="A105" s="24" t="s">
        <v>624</v>
      </c>
      <c r="B105" s="25" t="s">
        <v>625</v>
      </c>
      <c r="C105" s="28" t="s">
        <v>419</v>
      </c>
      <c r="D105" s="40" t="s">
        <v>527</v>
      </c>
    </row>
    <row r="106" spans="1:4" ht="15" customHeight="1">
      <c r="A106" s="24" t="s">
        <v>626</v>
      </c>
      <c r="B106" s="25" t="s">
        <v>627</v>
      </c>
      <c r="C106" s="28" t="s">
        <v>419</v>
      </c>
      <c r="D106" s="40" t="s">
        <v>527</v>
      </c>
    </row>
    <row r="107" spans="1:4" ht="15" customHeight="1">
      <c r="A107" s="24" t="s">
        <v>628</v>
      </c>
      <c r="B107" s="25" t="s">
        <v>629</v>
      </c>
      <c r="C107" s="28" t="s">
        <v>419</v>
      </c>
      <c r="D107" s="40" t="s">
        <v>527</v>
      </c>
    </row>
    <row r="108" spans="1:4" ht="15" customHeight="1">
      <c r="A108" s="24" t="s">
        <v>630</v>
      </c>
      <c r="B108" s="25" t="s">
        <v>631</v>
      </c>
      <c r="C108" s="28" t="s">
        <v>419</v>
      </c>
      <c r="D108" s="40" t="s">
        <v>527</v>
      </c>
    </row>
    <row r="109" spans="1:4" ht="15" customHeight="1">
      <c r="A109" s="24" t="s">
        <v>632</v>
      </c>
      <c r="B109" s="25" t="s">
        <v>633</v>
      </c>
      <c r="C109" s="28" t="s">
        <v>419</v>
      </c>
      <c r="D109" s="40" t="s">
        <v>527</v>
      </c>
    </row>
    <row r="110" spans="1:4" ht="15" customHeight="1">
      <c r="A110" s="24" t="s">
        <v>634</v>
      </c>
      <c r="B110" s="25" t="s">
        <v>635</v>
      </c>
      <c r="C110" s="28" t="s">
        <v>419</v>
      </c>
      <c r="D110" s="40" t="s">
        <v>527</v>
      </c>
    </row>
    <row r="111" spans="1:4" ht="15" customHeight="1">
      <c r="A111" s="24" t="s">
        <v>636</v>
      </c>
      <c r="B111" s="25" t="s">
        <v>637</v>
      </c>
      <c r="C111" s="28" t="s">
        <v>419</v>
      </c>
      <c r="D111" s="40" t="s">
        <v>527</v>
      </c>
    </row>
    <row r="112" spans="1:4" ht="15" customHeight="1">
      <c r="A112" s="24" t="s">
        <v>638</v>
      </c>
      <c r="B112" s="25" t="s">
        <v>639</v>
      </c>
      <c r="C112" s="28" t="s">
        <v>419</v>
      </c>
      <c r="D112" s="40" t="s">
        <v>527</v>
      </c>
    </row>
    <row r="113" spans="1:4" ht="15" customHeight="1">
      <c r="A113" s="24" t="s">
        <v>640</v>
      </c>
      <c r="B113" s="25" t="s">
        <v>641</v>
      </c>
      <c r="C113" s="28" t="s">
        <v>419</v>
      </c>
      <c r="D113" s="40" t="s">
        <v>527</v>
      </c>
    </row>
    <row r="114" spans="1:4" ht="15" customHeight="1">
      <c r="A114" s="24" t="s">
        <v>642</v>
      </c>
      <c r="B114" s="25" t="s">
        <v>643</v>
      </c>
      <c r="C114" s="28" t="s">
        <v>419</v>
      </c>
      <c r="D114" s="40" t="s">
        <v>527</v>
      </c>
    </row>
    <row r="115" spans="1:4" ht="15" customHeight="1">
      <c r="A115" s="24" t="s">
        <v>644</v>
      </c>
      <c r="B115" s="25" t="s">
        <v>645</v>
      </c>
      <c r="C115" s="28" t="s">
        <v>419</v>
      </c>
      <c r="D115" s="40" t="s">
        <v>527</v>
      </c>
    </row>
    <row r="116" spans="1:4" ht="15" customHeight="1">
      <c r="A116" s="24" t="s">
        <v>646</v>
      </c>
      <c r="B116" s="25" t="s">
        <v>647</v>
      </c>
      <c r="C116" s="28" t="s">
        <v>419</v>
      </c>
      <c r="D116" s="40" t="s">
        <v>527</v>
      </c>
    </row>
    <row r="117" spans="1:4" ht="15" customHeight="1">
      <c r="A117" s="24" t="s">
        <v>648</v>
      </c>
      <c r="B117" s="25" t="s">
        <v>649</v>
      </c>
      <c r="C117" s="28" t="s">
        <v>419</v>
      </c>
      <c r="D117" s="40" t="s">
        <v>527</v>
      </c>
    </row>
    <row r="118" spans="1:4" ht="15" customHeight="1">
      <c r="A118" s="24" t="s">
        <v>650</v>
      </c>
      <c r="B118" s="25" t="s">
        <v>651</v>
      </c>
      <c r="C118" s="28" t="s">
        <v>419</v>
      </c>
      <c r="D118" s="40" t="s">
        <v>527</v>
      </c>
    </row>
    <row r="119" spans="1:4" ht="15" customHeight="1">
      <c r="A119" s="24" t="s">
        <v>652</v>
      </c>
      <c r="B119" s="25" t="s">
        <v>653</v>
      </c>
      <c r="C119" s="28" t="s">
        <v>419</v>
      </c>
      <c r="D119" s="40" t="s">
        <v>527</v>
      </c>
    </row>
    <row r="120" spans="1:4" ht="15" customHeight="1">
      <c r="A120" s="24" t="s">
        <v>654</v>
      </c>
      <c r="B120" s="25" t="s">
        <v>655</v>
      </c>
      <c r="C120" s="28" t="s">
        <v>419</v>
      </c>
      <c r="D120" s="40" t="s">
        <v>527</v>
      </c>
    </row>
    <row r="121" spans="1:4" ht="15" customHeight="1">
      <c r="A121" s="24" t="s">
        <v>656</v>
      </c>
      <c r="B121" s="25" t="s">
        <v>657</v>
      </c>
      <c r="C121" s="28" t="s">
        <v>419</v>
      </c>
      <c r="D121" s="40" t="s">
        <v>527</v>
      </c>
    </row>
    <row r="122" spans="1:4" ht="15" customHeight="1">
      <c r="A122" s="24" t="s">
        <v>658</v>
      </c>
      <c r="B122" s="25" t="s">
        <v>659</v>
      </c>
      <c r="C122" s="28" t="s">
        <v>419</v>
      </c>
      <c r="D122" s="40" t="s">
        <v>527</v>
      </c>
    </row>
    <row r="123" spans="1:4" ht="15" customHeight="1">
      <c r="A123" s="24" t="s">
        <v>660</v>
      </c>
      <c r="B123" s="25" t="s">
        <v>661</v>
      </c>
      <c r="C123" s="28" t="s">
        <v>419</v>
      </c>
      <c r="D123" s="40" t="s">
        <v>527</v>
      </c>
    </row>
    <row r="124" spans="1:4" ht="15" customHeight="1">
      <c r="A124" s="24" t="s">
        <v>662</v>
      </c>
      <c r="B124" s="25" t="s">
        <v>663</v>
      </c>
      <c r="C124" s="28" t="s">
        <v>419</v>
      </c>
      <c r="D124" s="40" t="s">
        <v>527</v>
      </c>
    </row>
    <row r="125" spans="1:4" ht="15" customHeight="1">
      <c r="A125" s="24" t="s">
        <v>664</v>
      </c>
      <c r="B125" s="25" t="s">
        <v>665</v>
      </c>
      <c r="C125" s="28" t="s">
        <v>419</v>
      </c>
      <c r="D125" s="40" t="s">
        <v>527</v>
      </c>
    </row>
    <row r="126" spans="1:4" ht="15" customHeight="1">
      <c r="A126" s="24" t="s">
        <v>666</v>
      </c>
      <c r="B126" s="25" t="s">
        <v>667</v>
      </c>
      <c r="C126" s="28" t="s">
        <v>419</v>
      </c>
      <c r="D126" s="40" t="s">
        <v>527</v>
      </c>
    </row>
    <row r="127" spans="1:4" ht="15" customHeight="1">
      <c r="A127" s="24" t="s">
        <v>668</v>
      </c>
      <c r="B127" s="25" t="s">
        <v>669</v>
      </c>
      <c r="C127" s="28" t="s">
        <v>419</v>
      </c>
      <c r="D127" s="40" t="s">
        <v>527</v>
      </c>
    </row>
    <row r="128" spans="1:4" ht="15" customHeight="1">
      <c r="A128" s="24" t="s">
        <v>670</v>
      </c>
      <c r="B128" s="25" t="s">
        <v>671</v>
      </c>
      <c r="C128" s="28" t="s">
        <v>419</v>
      </c>
      <c r="D128" s="40" t="s">
        <v>527</v>
      </c>
    </row>
    <row r="129" spans="1:4" ht="15" customHeight="1">
      <c r="A129" s="24" t="s">
        <v>672</v>
      </c>
      <c r="B129" s="25" t="s">
        <v>673</v>
      </c>
      <c r="C129" s="28" t="s">
        <v>419</v>
      </c>
      <c r="D129" s="40" t="s">
        <v>527</v>
      </c>
    </row>
    <row r="130" spans="1:4" ht="15" customHeight="1">
      <c r="A130" s="24" t="s">
        <v>674</v>
      </c>
      <c r="B130" s="25" t="s">
        <v>675</v>
      </c>
      <c r="C130" s="28" t="s">
        <v>419</v>
      </c>
      <c r="D130" s="40" t="s">
        <v>527</v>
      </c>
    </row>
    <row r="131" spans="1:4" ht="15" customHeight="1">
      <c r="A131" s="24" t="s">
        <v>676</v>
      </c>
      <c r="B131" s="25" t="s">
        <v>677</v>
      </c>
      <c r="C131" s="28" t="s">
        <v>419</v>
      </c>
      <c r="D131" s="40" t="s">
        <v>527</v>
      </c>
    </row>
    <row r="132" spans="1:4" ht="15" customHeight="1">
      <c r="A132" s="24" t="s">
        <v>678</v>
      </c>
      <c r="B132" s="25" t="s">
        <v>679</v>
      </c>
      <c r="C132" s="28" t="s">
        <v>419</v>
      </c>
      <c r="D132" s="40" t="s">
        <v>527</v>
      </c>
    </row>
    <row r="133" spans="1:4" ht="15" customHeight="1">
      <c r="A133" s="24" t="s">
        <v>680</v>
      </c>
      <c r="B133" s="25" t="s">
        <v>681</v>
      </c>
      <c r="C133" s="28" t="s">
        <v>419</v>
      </c>
      <c r="D133" s="40" t="s">
        <v>527</v>
      </c>
    </row>
    <row r="134" spans="1:4" ht="15" customHeight="1">
      <c r="A134" s="24" t="s">
        <v>682</v>
      </c>
      <c r="B134" s="25" t="s">
        <v>683</v>
      </c>
      <c r="C134" s="28" t="s">
        <v>419</v>
      </c>
      <c r="D134" s="40" t="s">
        <v>527</v>
      </c>
    </row>
    <row r="135" spans="1:4" ht="15" customHeight="1">
      <c r="A135" s="24" t="s">
        <v>684</v>
      </c>
      <c r="B135" s="25" t="s">
        <v>685</v>
      </c>
      <c r="C135" s="28" t="s">
        <v>419</v>
      </c>
      <c r="D135" s="40" t="s">
        <v>527</v>
      </c>
    </row>
    <row r="136" spans="1:4" ht="15" customHeight="1">
      <c r="A136" s="24" t="s">
        <v>686</v>
      </c>
      <c r="B136" s="25" t="s">
        <v>687</v>
      </c>
      <c r="C136" s="28" t="s">
        <v>419</v>
      </c>
      <c r="D136" s="40" t="s">
        <v>527</v>
      </c>
    </row>
    <row r="137" spans="1:4" ht="15" customHeight="1">
      <c r="A137" s="24" t="s">
        <v>688</v>
      </c>
      <c r="B137" s="25" t="s">
        <v>689</v>
      </c>
      <c r="C137" s="28" t="s">
        <v>419</v>
      </c>
      <c r="D137" s="40" t="s">
        <v>527</v>
      </c>
    </row>
    <row r="138" spans="1:4" ht="15" customHeight="1">
      <c r="A138" s="24" t="s">
        <v>690</v>
      </c>
      <c r="B138" s="25" t="s">
        <v>691</v>
      </c>
      <c r="C138" s="28" t="s">
        <v>419</v>
      </c>
      <c r="D138" s="40" t="s">
        <v>527</v>
      </c>
    </row>
    <row r="139" spans="1:4" ht="15" customHeight="1">
      <c r="A139" s="24" t="s">
        <v>692</v>
      </c>
      <c r="B139" s="25" t="s">
        <v>693</v>
      </c>
      <c r="C139" s="28" t="s">
        <v>419</v>
      </c>
      <c r="D139" s="40" t="s">
        <v>527</v>
      </c>
    </row>
    <row r="140" spans="1:4" ht="15" customHeight="1">
      <c r="A140" s="24" t="s">
        <v>694</v>
      </c>
      <c r="B140" s="25" t="s">
        <v>695</v>
      </c>
      <c r="C140" s="28" t="s">
        <v>419</v>
      </c>
      <c r="D140" s="40" t="s">
        <v>527</v>
      </c>
    </row>
    <row r="141" spans="1:4" ht="15" customHeight="1">
      <c r="A141" s="24" t="s">
        <v>696</v>
      </c>
      <c r="B141" s="25" t="s">
        <v>697</v>
      </c>
      <c r="C141" s="28" t="s">
        <v>419</v>
      </c>
      <c r="D141" s="40" t="s">
        <v>527</v>
      </c>
    </row>
    <row r="142" spans="1:4" ht="15" customHeight="1">
      <c r="A142" s="24" t="s">
        <v>698</v>
      </c>
      <c r="B142" s="25" t="s">
        <v>699</v>
      </c>
      <c r="C142" s="28" t="s">
        <v>419</v>
      </c>
      <c r="D142" s="40" t="s">
        <v>527</v>
      </c>
    </row>
    <row r="143" spans="1:4" ht="15" customHeight="1">
      <c r="A143" s="24" t="s">
        <v>700</v>
      </c>
      <c r="B143" s="25" t="s">
        <v>701</v>
      </c>
      <c r="C143" s="28" t="s">
        <v>419</v>
      </c>
      <c r="D143" s="40" t="s">
        <v>527</v>
      </c>
    </row>
    <row r="144" spans="1:4" ht="15" customHeight="1">
      <c r="A144" s="24" t="s">
        <v>702</v>
      </c>
      <c r="B144" s="25" t="s">
        <v>703</v>
      </c>
      <c r="C144" s="28" t="s">
        <v>419</v>
      </c>
      <c r="D144" s="40" t="s">
        <v>527</v>
      </c>
    </row>
    <row r="145" spans="1:4" ht="15" customHeight="1">
      <c r="A145" s="24" t="s">
        <v>704</v>
      </c>
      <c r="B145" s="25" t="s">
        <v>705</v>
      </c>
      <c r="C145" s="28" t="s">
        <v>419</v>
      </c>
      <c r="D145" s="40" t="s">
        <v>527</v>
      </c>
    </row>
    <row r="146" spans="1:4" ht="15" customHeight="1">
      <c r="A146" s="24" t="s">
        <v>706</v>
      </c>
      <c r="B146" s="25" t="s">
        <v>707</v>
      </c>
      <c r="C146" s="28" t="s">
        <v>419</v>
      </c>
      <c r="D146" s="40" t="s">
        <v>527</v>
      </c>
    </row>
    <row r="147" spans="1:4" ht="15" customHeight="1">
      <c r="A147" s="24" t="s">
        <v>708</v>
      </c>
      <c r="B147" s="25" t="s">
        <v>709</v>
      </c>
      <c r="C147" s="28" t="s">
        <v>419</v>
      </c>
      <c r="D147" s="40" t="s">
        <v>527</v>
      </c>
    </row>
    <row r="148" spans="1:4" ht="15" customHeight="1">
      <c r="A148" s="24" t="s">
        <v>710</v>
      </c>
      <c r="B148" s="25" t="s">
        <v>711</v>
      </c>
      <c r="C148" s="28" t="s">
        <v>419</v>
      </c>
      <c r="D148" s="40" t="s">
        <v>527</v>
      </c>
    </row>
    <row r="149" spans="1:4" ht="15" customHeight="1">
      <c r="A149" s="24" t="s">
        <v>712</v>
      </c>
      <c r="B149" s="25" t="s">
        <v>713</v>
      </c>
      <c r="C149" s="28" t="s">
        <v>419</v>
      </c>
      <c r="D149" s="40" t="s">
        <v>527</v>
      </c>
    </row>
    <row r="150" spans="1:4" ht="15" customHeight="1">
      <c r="A150" s="24" t="s">
        <v>714</v>
      </c>
      <c r="B150" s="25" t="s">
        <v>715</v>
      </c>
      <c r="C150" s="28" t="s">
        <v>419</v>
      </c>
      <c r="D150" s="40" t="s">
        <v>527</v>
      </c>
    </row>
    <row r="151" spans="1:4" ht="15" customHeight="1">
      <c r="A151" s="24" t="s">
        <v>716</v>
      </c>
      <c r="B151" s="25" t="s">
        <v>717</v>
      </c>
      <c r="C151" s="28" t="s">
        <v>419</v>
      </c>
      <c r="D151" s="40" t="s">
        <v>527</v>
      </c>
    </row>
    <row r="152" spans="1:4" ht="15" customHeight="1">
      <c r="A152" s="24" t="s">
        <v>718</v>
      </c>
      <c r="B152" s="25" t="s">
        <v>719</v>
      </c>
      <c r="C152" s="28" t="s">
        <v>419</v>
      </c>
      <c r="D152" s="40" t="s">
        <v>527</v>
      </c>
    </row>
    <row r="153" spans="1:4" ht="15" customHeight="1">
      <c r="A153" s="24" t="s">
        <v>720</v>
      </c>
      <c r="B153" s="25" t="s">
        <v>721</v>
      </c>
      <c r="C153" s="28" t="s">
        <v>419</v>
      </c>
      <c r="D153" s="40" t="s">
        <v>527</v>
      </c>
    </row>
    <row r="154" spans="1:4" ht="15" customHeight="1">
      <c r="A154" s="24" t="s">
        <v>722</v>
      </c>
      <c r="B154" s="25" t="s">
        <v>723</v>
      </c>
      <c r="C154" s="28" t="s">
        <v>419</v>
      </c>
      <c r="D154" s="40" t="s">
        <v>527</v>
      </c>
    </row>
    <row r="155" spans="1:4" ht="15" customHeight="1">
      <c r="A155" s="24" t="s">
        <v>724</v>
      </c>
      <c r="B155" s="25" t="s">
        <v>725</v>
      </c>
      <c r="C155" s="28" t="s">
        <v>419</v>
      </c>
      <c r="D155" s="40" t="s">
        <v>527</v>
      </c>
    </row>
    <row r="156" spans="1:4" ht="15" customHeight="1">
      <c r="A156" s="24" t="s">
        <v>726</v>
      </c>
      <c r="B156" s="25" t="s">
        <v>727</v>
      </c>
      <c r="C156" s="28" t="s">
        <v>419</v>
      </c>
      <c r="D156" s="40" t="s">
        <v>527</v>
      </c>
    </row>
    <row r="157" spans="1:4" ht="15" customHeight="1">
      <c r="A157" s="24" t="s">
        <v>728</v>
      </c>
      <c r="B157" s="25" t="s">
        <v>729</v>
      </c>
      <c r="C157" s="28" t="s">
        <v>419</v>
      </c>
      <c r="D157" s="40" t="s">
        <v>527</v>
      </c>
    </row>
    <row r="158" spans="1:4" ht="15" customHeight="1">
      <c r="A158" s="24" t="s">
        <v>730</v>
      </c>
      <c r="B158" s="25" t="s">
        <v>731</v>
      </c>
      <c r="C158" s="28" t="s">
        <v>419</v>
      </c>
      <c r="D158" s="40" t="s">
        <v>527</v>
      </c>
    </row>
    <row r="159" spans="1:4" ht="15" customHeight="1">
      <c r="A159" s="24" t="s">
        <v>732</v>
      </c>
      <c r="B159" s="25" t="s">
        <v>733</v>
      </c>
      <c r="C159" s="28" t="s">
        <v>419</v>
      </c>
      <c r="D159" s="40" t="s">
        <v>527</v>
      </c>
    </row>
    <row r="160" spans="1:4" ht="15" customHeight="1">
      <c r="A160" s="24" t="s">
        <v>734</v>
      </c>
      <c r="B160" s="25" t="s">
        <v>735</v>
      </c>
      <c r="C160" s="28" t="s">
        <v>419</v>
      </c>
      <c r="D160" s="40" t="s">
        <v>527</v>
      </c>
    </row>
    <row r="161" spans="1:4" ht="15" customHeight="1">
      <c r="A161" s="24" t="s">
        <v>736</v>
      </c>
      <c r="B161" s="25" t="s">
        <v>737</v>
      </c>
      <c r="C161" s="28" t="s">
        <v>419</v>
      </c>
      <c r="D161" s="40" t="s">
        <v>527</v>
      </c>
    </row>
    <row r="162" spans="1:4" ht="15" customHeight="1">
      <c r="A162" s="24" t="s">
        <v>738</v>
      </c>
      <c r="B162" s="25" t="s">
        <v>739</v>
      </c>
      <c r="C162" s="28" t="s">
        <v>419</v>
      </c>
      <c r="D162" s="40" t="s">
        <v>527</v>
      </c>
    </row>
    <row r="163" spans="1:4" ht="15" customHeight="1">
      <c r="A163" s="24" t="s">
        <v>740</v>
      </c>
      <c r="B163" s="25" t="s">
        <v>741</v>
      </c>
      <c r="C163" s="28" t="s">
        <v>419</v>
      </c>
      <c r="D163" s="40" t="s">
        <v>527</v>
      </c>
    </row>
    <row r="164" spans="1:4" ht="15" customHeight="1">
      <c r="A164" s="24" t="s">
        <v>742</v>
      </c>
      <c r="B164" s="25" t="s">
        <v>743</v>
      </c>
      <c r="C164" s="28" t="s">
        <v>419</v>
      </c>
      <c r="D164" s="40" t="s">
        <v>527</v>
      </c>
    </row>
    <row r="165" spans="1:4" ht="15" customHeight="1">
      <c r="A165" s="24" t="s">
        <v>744</v>
      </c>
      <c r="B165" s="25" t="s">
        <v>745</v>
      </c>
      <c r="C165" s="28" t="s">
        <v>419</v>
      </c>
      <c r="D165" s="40" t="s">
        <v>527</v>
      </c>
    </row>
    <row r="166" spans="1:4" ht="15" customHeight="1">
      <c r="A166" s="24" t="s">
        <v>746</v>
      </c>
      <c r="B166" s="25" t="s">
        <v>747</v>
      </c>
      <c r="C166" s="28" t="s">
        <v>419</v>
      </c>
      <c r="D166" s="40" t="s">
        <v>527</v>
      </c>
    </row>
    <row r="167" spans="1:4" ht="15" customHeight="1">
      <c r="A167" s="24" t="s">
        <v>748</v>
      </c>
      <c r="B167" s="25" t="s">
        <v>749</v>
      </c>
      <c r="C167" s="28" t="s">
        <v>419</v>
      </c>
      <c r="D167" s="40" t="s">
        <v>527</v>
      </c>
    </row>
    <row r="168" spans="1:4" ht="15" customHeight="1">
      <c r="A168" s="24" t="s">
        <v>750</v>
      </c>
      <c r="B168" s="25" t="s">
        <v>751</v>
      </c>
      <c r="C168" s="28" t="s">
        <v>419</v>
      </c>
      <c r="D168" s="40" t="s">
        <v>527</v>
      </c>
    </row>
    <row r="169" spans="1:4" ht="15" customHeight="1">
      <c r="A169" s="24" t="s">
        <v>752</v>
      </c>
      <c r="B169" s="25" t="s">
        <v>753</v>
      </c>
      <c r="C169" s="28" t="s">
        <v>419</v>
      </c>
      <c r="D169" s="40" t="s">
        <v>527</v>
      </c>
    </row>
    <row r="170" spans="1:4" ht="15" customHeight="1">
      <c r="A170" s="24" t="s">
        <v>754</v>
      </c>
      <c r="B170" s="25" t="s">
        <v>755</v>
      </c>
      <c r="C170" s="28" t="s">
        <v>419</v>
      </c>
      <c r="D170" s="40" t="s">
        <v>527</v>
      </c>
    </row>
    <row r="171" spans="1:4" ht="15" customHeight="1">
      <c r="A171" s="24" t="s">
        <v>756</v>
      </c>
      <c r="B171" s="25" t="s">
        <v>757</v>
      </c>
      <c r="C171" s="28" t="s">
        <v>419</v>
      </c>
      <c r="D171" s="40" t="s">
        <v>527</v>
      </c>
    </row>
    <row r="172" spans="1:4" ht="15" customHeight="1">
      <c r="A172" s="24" t="s">
        <v>758</v>
      </c>
      <c r="B172" s="25" t="s">
        <v>759</v>
      </c>
      <c r="C172" s="28" t="s">
        <v>419</v>
      </c>
      <c r="D172" s="40" t="s">
        <v>527</v>
      </c>
    </row>
    <row r="173" spans="1:4" ht="15" customHeight="1">
      <c r="A173" s="24" t="s">
        <v>760</v>
      </c>
      <c r="B173" s="25" t="s">
        <v>761</v>
      </c>
      <c r="C173" s="28" t="s">
        <v>419</v>
      </c>
      <c r="D173" s="40" t="s">
        <v>527</v>
      </c>
    </row>
    <row r="174" spans="1:4" ht="15" customHeight="1">
      <c r="A174" s="24" t="s">
        <v>762</v>
      </c>
      <c r="B174" s="25" t="s">
        <v>763</v>
      </c>
      <c r="C174" s="28" t="s">
        <v>419</v>
      </c>
      <c r="D174" s="40" t="s">
        <v>527</v>
      </c>
    </row>
    <row r="175" spans="1:4" ht="15" customHeight="1">
      <c r="A175" s="24" t="s">
        <v>764</v>
      </c>
      <c r="B175" s="25" t="s">
        <v>765</v>
      </c>
      <c r="C175" s="28" t="s">
        <v>419</v>
      </c>
      <c r="D175" s="40" t="s">
        <v>527</v>
      </c>
    </row>
    <row r="176" spans="1:4" ht="15" customHeight="1">
      <c r="A176" s="24" t="s">
        <v>766</v>
      </c>
      <c r="B176" s="25" t="s">
        <v>767</v>
      </c>
      <c r="C176" s="28" t="s">
        <v>419</v>
      </c>
      <c r="D176" s="40" t="s">
        <v>527</v>
      </c>
    </row>
    <row r="177" spans="1:4" ht="15" customHeight="1">
      <c r="A177" s="24" t="s">
        <v>768</v>
      </c>
      <c r="B177" s="25" t="s">
        <v>769</v>
      </c>
      <c r="C177" s="28" t="s">
        <v>419</v>
      </c>
      <c r="D177" s="40" t="s">
        <v>527</v>
      </c>
    </row>
    <row r="178" spans="1:4" ht="15" customHeight="1">
      <c r="A178" s="24" t="s">
        <v>770</v>
      </c>
      <c r="B178" s="25" t="s">
        <v>771</v>
      </c>
      <c r="C178" s="28" t="s">
        <v>419</v>
      </c>
      <c r="D178" s="40" t="s">
        <v>527</v>
      </c>
    </row>
    <row r="179" spans="1:4" ht="15" customHeight="1">
      <c r="A179" s="24" t="s">
        <v>772</v>
      </c>
      <c r="B179" s="25" t="s">
        <v>773</v>
      </c>
      <c r="C179" s="28" t="s">
        <v>419</v>
      </c>
      <c r="D179" s="40" t="s">
        <v>527</v>
      </c>
    </row>
    <row r="180" spans="1:4" ht="15" customHeight="1">
      <c r="A180" s="24" t="s">
        <v>774</v>
      </c>
      <c r="B180" s="25" t="s">
        <v>775</v>
      </c>
      <c r="C180" s="28" t="s">
        <v>419</v>
      </c>
      <c r="D180" s="40" t="s">
        <v>527</v>
      </c>
    </row>
    <row r="181" spans="1:4" ht="15" customHeight="1">
      <c r="A181" s="24" t="s">
        <v>776</v>
      </c>
      <c r="B181" s="25" t="s">
        <v>777</v>
      </c>
      <c r="C181" s="28" t="s">
        <v>419</v>
      </c>
      <c r="D181" s="40" t="s">
        <v>527</v>
      </c>
    </row>
    <row r="182" spans="1:4" ht="15" customHeight="1">
      <c r="A182" s="24" t="s">
        <v>778</v>
      </c>
      <c r="B182" s="25" t="s">
        <v>779</v>
      </c>
      <c r="C182" s="28" t="s">
        <v>419</v>
      </c>
      <c r="D182" s="40" t="s">
        <v>527</v>
      </c>
    </row>
    <row r="183" spans="1:4" ht="15" customHeight="1">
      <c r="A183" s="24" t="s">
        <v>780</v>
      </c>
      <c r="B183" s="25" t="s">
        <v>781</v>
      </c>
      <c r="C183" s="28" t="s">
        <v>419</v>
      </c>
      <c r="D183" s="40" t="s">
        <v>527</v>
      </c>
    </row>
    <row r="184" spans="1:4" ht="15" customHeight="1">
      <c r="A184" s="24" t="s">
        <v>782</v>
      </c>
      <c r="B184" s="25" t="s">
        <v>783</v>
      </c>
      <c r="C184" s="28" t="s">
        <v>419</v>
      </c>
      <c r="D184" s="40" t="s">
        <v>527</v>
      </c>
    </row>
    <row r="185" spans="1:4" ht="15" customHeight="1">
      <c r="A185" s="24" t="s">
        <v>784</v>
      </c>
      <c r="B185" s="25" t="s">
        <v>785</v>
      </c>
      <c r="C185" s="28" t="s">
        <v>419</v>
      </c>
      <c r="D185" s="40" t="s">
        <v>527</v>
      </c>
    </row>
    <row r="186" spans="1:4" ht="15" customHeight="1">
      <c r="A186" s="24" t="s">
        <v>786</v>
      </c>
      <c r="B186" s="25" t="s">
        <v>787</v>
      </c>
      <c r="C186" s="28" t="s">
        <v>419</v>
      </c>
      <c r="D186" s="40" t="s">
        <v>527</v>
      </c>
    </row>
    <row r="187" spans="1:4" ht="15" customHeight="1">
      <c r="A187" s="24" t="s">
        <v>788</v>
      </c>
      <c r="B187" s="25" t="s">
        <v>789</v>
      </c>
      <c r="C187" s="28" t="s">
        <v>419</v>
      </c>
      <c r="D187" s="40" t="s">
        <v>527</v>
      </c>
    </row>
    <row r="188" spans="1:4" ht="15" customHeight="1">
      <c r="A188" s="24" t="s">
        <v>790</v>
      </c>
      <c r="B188" s="25" t="s">
        <v>791</v>
      </c>
      <c r="C188" s="28" t="s">
        <v>419</v>
      </c>
      <c r="D188" s="40" t="s">
        <v>527</v>
      </c>
    </row>
    <row r="189" spans="1:4" ht="15" customHeight="1">
      <c r="A189" s="24" t="s">
        <v>792</v>
      </c>
      <c r="B189" s="25" t="s">
        <v>793</v>
      </c>
      <c r="C189" s="28" t="s">
        <v>419</v>
      </c>
      <c r="D189" s="40" t="s">
        <v>527</v>
      </c>
    </row>
    <row r="190" spans="1:4" ht="15" customHeight="1">
      <c r="A190" s="24" t="s">
        <v>794</v>
      </c>
      <c r="B190" s="25" t="s">
        <v>795</v>
      </c>
      <c r="C190" s="28" t="s">
        <v>419</v>
      </c>
      <c r="D190" s="40" t="s">
        <v>527</v>
      </c>
    </row>
    <row r="191" spans="1:4" ht="15" customHeight="1">
      <c r="A191" s="24" t="s">
        <v>796</v>
      </c>
      <c r="B191" s="25" t="s">
        <v>797</v>
      </c>
      <c r="C191" s="28" t="s">
        <v>419</v>
      </c>
      <c r="D191" s="40" t="s">
        <v>527</v>
      </c>
    </row>
    <row r="192" spans="1:4" ht="15" customHeight="1">
      <c r="A192" s="24" t="s">
        <v>798</v>
      </c>
      <c r="B192" s="25" t="s">
        <v>799</v>
      </c>
      <c r="C192" s="28" t="s">
        <v>419</v>
      </c>
      <c r="D192" s="40" t="s">
        <v>527</v>
      </c>
    </row>
    <row r="193" spans="1:4" ht="15" customHeight="1">
      <c r="A193" s="24" t="s">
        <v>800</v>
      </c>
      <c r="B193" s="25" t="s">
        <v>801</v>
      </c>
      <c r="C193" s="28" t="s">
        <v>419</v>
      </c>
      <c r="D193" s="40" t="s">
        <v>527</v>
      </c>
    </row>
    <row r="194" spans="1:4" ht="15" customHeight="1">
      <c r="A194" s="24" t="s">
        <v>802</v>
      </c>
      <c r="B194" s="25" t="s">
        <v>803</v>
      </c>
      <c r="C194" s="28" t="s">
        <v>419</v>
      </c>
      <c r="D194" s="40" t="s">
        <v>527</v>
      </c>
    </row>
    <row r="195" spans="1:4" ht="15" customHeight="1">
      <c r="A195" s="24" t="s">
        <v>804</v>
      </c>
      <c r="B195" s="25" t="s">
        <v>805</v>
      </c>
      <c r="C195" s="28" t="s">
        <v>419</v>
      </c>
      <c r="D195" s="40" t="s">
        <v>527</v>
      </c>
    </row>
    <row r="196" spans="1:4" ht="15" customHeight="1">
      <c r="A196" s="24" t="s">
        <v>806</v>
      </c>
      <c r="B196" s="25" t="s">
        <v>807</v>
      </c>
      <c r="C196" s="28" t="s">
        <v>419</v>
      </c>
      <c r="D196" s="40" t="s">
        <v>527</v>
      </c>
    </row>
    <row r="197" spans="1:4" ht="15" customHeight="1">
      <c r="A197" s="24" t="s">
        <v>808</v>
      </c>
      <c r="B197" s="25" t="s">
        <v>809</v>
      </c>
      <c r="C197" s="28" t="s">
        <v>419</v>
      </c>
      <c r="D197" s="40" t="s">
        <v>527</v>
      </c>
    </row>
    <row r="198" spans="1:4" ht="15" customHeight="1">
      <c r="A198" s="24" t="s">
        <v>810</v>
      </c>
      <c r="B198" s="25" t="s">
        <v>811</v>
      </c>
      <c r="C198" s="28" t="s">
        <v>419</v>
      </c>
      <c r="D198" s="40" t="s">
        <v>527</v>
      </c>
    </row>
    <row r="199" spans="1:4" ht="15" customHeight="1">
      <c r="A199" s="24" t="s">
        <v>812</v>
      </c>
      <c r="B199" s="25" t="s">
        <v>813</v>
      </c>
      <c r="C199" s="28" t="s">
        <v>419</v>
      </c>
      <c r="D199" s="40" t="s">
        <v>527</v>
      </c>
    </row>
    <row r="200" spans="1:4" ht="15" customHeight="1">
      <c r="A200" s="24" t="s">
        <v>814</v>
      </c>
      <c r="B200" s="25" t="s">
        <v>815</v>
      </c>
      <c r="C200" s="28" t="s">
        <v>419</v>
      </c>
      <c r="D200" s="40" t="s">
        <v>527</v>
      </c>
    </row>
    <row r="201" spans="1:4" ht="15" customHeight="1">
      <c r="A201" s="24" t="s">
        <v>816</v>
      </c>
      <c r="B201" s="25" t="s">
        <v>817</v>
      </c>
      <c r="C201" s="28" t="s">
        <v>419</v>
      </c>
      <c r="D201" s="40" t="s">
        <v>527</v>
      </c>
    </row>
    <row r="202" spans="1:4" ht="15" customHeight="1">
      <c r="A202" s="24" t="s">
        <v>818</v>
      </c>
      <c r="B202" s="25" t="s">
        <v>819</v>
      </c>
      <c r="C202" s="28" t="s">
        <v>419</v>
      </c>
      <c r="D202" s="40" t="s">
        <v>527</v>
      </c>
    </row>
    <row r="203" spans="1:4" ht="15" customHeight="1">
      <c r="A203" s="24" t="s">
        <v>820</v>
      </c>
      <c r="B203" s="25" t="s">
        <v>821</v>
      </c>
      <c r="C203" s="28" t="s">
        <v>419</v>
      </c>
      <c r="D203" s="40" t="s">
        <v>527</v>
      </c>
    </row>
    <row r="204" spans="1:4" ht="15" customHeight="1">
      <c r="A204" s="24" t="s">
        <v>822</v>
      </c>
      <c r="B204" s="25" t="s">
        <v>823</v>
      </c>
      <c r="C204" s="28" t="s">
        <v>419</v>
      </c>
      <c r="D204" s="40" t="s">
        <v>527</v>
      </c>
    </row>
    <row r="205" spans="1:4" ht="15" customHeight="1">
      <c r="A205" s="24" t="s">
        <v>824</v>
      </c>
      <c r="B205" s="25" t="s">
        <v>825</v>
      </c>
      <c r="C205" s="28" t="s">
        <v>419</v>
      </c>
      <c r="D205" s="40" t="s">
        <v>527</v>
      </c>
    </row>
    <row r="206" spans="1:4" ht="15" customHeight="1">
      <c r="A206" s="24" t="s">
        <v>826</v>
      </c>
      <c r="B206" s="25" t="s">
        <v>827</v>
      </c>
      <c r="C206" s="28" t="s">
        <v>419</v>
      </c>
      <c r="D206" s="40" t="s">
        <v>527</v>
      </c>
    </row>
    <row r="207" spans="1:4" ht="15" customHeight="1">
      <c r="A207" s="24" t="s">
        <v>828</v>
      </c>
      <c r="B207" s="25" t="s">
        <v>829</v>
      </c>
      <c r="C207" s="28" t="s">
        <v>419</v>
      </c>
      <c r="D207" s="40" t="s">
        <v>527</v>
      </c>
    </row>
    <row r="208" spans="1:4" ht="15" customHeight="1">
      <c r="A208" s="24" t="s">
        <v>830</v>
      </c>
      <c r="B208" s="25" t="s">
        <v>831</v>
      </c>
      <c r="C208" s="28" t="s">
        <v>419</v>
      </c>
      <c r="D208" s="40" t="s">
        <v>527</v>
      </c>
    </row>
    <row r="209" spans="1:4" ht="15" customHeight="1">
      <c r="A209" s="24" t="s">
        <v>832</v>
      </c>
      <c r="B209" s="25" t="s">
        <v>833</v>
      </c>
      <c r="C209" s="28" t="s">
        <v>419</v>
      </c>
      <c r="D209" s="40" t="s">
        <v>527</v>
      </c>
    </row>
    <row r="210" spans="1:4" ht="15" customHeight="1">
      <c r="A210" s="24" t="s">
        <v>834</v>
      </c>
      <c r="B210" s="25" t="s">
        <v>835</v>
      </c>
      <c r="C210" s="28" t="s">
        <v>419</v>
      </c>
      <c r="D210" s="40" t="s">
        <v>527</v>
      </c>
    </row>
    <row r="211" spans="1:4" ht="15" customHeight="1">
      <c r="A211" s="24" t="s">
        <v>836</v>
      </c>
      <c r="B211" s="25" t="s">
        <v>837</v>
      </c>
      <c r="C211" s="28" t="s">
        <v>419</v>
      </c>
      <c r="D211" s="40" t="s">
        <v>527</v>
      </c>
    </row>
    <row r="212" spans="1:4" ht="15" customHeight="1">
      <c r="A212" s="24" t="s">
        <v>838</v>
      </c>
      <c r="B212" s="25" t="s">
        <v>839</v>
      </c>
      <c r="C212" s="28" t="s">
        <v>419</v>
      </c>
      <c r="D212" s="40" t="s">
        <v>527</v>
      </c>
    </row>
    <row r="213" spans="1:4" ht="15" customHeight="1">
      <c r="A213" s="24" t="s">
        <v>840</v>
      </c>
      <c r="B213" s="25" t="s">
        <v>841</v>
      </c>
      <c r="C213" s="28" t="s">
        <v>419</v>
      </c>
      <c r="D213" s="40" t="s">
        <v>527</v>
      </c>
    </row>
    <row r="214" spans="1:4" ht="15" customHeight="1">
      <c r="A214" s="24" t="s">
        <v>842</v>
      </c>
      <c r="B214" s="25" t="s">
        <v>843</v>
      </c>
      <c r="C214" s="28" t="s">
        <v>419</v>
      </c>
      <c r="D214" s="40" t="s">
        <v>527</v>
      </c>
    </row>
    <row r="215" spans="1:4" ht="15" customHeight="1">
      <c r="A215" s="24" t="s">
        <v>844</v>
      </c>
      <c r="B215" s="25" t="s">
        <v>845</v>
      </c>
      <c r="C215" s="28" t="s">
        <v>419</v>
      </c>
      <c r="D215" s="40" t="s">
        <v>527</v>
      </c>
    </row>
    <row r="216" spans="1:4" ht="15" customHeight="1">
      <c r="A216" s="24" t="s">
        <v>846</v>
      </c>
      <c r="B216" s="25" t="s">
        <v>847</v>
      </c>
      <c r="C216" s="28" t="s">
        <v>419</v>
      </c>
      <c r="D216" s="40" t="s">
        <v>527</v>
      </c>
    </row>
    <row r="217" spans="1:4" ht="15" customHeight="1">
      <c r="A217" s="24" t="s">
        <v>848</v>
      </c>
      <c r="B217" s="25" t="s">
        <v>849</v>
      </c>
      <c r="C217" s="28" t="s">
        <v>419</v>
      </c>
      <c r="D217" s="40" t="s">
        <v>527</v>
      </c>
    </row>
    <row r="218" spans="1:4" ht="15" customHeight="1">
      <c r="A218" s="24" t="s">
        <v>850</v>
      </c>
      <c r="B218" s="25" t="s">
        <v>851</v>
      </c>
      <c r="C218" s="28" t="s">
        <v>419</v>
      </c>
      <c r="D218" s="40" t="s">
        <v>527</v>
      </c>
    </row>
    <row r="219" spans="1:4" ht="15" customHeight="1">
      <c r="A219" s="24" t="s">
        <v>852</v>
      </c>
      <c r="B219" s="25" t="s">
        <v>853</v>
      </c>
      <c r="C219" s="28" t="s">
        <v>419</v>
      </c>
      <c r="D219" s="40" t="s">
        <v>527</v>
      </c>
    </row>
    <row r="220" spans="1:4" ht="15" customHeight="1">
      <c r="A220" s="24" t="s">
        <v>854</v>
      </c>
      <c r="B220" s="25" t="s">
        <v>855</v>
      </c>
      <c r="C220" s="28" t="s">
        <v>419</v>
      </c>
      <c r="D220" s="40" t="s">
        <v>527</v>
      </c>
    </row>
    <row r="221" spans="1:4" ht="15" customHeight="1">
      <c r="A221" s="24" t="s">
        <v>856</v>
      </c>
      <c r="B221" s="25" t="s">
        <v>857</v>
      </c>
      <c r="C221" s="28" t="s">
        <v>419</v>
      </c>
      <c r="D221" s="40" t="s">
        <v>527</v>
      </c>
    </row>
    <row r="222" spans="1:4" ht="15" customHeight="1">
      <c r="A222" s="24" t="s">
        <v>858</v>
      </c>
      <c r="B222" s="25" t="s">
        <v>859</v>
      </c>
      <c r="C222" s="28" t="s">
        <v>419</v>
      </c>
      <c r="D222" s="40" t="s">
        <v>527</v>
      </c>
    </row>
    <row r="223" spans="1:4" ht="15" customHeight="1">
      <c r="A223" s="24" t="s">
        <v>860</v>
      </c>
      <c r="B223" s="25" t="s">
        <v>861</v>
      </c>
      <c r="C223" s="28" t="s">
        <v>419</v>
      </c>
      <c r="D223" s="40" t="s">
        <v>527</v>
      </c>
    </row>
    <row r="224" spans="1:4" ht="15" customHeight="1">
      <c r="A224" s="24" t="s">
        <v>862</v>
      </c>
      <c r="B224" s="25" t="s">
        <v>863</v>
      </c>
      <c r="C224" s="28" t="s">
        <v>419</v>
      </c>
      <c r="D224" s="40" t="s">
        <v>527</v>
      </c>
    </row>
    <row r="225" spans="1:4" ht="15" customHeight="1">
      <c r="A225" s="24" t="s">
        <v>864</v>
      </c>
      <c r="B225" s="25" t="s">
        <v>865</v>
      </c>
      <c r="C225" s="28" t="s">
        <v>419</v>
      </c>
      <c r="D225" s="40" t="s">
        <v>527</v>
      </c>
    </row>
    <row r="226" spans="1:4" ht="15" customHeight="1">
      <c r="A226" s="24" t="s">
        <v>866</v>
      </c>
      <c r="B226" s="25" t="s">
        <v>867</v>
      </c>
      <c r="C226" s="28" t="s">
        <v>419</v>
      </c>
      <c r="D226" s="40" t="s">
        <v>527</v>
      </c>
    </row>
    <row r="227" spans="1:4" ht="15" customHeight="1">
      <c r="A227" s="24" t="s">
        <v>868</v>
      </c>
      <c r="B227" s="25" t="s">
        <v>869</v>
      </c>
      <c r="C227" s="28" t="s">
        <v>419</v>
      </c>
      <c r="D227" s="40" t="s">
        <v>527</v>
      </c>
    </row>
    <row r="228" spans="1:4" ht="15" customHeight="1">
      <c r="A228" s="24" t="s">
        <v>870</v>
      </c>
      <c r="B228" s="25" t="s">
        <v>871</v>
      </c>
      <c r="C228" s="28" t="s">
        <v>419</v>
      </c>
      <c r="D228" s="40" t="s">
        <v>527</v>
      </c>
    </row>
    <row r="229" spans="1:4" ht="15" customHeight="1">
      <c r="A229" s="24" t="s">
        <v>872</v>
      </c>
      <c r="B229" s="25" t="s">
        <v>873</v>
      </c>
      <c r="C229" s="28" t="s">
        <v>419</v>
      </c>
      <c r="D229" s="40" t="s">
        <v>527</v>
      </c>
    </row>
    <row r="230" spans="1:4" ht="15" customHeight="1">
      <c r="A230" s="24" t="s">
        <v>874</v>
      </c>
      <c r="B230" s="25" t="s">
        <v>875</v>
      </c>
      <c r="C230" s="28" t="s">
        <v>419</v>
      </c>
      <c r="D230" s="40" t="s">
        <v>527</v>
      </c>
    </row>
    <row r="231" spans="1:4" ht="15" customHeight="1">
      <c r="A231" s="24" t="s">
        <v>876</v>
      </c>
      <c r="B231" s="25" t="s">
        <v>877</v>
      </c>
      <c r="C231" s="28" t="s">
        <v>419</v>
      </c>
      <c r="D231" s="40" t="s">
        <v>527</v>
      </c>
    </row>
    <row r="232" spans="1:4" ht="15" customHeight="1">
      <c r="A232" s="24" t="s">
        <v>878</v>
      </c>
      <c r="B232" s="25" t="s">
        <v>879</v>
      </c>
      <c r="C232" s="28" t="s">
        <v>419</v>
      </c>
      <c r="D232" s="40" t="s">
        <v>527</v>
      </c>
    </row>
    <row r="233" spans="1:4" ht="15" customHeight="1">
      <c r="A233" s="24" t="s">
        <v>880</v>
      </c>
      <c r="B233" s="25" t="s">
        <v>881</v>
      </c>
      <c r="C233" s="28" t="s">
        <v>419</v>
      </c>
      <c r="D233" s="40" t="s">
        <v>527</v>
      </c>
    </row>
    <row r="234" spans="1:4" ht="15" customHeight="1">
      <c r="A234" s="24" t="s">
        <v>882</v>
      </c>
      <c r="B234" s="25" t="s">
        <v>883</v>
      </c>
      <c r="C234" s="28" t="s">
        <v>419</v>
      </c>
      <c r="D234" s="40" t="s">
        <v>527</v>
      </c>
    </row>
    <row r="235" spans="1:4" ht="15" customHeight="1">
      <c r="A235" s="24" t="s">
        <v>884</v>
      </c>
      <c r="B235" s="25" t="s">
        <v>885</v>
      </c>
      <c r="C235" s="28" t="s">
        <v>419</v>
      </c>
      <c r="D235" s="40" t="s">
        <v>527</v>
      </c>
    </row>
    <row r="236" spans="1:4" ht="15" customHeight="1">
      <c r="A236" s="24" t="s">
        <v>886</v>
      </c>
      <c r="B236" s="25" t="s">
        <v>887</v>
      </c>
      <c r="C236" s="28" t="s">
        <v>419</v>
      </c>
      <c r="D236" s="40" t="s">
        <v>527</v>
      </c>
    </row>
    <row r="237" spans="1:4" ht="15" customHeight="1">
      <c r="A237" s="24" t="s">
        <v>888</v>
      </c>
      <c r="B237" s="25" t="s">
        <v>889</v>
      </c>
      <c r="C237" s="28" t="s">
        <v>419</v>
      </c>
      <c r="D237" s="40" t="s">
        <v>527</v>
      </c>
    </row>
    <row r="238" spans="1:4" ht="15" customHeight="1">
      <c r="A238" s="24" t="s">
        <v>890</v>
      </c>
      <c r="B238" s="25" t="s">
        <v>891</v>
      </c>
      <c r="C238" s="28" t="s">
        <v>419</v>
      </c>
      <c r="D238" s="40" t="s">
        <v>527</v>
      </c>
    </row>
    <row r="239" spans="1:4" ht="15" customHeight="1">
      <c r="A239" s="24" t="s">
        <v>892</v>
      </c>
      <c r="B239" s="25" t="s">
        <v>893</v>
      </c>
      <c r="C239" s="28" t="s">
        <v>419</v>
      </c>
      <c r="D239" s="40" t="s">
        <v>527</v>
      </c>
    </row>
    <row r="240" spans="1:4" ht="15" customHeight="1">
      <c r="A240" s="24" t="s">
        <v>894</v>
      </c>
      <c r="B240" s="25" t="s">
        <v>895</v>
      </c>
      <c r="C240" s="28" t="s">
        <v>419</v>
      </c>
      <c r="D240" s="40" t="s">
        <v>527</v>
      </c>
    </row>
    <row r="241" spans="1:4" ht="15" customHeight="1">
      <c r="A241" s="24" t="s">
        <v>896</v>
      </c>
      <c r="B241" s="25" t="s">
        <v>897</v>
      </c>
      <c r="C241" s="28" t="s">
        <v>419</v>
      </c>
      <c r="D241" s="40" t="s">
        <v>527</v>
      </c>
    </row>
    <row r="242" spans="1:4" ht="15" customHeight="1">
      <c r="A242" s="24" t="s">
        <v>898</v>
      </c>
      <c r="B242" s="25" t="s">
        <v>899</v>
      </c>
      <c r="C242" s="28" t="s">
        <v>419</v>
      </c>
      <c r="D242" s="40" t="s">
        <v>527</v>
      </c>
    </row>
    <row r="243" spans="1:4" ht="15" customHeight="1">
      <c r="A243" s="24" t="s">
        <v>900</v>
      </c>
      <c r="B243" s="25" t="s">
        <v>901</v>
      </c>
      <c r="C243" s="28" t="s">
        <v>419</v>
      </c>
      <c r="D243" s="40" t="s">
        <v>527</v>
      </c>
    </row>
    <row r="244" spans="1:4" ht="15" customHeight="1">
      <c r="A244" s="24" t="s">
        <v>902</v>
      </c>
      <c r="B244" s="25" t="s">
        <v>903</v>
      </c>
      <c r="C244" s="28" t="s">
        <v>419</v>
      </c>
      <c r="D244" s="40" t="s">
        <v>527</v>
      </c>
    </row>
    <row r="245" spans="1:4" ht="15" customHeight="1">
      <c r="A245" s="24" t="s">
        <v>904</v>
      </c>
      <c r="B245" s="25" t="s">
        <v>905</v>
      </c>
      <c r="C245" s="28" t="s">
        <v>419</v>
      </c>
      <c r="D245" s="40" t="s">
        <v>527</v>
      </c>
    </row>
    <row r="246" spans="1:4" ht="15" customHeight="1">
      <c r="A246" s="24" t="s">
        <v>906</v>
      </c>
      <c r="B246" s="25" t="s">
        <v>907</v>
      </c>
      <c r="C246" s="28" t="s">
        <v>419</v>
      </c>
      <c r="D246" s="40" t="s">
        <v>527</v>
      </c>
    </row>
    <row r="247" spans="1:4" ht="15" customHeight="1">
      <c r="A247" s="24" t="s">
        <v>908</v>
      </c>
      <c r="B247" s="25" t="s">
        <v>909</v>
      </c>
      <c r="C247" s="28" t="s">
        <v>419</v>
      </c>
      <c r="D247" s="40" t="s">
        <v>527</v>
      </c>
    </row>
    <row r="248" spans="1:4" ht="15" customHeight="1">
      <c r="A248" s="24" t="s">
        <v>910</v>
      </c>
      <c r="B248" s="25" t="s">
        <v>911</v>
      </c>
      <c r="C248" s="28" t="s">
        <v>419</v>
      </c>
      <c r="D248" s="40" t="s">
        <v>527</v>
      </c>
    </row>
    <row r="249" spans="1:4" ht="15" customHeight="1">
      <c r="A249" s="24" t="s">
        <v>912</v>
      </c>
      <c r="B249" s="25" t="s">
        <v>913</v>
      </c>
      <c r="C249" s="28" t="s">
        <v>419</v>
      </c>
      <c r="D249" s="40" t="s">
        <v>527</v>
      </c>
    </row>
    <row r="250" spans="1:4" ht="15" customHeight="1">
      <c r="A250" s="24" t="s">
        <v>914</v>
      </c>
      <c r="B250" s="25" t="s">
        <v>915</v>
      </c>
      <c r="C250" s="28" t="s">
        <v>419</v>
      </c>
      <c r="D250" s="40" t="s">
        <v>527</v>
      </c>
    </row>
    <row r="251" spans="1:4" ht="15" customHeight="1">
      <c r="A251" s="24" t="s">
        <v>916</v>
      </c>
      <c r="B251" s="25" t="s">
        <v>917</v>
      </c>
      <c r="C251" s="28" t="s">
        <v>419</v>
      </c>
      <c r="D251" s="40" t="s">
        <v>527</v>
      </c>
    </row>
    <row r="252" spans="1:4" ht="15" customHeight="1">
      <c r="A252" s="24" t="s">
        <v>918</v>
      </c>
      <c r="B252" s="25" t="s">
        <v>919</v>
      </c>
      <c r="C252" s="28" t="s">
        <v>419</v>
      </c>
      <c r="D252" s="40" t="s">
        <v>527</v>
      </c>
    </row>
    <row r="253" spans="1:4" ht="15" customHeight="1">
      <c r="A253" s="24" t="s">
        <v>920</v>
      </c>
      <c r="B253" s="25" t="s">
        <v>921</v>
      </c>
      <c r="C253" s="28" t="s">
        <v>419</v>
      </c>
      <c r="D253" s="40" t="s">
        <v>527</v>
      </c>
    </row>
    <row r="254" spans="1:4" ht="15" customHeight="1">
      <c r="A254" s="24" t="s">
        <v>922</v>
      </c>
      <c r="B254" s="25" t="s">
        <v>923</v>
      </c>
      <c r="C254" s="28" t="s">
        <v>419</v>
      </c>
      <c r="D254" s="40" t="s">
        <v>527</v>
      </c>
    </row>
    <row r="255" spans="1:4" ht="15" customHeight="1">
      <c r="A255" s="24" t="s">
        <v>924</v>
      </c>
      <c r="B255" s="25" t="s">
        <v>925</v>
      </c>
      <c r="C255" s="28" t="s">
        <v>419</v>
      </c>
      <c r="D255" s="40" t="s">
        <v>527</v>
      </c>
    </row>
    <row r="256" spans="1:4" ht="15" customHeight="1">
      <c r="A256" s="24" t="s">
        <v>926</v>
      </c>
      <c r="B256" s="25" t="s">
        <v>927</v>
      </c>
      <c r="C256" s="28" t="s">
        <v>419</v>
      </c>
      <c r="D256" s="40" t="s">
        <v>527</v>
      </c>
    </row>
    <row r="257" spans="1:4" ht="15" customHeight="1">
      <c r="A257" s="24" t="s">
        <v>928</v>
      </c>
      <c r="B257" s="25" t="s">
        <v>929</v>
      </c>
      <c r="C257" s="28" t="s">
        <v>419</v>
      </c>
      <c r="D257" s="40" t="s">
        <v>527</v>
      </c>
    </row>
    <row r="258" spans="1:4" ht="15" customHeight="1">
      <c r="A258" s="24" t="s">
        <v>930</v>
      </c>
      <c r="B258" s="25" t="s">
        <v>931</v>
      </c>
      <c r="C258" s="28" t="s">
        <v>419</v>
      </c>
      <c r="D258" s="40" t="s">
        <v>527</v>
      </c>
    </row>
    <row r="259" spans="1:4" ht="15" customHeight="1">
      <c r="A259" s="24" t="s">
        <v>932</v>
      </c>
      <c r="B259" s="25" t="s">
        <v>933</v>
      </c>
      <c r="C259" s="28" t="s">
        <v>419</v>
      </c>
      <c r="D259" s="40" t="s">
        <v>527</v>
      </c>
    </row>
    <row r="260" spans="1:4" ht="15" customHeight="1">
      <c r="A260" s="24" t="s">
        <v>934</v>
      </c>
      <c r="B260" s="25" t="s">
        <v>935</v>
      </c>
      <c r="C260" s="28" t="s">
        <v>419</v>
      </c>
      <c r="D260" s="40" t="s">
        <v>527</v>
      </c>
    </row>
    <row r="261" spans="1:4" ht="15" customHeight="1">
      <c r="A261" s="24" t="s">
        <v>936</v>
      </c>
      <c r="B261" s="25" t="s">
        <v>937</v>
      </c>
      <c r="C261" s="28" t="s">
        <v>419</v>
      </c>
      <c r="D261" s="40" t="s">
        <v>527</v>
      </c>
    </row>
    <row r="262" spans="1:4" ht="15" customHeight="1">
      <c r="A262" s="24" t="s">
        <v>938</v>
      </c>
      <c r="B262" s="25" t="s">
        <v>939</v>
      </c>
      <c r="C262" s="28" t="s">
        <v>419</v>
      </c>
      <c r="D262" s="40" t="s">
        <v>527</v>
      </c>
    </row>
    <row r="263" spans="1:4" ht="15" customHeight="1">
      <c r="A263" s="24" t="s">
        <v>940</v>
      </c>
      <c r="B263" s="25" t="s">
        <v>941</v>
      </c>
      <c r="C263" s="28" t="s">
        <v>419</v>
      </c>
      <c r="D263" s="40" t="s">
        <v>527</v>
      </c>
    </row>
    <row r="264" spans="1:4" ht="15" customHeight="1">
      <c r="A264" s="24" t="s">
        <v>942</v>
      </c>
      <c r="B264" s="25" t="s">
        <v>943</v>
      </c>
      <c r="C264" s="28" t="s">
        <v>419</v>
      </c>
      <c r="D264" s="40" t="s">
        <v>527</v>
      </c>
    </row>
    <row r="265" spans="1:4" ht="15" customHeight="1">
      <c r="A265" s="24" t="s">
        <v>944</v>
      </c>
      <c r="B265" s="25" t="s">
        <v>945</v>
      </c>
      <c r="C265" s="28" t="s">
        <v>419</v>
      </c>
      <c r="D265" s="40" t="s">
        <v>527</v>
      </c>
    </row>
    <row r="266" spans="1:4" ht="15" customHeight="1">
      <c r="A266" s="24" t="s">
        <v>946</v>
      </c>
      <c r="B266" s="25" t="s">
        <v>947</v>
      </c>
      <c r="C266" s="28" t="s">
        <v>419</v>
      </c>
      <c r="D266" s="40" t="s">
        <v>527</v>
      </c>
    </row>
    <row r="267" spans="1:4" ht="15" customHeight="1">
      <c r="A267" s="24" t="s">
        <v>948</v>
      </c>
      <c r="B267" s="25" t="s">
        <v>949</v>
      </c>
      <c r="C267" s="28" t="s">
        <v>419</v>
      </c>
      <c r="D267" s="40" t="s">
        <v>527</v>
      </c>
    </row>
    <row r="268" spans="1:4" ht="15" customHeight="1">
      <c r="A268" s="24" t="s">
        <v>950</v>
      </c>
      <c r="B268" s="25" t="s">
        <v>951</v>
      </c>
      <c r="C268" s="28" t="s">
        <v>419</v>
      </c>
      <c r="D268" s="40" t="s">
        <v>527</v>
      </c>
    </row>
    <row r="269" spans="1:4" ht="15" customHeight="1">
      <c r="A269" s="24" t="s">
        <v>952</v>
      </c>
      <c r="B269" s="25" t="s">
        <v>953</v>
      </c>
      <c r="C269" s="28" t="s">
        <v>419</v>
      </c>
      <c r="D269" s="40" t="s">
        <v>527</v>
      </c>
    </row>
    <row r="270" spans="1:4" ht="15" customHeight="1">
      <c r="A270" s="24" t="s">
        <v>954</v>
      </c>
      <c r="B270" s="25" t="s">
        <v>955</v>
      </c>
      <c r="C270" s="28" t="s">
        <v>419</v>
      </c>
      <c r="D270" s="40" t="s">
        <v>527</v>
      </c>
    </row>
    <row r="271" spans="1:4" ht="15" customHeight="1">
      <c r="A271" s="24" t="s">
        <v>956</v>
      </c>
      <c r="B271" s="25" t="s">
        <v>957</v>
      </c>
      <c r="C271" s="28" t="s">
        <v>419</v>
      </c>
      <c r="D271" s="40" t="s">
        <v>527</v>
      </c>
    </row>
    <row r="272" spans="1:4" ht="15" customHeight="1">
      <c r="A272" s="24" t="s">
        <v>958</v>
      </c>
      <c r="B272" s="25" t="s">
        <v>959</v>
      </c>
      <c r="C272" s="28" t="s">
        <v>419</v>
      </c>
      <c r="D272" s="40" t="s">
        <v>527</v>
      </c>
    </row>
    <row r="273" spans="1:4" ht="15" customHeight="1">
      <c r="A273" s="24" t="s">
        <v>960</v>
      </c>
      <c r="B273" s="25" t="s">
        <v>961</v>
      </c>
      <c r="C273" s="28" t="s">
        <v>419</v>
      </c>
      <c r="D273" s="40" t="s">
        <v>527</v>
      </c>
    </row>
    <row r="274" spans="1:4" ht="15" customHeight="1">
      <c r="A274" s="24" t="s">
        <v>962</v>
      </c>
      <c r="B274" s="25" t="s">
        <v>963</v>
      </c>
      <c r="C274" s="28" t="s">
        <v>419</v>
      </c>
      <c r="D274" s="40" t="s">
        <v>527</v>
      </c>
    </row>
    <row r="275" spans="1:4" ht="15" customHeight="1">
      <c r="A275" s="24" t="s">
        <v>964</v>
      </c>
      <c r="B275" s="25" t="s">
        <v>965</v>
      </c>
      <c r="C275" s="28" t="s">
        <v>419</v>
      </c>
      <c r="D275" s="40" t="s">
        <v>527</v>
      </c>
    </row>
    <row r="276" spans="1:4" ht="15" customHeight="1">
      <c r="A276" s="24" t="s">
        <v>966</v>
      </c>
      <c r="B276" s="25" t="s">
        <v>967</v>
      </c>
      <c r="C276" s="28" t="s">
        <v>419</v>
      </c>
      <c r="D276" s="40" t="s">
        <v>527</v>
      </c>
    </row>
    <row r="277" spans="1:4" ht="15" customHeight="1">
      <c r="A277" s="24" t="s">
        <v>968</v>
      </c>
      <c r="B277" s="25" t="s">
        <v>969</v>
      </c>
      <c r="C277" s="28" t="s">
        <v>419</v>
      </c>
      <c r="D277" s="40" t="s">
        <v>527</v>
      </c>
    </row>
    <row r="278" spans="1:4" ht="15" customHeight="1">
      <c r="A278" s="24" t="s">
        <v>970</v>
      </c>
      <c r="B278" s="25" t="s">
        <v>971</v>
      </c>
      <c r="C278" s="28" t="s">
        <v>419</v>
      </c>
      <c r="D278" s="40" t="s">
        <v>527</v>
      </c>
    </row>
    <row r="279" spans="1:4" ht="15" customHeight="1">
      <c r="A279" s="24" t="s">
        <v>972</v>
      </c>
      <c r="B279" s="25" t="s">
        <v>973</v>
      </c>
      <c r="C279" s="28" t="s">
        <v>419</v>
      </c>
      <c r="D279" s="40" t="s">
        <v>527</v>
      </c>
    </row>
    <row r="280" spans="1:4" ht="15" customHeight="1">
      <c r="A280" s="24" t="s">
        <v>974</v>
      </c>
      <c r="B280" s="25" t="s">
        <v>975</v>
      </c>
      <c r="C280" s="28" t="s">
        <v>419</v>
      </c>
      <c r="D280" s="40" t="s">
        <v>527</v>
      </c>
    </row>
    <row r="281" spans="1:4" ht="15" customHeight="1">
      <c r="A281" s="24" t="s">
        <v>976</v>
      </c>
      <c r="B281" s="25" t="s">
        <v>977</v>
      </c>
      <c r="C281" s="28" t="s">
        <v>419</v>
      </c>
      <c r="D281" s="40" t="s">
        <v>527</v>
      </c>
    </row>
    <row r="282" spans="1:4" ht="15" customHeight="1">
      <c r="A282" s="24" t="s">
        <v>978</v>
      </c>
      <c r="B282" s="25" t="s">
        <v>979</v>
      </c>
      <c r="C282" s="28" t="s">
        <v>419</v>
      </c>
      <c r="D282" s="40" t="s">
        <v>527</v>
      </c>
    </row>
    <row r="283" spans="1:4" ht="15" customHeight="1">
      <c r="A283" s="24" t="s">
        <v>980</v>
      </c>
      <c r="B283" s="25" t="s">
        <v>981</v>
      </c>
      <c r="C283" s="28" t="s">
        <v>419</v>
      </c>
      <c r="D283" s="40" t="s">
        <v>527</v>
      </c>
    </row>
    <row r="284" spans="1:4" ht="15" customHeight="1">
      <c r="A284" s="24" t="s">
        <v>982</v>
      </c>
      <c r="B284" s="25" t="s">
        <v>983</v>
      </c>
      <c r="C284" s="28" t="s">
        <v>419</v>
      </c>
      <c r="D284" s="40" t="s">
        <v>527</v>
      </c>
    </row>
    <row r="285" spans="1:4" ht="15" customHeight="1">
      <c r="A285" s="24" t="s">
        <v>984</v>
      </c>
      <c r="B285" s="25" t="s">
        <v>985</v>
      </c>
      <c r="C285" s="28" t="s">
        <v>419</v>
      </c>
      <c r="D285" s="40" t="s">
        <v>527</v>
      </c>
    </row>
    <row r="286" spans="1:4" ht="15" customHeight="1">
      <c r="A286" s="24" t="s">
        <v>986</v>
      </c>
      <c r="B286" s="25" t="s">
        <v>987</v>
      </c>
      <c r="C286" s="28" t="s">
        <v>419</v>
      </c>
      <c r="D286" s="40" t="s">
        <v>527</v>
      </c>
    </row>
    <row r="287" spans="1:4" ht="15" customHeight="1">
      <c r="A287" s="24" t="s">
        <v>988</v>
      </c>
      <c r="B287" s="25" t="s">
        <v>989</v>
      </c>
      <c r="C287" s="28" t="s">
        <v>419</v>
      </c>
      <c r="D287" s="40" t="s">
        <v>527</v>
      </c>
    </row>
    <row r="288" spans="1:4" ht="15" customHeight="1">
      <c r="A288" s="24" t="s">
        <v>990</v>
      </c>
      <c r="B288" s="25" t="s">
        <v>991</v>
      </c>
      <c r="C288" s="28" t="s">
        <v>419</v>
      </c>
      <c r="D288" s="40" t="s">
        <v>527</v>
      </c>
    </row>
    <row r="289" spans="1:4" ht="15" customHeight="1">
      <c r="A289" s="24" t="s">
        <v>992</v>
      </c>
      <c r="B289" s="25" t="s">
        <v>993</v>
      </c>
      <c r="C289" s="28" t="s">
        <v>419</v>
      </c>
      <c r="D289" s="40" t="s">
        <v>527</v>
      </c>
    </row>
    <row r="290" spans="1:4" ht="15" customHeight="1">
      <c r="A290" s="24" t="s">
        <v>994</v>
      </c>
      <c r="B290" s="25" t="s">
        <v>995</v>
      </c>
      <c r="C290" s="28" t="s">
        <v>419</v>
      </c>
      <c r="D290" s="40" t="s">
        <v>527</v>
      </c>
    </row>
    <row r="291" spans="1:4" ht="15" customHeight="1">
      <c r="A291" s="24" t="s">
        <v>996</v>
      </c>
      <c r="B291" s="25" t="s">
        <v>997</v>
      </c>
      <c r="C291" s="28" t="s">
        <v>419</v>
      </c>
      <c r="D291" s="40" t="s">
        <v>527</v>
      </c>
    </row>
    <row r="292" spans="1:4" ht="15" customHeight="1">
      <c r="A292" s="24" t="s">
        <v>998</v>
      </c>
      <c r="B292" s="25" t="s">
        <v>999</v>
      </c>
      <c r="C292" s="28" t="s">
        <v>419</v>
      </c>
      <c r="D292" s="40" t="s">
        <v>527</v>
      </c>
    </row>
    <row r="293" spans="1:4" ht="15" customHeight="1">
      <c r="A293" s="24" t="s">
        <v>1000</v>
      </c>
      <c r="B293" s="25" t="s">
        <v>1001</v>
      </c>
      <c r="C293" s="28" t="s">
        <v>419</v>
      </c>
      <c r="D293" s="40" t="s">
        <v>527</v>
      </c>
    </row>
    <row r="294" spans="1:4" ht="15" customHeight="1">
      <c r="A294" s="24" t="s">
        <v>1002</v>
      </c>
      <c r="B294" s="25" t="s">
        <v>1003</v>
      </c>
      <c r="C294" s="28" t="s">
        <v>419</v>
      </c>
      <c r="D294" s="40" t="s">
        <v>527</v>
      </c>
    </row>
    <row r="295" spans="1:4" ht="15" customHeight="1">
      <c r="A295" s="24" t="s">
        <v>1004</v>
      </c>
      <c r="B295" s="25" t="s">
        <v>1005</v>
      </c>
      <c r="C295" s="28" t="s">
        <v>419</v>
      </c>
      <c r="D295" s="40" t="s">
        <v>527</v>
      </c>
    </row>
    <row r="296" spans="1:4" ht="15" customHeight="1">
      <c r="A296" s="24" t="s">
        <v>1006</v>
      </c>
      <c r="B296" s="25" t="s">
        <v>1007</v>
      </c>
      <c r="C296" s="28" t="s">
        <v>419</v>
      </c>
      <c r="D296" s="40" t="s">
        <v>527</v>
      </c>
    </row>
    <row r="297" spans="1:4" ht="15" customHeight="1">
      <c r="A297" s="24" t="s">
        <v>1008</v>
      </c>
      <c r="B297" s="25" t="s">
        <v>1009</v>
      </c>
      <c r="C297" s="28" t="s">
        <v>419</v>
      </c>
      <c r="D297" s="40" t="s">
        <v>527</v>
      </c>
    </row>
    <row r="298" spans="1:4" ht="15" customHeight="1">
      <c r="A298" s="24" t="s">
        <v>1010</v>
      </c>
      <c r="B298" s="25" t="s">
        <v>1011</v>
      </c>
      <c r="C298" s="28" t="s">
        <v>419</v>
      </c>
      <c r="D298" s="40" t="s">
        <v>527</v>
      </c>
    </row>
    <row r="299" spans="1:4" ht="15" customHeight="1">
      <c r="A299" s="24" t="s">
        <v>1012</v>
      </c>
      <c r="B299" s="25" t="s">
        <v>1013</v>
      </c>
      <c r="C299" s="28" t="s">
        <v>419</v>
      </c>
      <c r="D299" s="40" t="s">
        <v>527</v>
      </c>
    </row>
    <row r="300" spans="1:4" ht="15" customHeight="1">
      <c r="A300" s="24" t="s">
        <v>1014</v>
      </c>
      <c r="B300" s="25" t="s">
        <v>1015</v>
      </c>
      <c r="C300" s="28" t="s">
        <v>419</v>
      </c>
      <c r="D300" s="40" t="s">
        <v>527</v>
      </c>
    </row>
    <row r="301" spans="1:4" ht="15" customHeight="1">
      <c r="A301" s="24" t="s">
        <v>1016</v>
      </c>
      <c r="B301" s="25" t="s">
        <v>1017</v>
      </c>
      <c r="C301" s="28" t="s">
        <v>419</v>
      </c>
      <c r="D301" s="40" t="s">
        <v>527</v>
      </c>
    </row>
    <row r="302" spans="1:4" ht="15" customHeight="1">
      <c r="A302" s="24" t="s">
        <v>1018</v>
      </c>
      <c r="B302" s="25" t="s">
        <v>1019</v>
      </c>
      <c r="C302" s="28" t="s">
        <v>419</v>
      </c>
      <c r="D302" s="40" t="s">
        <v>527</v>
      </c>
    </row>
    <row r="303" spans="1:4" ht="15" customHeight="1">
      <c r="A303" s="24" t="s">
        <v>1020</v>
      </c>
      <c r="B303" s="25" t="s">
        <v>1021</v>
      </c>
      <c r="C303" s="28" t="s">
        <v>419</v>
      </c>
      <c r="D303" s="40" t="s">
        <v>527</v>
      </c>
    </row>
    <row r="304" spans="1:4" ht="15" customHeight="1">
      <c r="A304" s="24" t="s">
        <v>1022</v>
      </c>
      <c r="B304" s="25" t="s">
        <v>1023</v>
      </c>
      <c r="C304" s="28" t="s">
        <v>419</v>
      </c>
      <c r="D304" s="40" t="s">
        <v>527</v>
      </c>
    </row>
    <row r="305" spans="1:4" ht="15" customHeight="1">
      <c r="A305" s="24" t="s">
        <v>1024</v>
      </c>
      <c r="B305" s="25" t="s">
        <v>1025</v>
      </c>
      <c r="C305" s="28" t="s">
        <v>419</v>
      </c>
      <c r="D305" s="40" t="s">
        <v>527</v>
      </c>
    </row>
    <row r="306" spans="1:4" ht="15" customHeight="1">
      <c r="A306" s="24" t="s">
        <v>1026</v>
      </c>
      <c r="B306" s="25" t="s">
        <v>1027</v>
      </c>
      <c r="C306" s="28" t="s">
        <v>419</v>
      </c>
      <c r="D306" s="40" t="s">
        <v>527</v>
      </c>
    </row>
    <row r="307" spans="1:4" ht="15" customHeight="1">
      <c r="A307" s="24" t="s">
        <v>1028</v>
      </c>
      <c r="B307" s="25" t="s">
        <v>1029</v>
      </c>
      <c r="C307" s="28" t="s">
        <v>419</v>
      </c>
      <c r="D307" s="40" t="s">
        <v>527</v>
      </c>
    </row>
    <row r="308" spans="1:4" ht="15" customHeight="1">
      <c r="A308" s="24" t="s">
        <v>1030</v>
      </c>
      <c r="B308" s="25" t="s">
        <v>1031</v>
      </c>
      <c r="C308" s="28" t="s">
        <v>419</v>
      </c>
      <c r="D308" s="40" t="s">
        <v>527</v>
      </c>
    </row>
    <row r="309" spans="1:4" ht="15" customHeight="1">
      <c r="A309" s="24" t="s">
        <v>1032</v>
      </c>
      <c r="B309" s="25" t="s">
        <v>1033</v>
      </c>
      <c r="C309" s="28" t="s">
        <v>419</v>
      </c>
      <c r="D309" s="40" t="s">
        <v>527</v>
      </c>
    </row>
    <row r="310" spans="1:4" ht="15" customHeight="1">
      <c r="A310" s="24" t="s">
        <v>1034</v>
      </c>
      <c r="B310" s="25" t="s">
        <v>1035</v>
      </c>
      <c r="C310" s="28" t="s">
        <v>419</v>
      </c>
      <c r="D310" s="40" t="s">
        <v>527</v>
      </c>
    </row>
    <row r="311" spans="1:4" ht="15" customHeight="1">
      <c r="A311" s="24" t="s">
        <v>1036</v>
      </c>
      <c r="B311" s="25" t="s">
        <v>1037</v>
      </c>
      <c r="C311" s="28" t="s">
        <v>419</v>
      </c>
      <c r="D311" s="40" t="s">
        <v>527</v>
      </c>
    </row>
    <row r="312" spans="1:4" ht="15" customHeight="1">
      <c r="A312" s="24" t="s">
        <v>1038</v>
      </c>
      <c r="B312" s="25" t="s">
        <v>1039</v>
      </c>
      <c r="C312" s="28" t="s">
        <v>419</v>
      </c>
      <c r="D312" s="40" t="s">
        <v>527</v>
      </c>
    </row>
    <row r="313" spans="1:4" ht="15" customHeight="1">
      <c r="A313" s="24" t="s">
        <v>1040</v>
      </c>
      <c r="B313" s="25" t="s">
        <v>1041</v>
      </c>
      <c r="C313" s="28" t="s">
        <v>419</v>
      </c>
      <c r="D313" s="40" t="s">
        <v>527</v>
      </c>
    </row>
    <row r="314" spans="1:4" ht="15" customHeight="1">
      <c r="A314" s="24" t="s">
        <v>1042</v>
      </c>
      <c r="B314" s="25" t="s">
        <v>1043</v>
      </c>
      <c r="C314" s="28" t="s">
        <v>419</v>
      </c>
      <c r="D314" s="40" t="s">
        <v>527</v>
      </c>
    </row>
    <row r="315" spans="1:4" ht="15" customHeight="1">
      <c r="A315" s="24" t="s">
        <v>1044</v>
      </c>
      <c r="B315" s="25" t="s">
        <v>1045</v>
      </c>
      <c r="C315" s="28" t="s">
        <v>419</v>
      </c>
      <c r="D315" s="40" t="s">
        <v>527</v>
      </c>
    </row>
    <row r="316" spans="1:4" ht="15" customHeight="1">
      <c r="A316" s="24" t="s">
        <v>1046</v>
      </c>
      <c r="B316" s="25" t="s">
        <v>1047</v>
      </c>
      <c r="C316" s="28" t="s">
        <v>419</v>
      </c>
      <c r="D316" s="40" t="s">
        <v>527</v>
      </c>
    </row>
    <row r="317" spans="1:4" ht="15" customHeight="1">
      <c r="A317" s="24" t="s">
        <v>1048</v>
      </c>
      <c r="B317" s="25" t="s">
        <v>1049</v>
      </c>
      <c r="C317" s="28" t="s">
        <v>419</v>
      </c>
      <c r="D317" s="40" t="s">
        <v>527</v>
      </c>
    </row>
    <row r="318" spans="1:4" ht="15" customHeight="1">
      <c r="A318" s="24" t="s">
        <v>1050</v>
      </c>
      <c r="B318" s="25" t="s">
        <v>1051</v>
      </c>
      <c r="C318" s="28" t="s">
        <v>419</v>
      </c>
      <c r="D318" s="40" t="s">
        <v>527</v>
      </c>
    </row>
    <row r="319" spans="1:4" ht="15" customHeight="1">
      <c r="A319" s="24" t="s">
        <v>1052</v>
      </c>
      <c r="B319" s="25" t="s">
        <v>1053</v>
      </c>
      <c r="C319" s="28" t="s">
        <v>419</v>
      </c>
      <c r="D319" s="40" t="s">
        <v>527</v>
      </c>
    </row>
    <row r="320" spans="1:4" ht="15" customHeight="1">
      <c r="A320" s="24" t="s">
        <v>1054</v>
      </c>
      <c r="B320" s="25" t="s">
        <v>1055</v>
      </c>
      <c r="C320" s="28" t="s">
        <v>419</v>
      </c>
      <c r="D320" s="40" t="s">
        <v>527</v>
      </c>
    </row>
    <row r="321" spans="1:4" ht="15" customHeight="1">
      <c r="A321" s="24" t="s">
        <v>1056</v>
      </c>
      <c r="B321" s="25" t="s">
        <v>1057</v>
      </c>
      <c r="C321" s="28" t="s">
        <v>419</v>
      </c>
      <c r="D321" s="40" t="s">
        <v>527</v>
      </c>
    </row>
    <row r="322" spans="1:4" ht="15" customHeight="1">
      <c r="A322" s="24" t="s">
        <v>1058</v>
      </c>
      <c r="B322" s="25" t="s">
        <v>1059</v>
      </c>
      <c r="C322" s="28" t="s">
        <v>419</v>
      </c>
      <c r="D322" s="40" t="s">
        <v>527</v>
      </c>
    </row>
    <row r="323" spans="1:4" ht="15" customHeight="1">
      <c r="A323" s="24" t="s">
        <v>1060</v>
      </c>
      <c r="B323" s="25" t="s">
        <v>1061</v>
      </c>
      <c r="C323" s="28" t="s">
        <v>419</v>
      </c>
      <c r="D323" s="40" t="s">
        <v>527</v>
      </c>
    </row>
    <row r="324" spans="1:4" ht="15" customHeight="1">
      <c r="A324" s="24" t="s">
        <v>1062</v>
      </c>
      <c r="B324" s="25" t="s">
        <v>1063</v>
      </c>
      <c r="C324" s="28" t="s">
        <v>419</v>
      </c>
      <c r="D324" s="40" t="s">
        <v>527</v>
      </c>
    </row>
    <row r="325" spans="1:4" ht="15" customHeight="1">
      <c r="A325" s="24" t="s">
        <v>1064</v>
      </c>
      <c r="B325" s="25" t="s">
        <v>1065</v>
      </c>
      <c r="C325" s="28" t="s">
        <v>419</v>
      </c>
      <c r="D325" s="40" t="s">
        <v>527</v>
      </c>
    </row>
    <row r="326" spans="1:4" ht="15" customHeight="1">
      <c r="A326" s="24" t="s">
        <v>1066</v>
      </c>
      <c r="B326" s="25" t="s">
        <v>1067</v>
      </c>
      <c r="C326" s="28" t="s">
        <v>419</v>
      </c>
      <c r="D326" s="40" t="s">
        <v>527</v>
      </c>
    </row>
    <row r="327" spans="1:4" ht="15" customHeight="1">
      <c r="A327" s="24" t="s">
        <v>1068</v>
      </c>
      <c r="B327" s="25" t="s">
        <v>1069</v>
      </c>
      <c r="C327" s="28" t="s">
        <v>419</v>
      </c>
      <c r="D327" s="40" t="s">
        <v>527</v>
      </c>
    </row>
    <row r="328" spans="1:4" ht="15" customHeight="1">
      <c r="A328" s="24" t="s">
        <v>1070</v>
      </c>
      <c r="B328" s="25" t="s">
        <v>1071</v>
      </c>
      <c r="C328" s="28" t="s">
        <v>419</v>
      </c>
      <c r="D328" s="40" t="s">
        <v>527</v>
      </c>
    </row>
    <row r="329" spans="1:4" ht="15" customHeight="1">
      <c r="A329" s="24" t="s">
        <v>1072</v>
      </c>
      <c r="B329" s="25" t="s">
        <v>1073</v>
      </c>
      <c r="C329" s="28" t="s">
        <v>419</v>
      </c>
      <c r="D329" s="40" t="s">
        <v>527</v>
      </c>
    </row>
    <row r="330" spans="1:4" ht="15" customHeight="1">
      <c r="A330" s="24" t="s">
        <v>1074</v>
      </c>
      <c r="B330" s="25" t="s">
        <v>1075</v>
      </c>
      <c r="C330" s="28" t="s">
        <v>419</v>
      </c>
      <c r="D330" s="40" t="s">
        <v>527</v>
      </c>
    </row>
    <row r="331" spans="1:4" ht="15" customHeight="1">
      <c r="A331" s="24" t="s">
        <v>1076</v>
      </c>
      <c r="B331" s="25" t="s">
        <v>1077</v>
      </c>
      <c r="C331" s="28" t="s">
        <v>419</v>
      </c>
      <c r="D331" s="40" t="s">
        <v>527</v>
      </c>
    </row>
    <row r="332" spans="1:4" ht="15" customHeight="1">
      <c r="A332" s="24" t="s">
        <v>1078</v>
      </c>
      <c r="B332" s="25" t="s">
        <v>1079</v>
      </c>
      <c r="C332" s="28" t="s">
        <v>419</v>
      </c>
      <c r="D332" s="40" t="s">
        <v>527</v>
      </c>
    </row>
    <row r="333" spans="1:4" ht="15" customHeight="1">
      <c r="A333" s="24" t="s">
        <v>1080</v>
      </c>
      <c r="B333" s="25" t="s">
        <v>1081</v>
      </c>
      <c r="C333" s="28" t="s">
        <v>419</v>
      </c>
      <c r="D333" s="40" t="s">
        <v>527</v>
      </c>
    </row>
    <row r="334" spans="1:4" ht="15" customHeight="1">
      <c r="A334" s="24" t="s">
        <v>1082</v>
      </c>
      <c r="B334" s="25" t="s">
        <v>1083</v>
      </c>
      <c r="C334" s="28" t="s">
        <v>419</v>
      </c>
      <c r="D334" s="40" t="s">
        <v>527</v>
      </c>
    </row>
    <row r="335" spans="1:4" ht="15" customHeight="1">
      <c r="A335" s="24" t="s">
        <v>1084</v>
      </c>
      <c r="B335" s="25" t="s">
        <v>1085</v>
      </c>
      <c r="C335" s="28" t="s">
        <v>419</v>
      </c>
      <c r="D335" s="40" t="s">
        <v>527</v>
      </c>
    </row>
    <row r="336" spans="1:4" ht="15" customHeight="1">
      <c r="A336" s="24" t="s">
        <v>1086</v>
      </c>
      <c r="B336" s="25" t="s">
        <v>1087</v>
      </c>
      <c r="C336" s="28" t="s">
        <v>419</v>
      </c>
      <c r="D336" s="40" t="s">
        <v>527</v>
      </c>
    </row>
    <row r="337" spans="1:4" ht="15" customHeight="1">
      <c r="A337" s="24" t="s">
        <v>1088</v>
      </c>
      <c r="B337" s="25" t="s">
        <v>1089</v>
      </c>
      <c r="C337" s="28" t="s">
        <v>419</v>
      </c>
      <c r="D337" s="40" t="s">
        <v>527</v>
      </c>
    </row>
    <row r="338" spans="1:4" ht="15" customHeight="1">
      <c r="A338" s="24" t="s">
        <v>1090</v>
      </c>
      <c r="B338" s="25" t="s">
        <v>1091</v>
      </c>
      <c r="C338" s="28" t="s">
        <v>419</v>
      </c>
      <c r="D338" s="40" t="s">
        <v>527</v>
      </c>
    </row>
    <row r="339" spans="1:4" ht="15" customHeight="1">
      <c r="A339" s="24" t="s">
        <v>1092</v>
      </c>
      <c r="B339" s="25" t="s">
        <v>1093</v>
      </c>
      <c r="C339" s="28" t="s">
        <v>419</v>
      </c>
      <c r="D339" s="40" t="s">
        <v>527</v>
      </c>
    </row>
    <row r="340" spans="1:4" ht="15" customHeight="1">
      <c r="A340" s="24" t="s">
        <v>1094</v>
      </c>
      <c r="B340" s="25" t="s">
        <v>1095</v>
      </c>
      <c r="C340" s="28" t="s">
        <v>419</v>
      </c>
      <c r="D340" s="40" t="s">
        <v>527</v>
      </c>
    </row>
    <row r="341" spans="1:4" ht="15" customHeight="1">
      <c r="A341" s="24" t="s">
        <v>1096</v>
      </c>
      <c r="B341" s="25" t="s">
        <v>1097</v>
      </c>
      <c r="C341" s="28" t="s">
        <v>419</v>
      </c>
      <c r="D341" s="40" t="s">
        <v>527</v>
      </c>
    </row>
    <row r="342" spans="1:4" ht="15" customHeight="1">
      <c r="A342" s="24" t="s">
        <v>1098</v>
      </c>
      <c r="B342" s="25" t="s">
        <v>1099</v>
      </c>
      <c r="C342" s="28" t="s">
        <v>419</v>
      </c>
      <c r="D342" s="40" t="s">
        <v>527</v>
      </c>
    </row>
    <row r="343" spans="1:4" ht="15" customHeight="1">
      <c r="A343" s="24" t="s">
        <v>1100</v>
      </c>
      <c r="B343" s="25" t="s">
        <v>1101</v>
      </c>
      <c r="C343" s="28" t="s">
        <v>419</v>
      </c>
      <c r="D343" s="40" t="s">
        <v>527</v>
      </c>
    </row>
    <row r="344" spans="1:4" ht="15" customHeight="1">
      <c r="A344" s="24" t="s">
        <v>1102</v>
      </c>
      <c r="B344" s="25" t="s">
        <v>1103</v>
      </c>
      <c r="C344" s="28" t="s">
        <v>419</v>
      </c>
      <c r="D344" s="40" t="s">
        <v>527</v>
      </c>
    </row>
    <row r="345" spans="1:4" ht="15" customHeight="1">
      <c r="A345" s="24" t="s">
        <v>1104</v>
      </c>
      <c r="B345" s="25" t="s">
        <v>1105</v>
      </c>
      <c r="C345" s="28" t="s">
        <v>419</v>
      </c>
      <c r="D345" s="40" t="s">
        <v>527</v>
      </c>
    </row>
    <row r="346" spans="1:4" ht="15" customHeight="1">
      <c r="A346" s="24" t="s">
        <v>1106</v>
      </c>
      <c r="B346" s="25" t="s">
        <v>1107</v>
      </c>
      <c r="C346" s="28" t="s">
        <v>419</v>
      </c>
      <c r="D346" s="40" t="s">
        <v>527</v>
      </c>
    </row>
    <row r="347" spans="1:4" ht="15" customHeight="1">
      <c r="A347" s="24" t="s">
        <v>1108</v>
      </c>
      <c r="B347" s="25" t="s">
        <v>1109</v>
      </c>
      <c r="C347" s="28" t="s">
        <v>419</v>
      </c>
      <c r="D347" s="40" t="s">
        <v>527</v>
      </c>
    </row>
    <row r="348" spans="1:4" ht="15" customHeight="1">
      <c r="A348" s="24" t="s">
        <v>1110</v>
      </c>
      <c r="B348" s="25" t="s">
        <v>1111</v>
      </c>
      <c r="C348" s="28" t="s">
        <v>419</v>
      </c>
      <c r="D348" s="40" t="s">
        <v>527</v>
      </c>
    </row>
    <row r="349" spans="1:4" ht="15" customHeight="1">
      <c r="A349" s="24" t="s">
        <v>1112</v>
      </c>
      <c r="B349" s="25" t="s">
        <v>1113</v>
      </c>
      <c r="C349" s="28" t="s">
        <v>419</v>
      </c>
      <c r="D349" s="40" t="s">
        <v>527</v>
      </c>
    </row>
    <row r="350" spans="1:4" ht="15" customHeight="1">
      <c r="A350" s="24" t="s">
        <v>1114</v>
      </c>
      <c r="B350" s="25" t="s">
        <v>1115</v>
      </c>
      <c r="C350" s="28" t="s">
        <v>419</v>
      </c>
      <c r="D350" s="40" t="s">
        <v>527</v>
      </c>
    </row>
    <row r="351" spans="1:4" ht="15" customHeight="1">
      <c r="A351" s="24" t="s">
        <v>1116</v>
      </c>
      <c r="B351" s="25" t="s">
        <v>1117</v>
      </c>
      <c r="C351" s="28" t="s">
        <v>419</v>
      </c>
      <c r="D351" s="40" t="s">
        <v>527</v>
      </c>
    </row>
    <row r="352" spans="1:4" ht="15" customHeight="1">
      <c r="A352" s="24" t="s">
        <v>1118</v>
      </c>
      <c r="B352" s="25" t="s">
        <v>1119</v>
      </c>
      <c r="C352" s="28" t="s">
        <v>419</v>
      </c>
      <c r="D352" s="40" t="s">
        <v>527</v>
      </c>
    </row>
    <row r="353" spans="1:4" ht="15" customHeight="1">
      <c r="A353" s="24" t="s">
        <v>1120</v>
      </c>
      <c r="B353" s="25" t="s">
        <v>1121</v>
      </c>
      <c r="C353" s="28" t="s">
        <v>419</v>
      </c>
      <c r="D353" s="40" t="s">
        <v>527</v>
      </c>
    </row>
    <row r="354" spans="1:4" ht="15" customHeight="1">
      <c r="A354" s="24" t="s">
        <v>1122</v>
      </c>
      <c r="B354" s="25" t="s">
        <v>1123</v>
      </c>
      <c r="C354" s="28" t="s">
        <v>419</v>
      </c>
      <c r="D354" s="40" t="s">
        <v>527</v>
      </c>
    </row>
    <row r="355" spans="1:4" ht="15" customHeight="1">
      <c r="A355" s="24" t="s">
        <v>1124</v>
      </c>
      <c r="B355" s="25" t="s">
        <v>1125</v>
      </c>
      <c r="C355" s="28" t="s">
        <v>419</v>
      </c>
      <c r="D355" s="40" t="s">
        <v>527</v>
      </c>
    </row>
    <row r="356" spans="1:4" ht="15" customHeight="1">
      <c r="A356" s="24" t="s">
        <v>1126</v>
      </c>
      <c r="B356" s="25" t="s">
        <v>1127</v>
      </c>
      <c r="C356" s="28" t="s">
        <v>419</v>
      </c>
      <c r="D356" s="40" t="s">
        <v>527</v>
      </c>
    </row>
    <row r="357" spans="1:4" ht="15" customHeight="1">
      <c r="A357" s="24" t="s">
        <v>1128</v>
      </c>
      <c r="B357" s="25" t="s">
        <v>1129</v>
      </c>
      <c r="C357" s="28" t="s">
        <v>419</v>
      </c>
      <c r="D357" s="40" t="s">
        <v>527</v>
      </c>
    </row>
    <row r="358" spans="1:4" ht="15" customHeight="1">
      <c r="A358" s="24" t="s">
        <v>1130</v>
      </c>
      <c r="B358" s="25" t="s">
        <v>1131</v>
      </c>
      <c r="C358" s="28" t="s">
        <v>419</v>
      </c>
      <c r="D358" s="40" t="s">
        <v>527</v>
      </c>
    </row>
    <row r="359" spans="1:4" ht="15" customHeight="1">
      <c r="A359" s="24" t="s">
        <v>1132</v>
      </c>
      <c r="B359" s="25" t="s">
        <v>1133</v>
      </c>
      <c r="C359" s="28" t="s">
        <v>419</v>
      </c>
      <c r="D359" s="40" t="s">
        <v>527</v>
      </c>
    </row>
    <row r="360" spans="1:4" ht="15" customHeight="1">
      <c r="A360" s="24" t="s">
        <v>1134</v>
      </c>
      <c r="B360" s="25" t="s">
        <v>1135</v>
      </c>
      <c r="C360" s="28" t="s">
        <v>419</v>
      </c>
      <c r="D360" s="40" t="s">
        <v>527</v>
      </c>
    </row>
    <row r="361" spans="1:4" ht="15" customHeight="1">
      <c r="A361" s="24" t="s">
        <v>1136</v>
      </c>
      <c r="B361" s="25" t="s">
        <v>1137</v>
      </c>
      <c r="C361" s="28" t="s">
        <v>419</v>
      </c>
      <c r="D361" s="40" t="s">
        <v>527</v>
      </c>
    </row>
    <row r="362" spans="1:4" ht="15" customHeight="1">
      <c r="A362" s="24" t="s">
        <v>1138</v>
      </c>
      <c r="B362" s="25" t="s">
        <v>1139</v>
      </c>
      <c r="C362" s="28" t="s">
        <v>419</v>
      </c>
      <c r="D362" s="40" t="s">
        <v>527</v>
      </c>
    </row>
    <row r="363" spans="1:4" ht="15" customHeight="1">
      <c r="A363" s="24" t="s">
        <v>1140</v>
      </c>
      <c r="B363" s="25" t="s">
        <v>1141</v>
      </c>
      <c r="C363" s="28" t="s">
        <v>419</v>
      </c>
      <c r="D363" s="40" t="s">
        <v>527</v>
      </c>
    </row>
    <row r="364" spans="1:4" ht="15" customHeight="1">
      <c r="A364" s="24" t="s">
        <v>1142</v>
      </c>
      <c r="B364" s="25" t="s">
        <v>1143</v>
      </c>
      <c r="C364" s="28" t="s">
        <v>419</v>
      </c>
      <c r="D364" s="40" t="s">
        <v>527</v>
      </c>
    </row>
    <row r="365" spans="1:4" ht="15" customHeight="1">
      <c r="A365" s="24" t="s">
        <v>1144</v>
      </c>
      <c r="B365" s="25" t="s">
        <v>1145</v>
      </c>
      <c r="C365" s="28" t="s">
        <v>419</v>
      </c>
      <c r="D365" s="40" t="s">
        <v>527</v>
      </c>
    </row>
    <row r="366" spans="1:4" ht="15" customHeight="1">
      <c r="A366" s="24" t="s">
        <v>1146</v>
      </c>
      <c r="B366" s="25" t="s">
        <v>1147</v>
      </c>
      <c r="C366" s="28" t="s">
        <v>419</v>
      </c>
      <c r="D366" s="40" t="s">
        <v>527</v>
      </c>
    </row>
    <row r="367" spans="1:4" ht="15" customHeight="1">
      <c r="A367" s="24" t="s">
        <v>1148</v>
      </c>
      <c r="B367" s="25" t="s">
        <v>1149</v>
      </c>
      <c r="C367" s="28" t="s">
        <v>419</v>
      </c>
      <c r="D367" s="40" t="s">
        <v>527</v>
      </c>
    </row>
    <row r="368" spans="1:4" ht="15" customHeight="1">
      <c r="A368" s="24" t="s">
        <v>1150</v>
      </c>
      <c r="B368" s="25" t="s">
        <v>1151</v>
      </c>
      <c r="C368" s="28" t="s">
        <v>419</v>
      </c>
      <c r="D368" s="40" t="s">
        <v>527</v>
      </c>
    </row>
    <row r="369" spans="1:4" ht="15" customHeight="1">
      <c r="A369" s="24" t="s">
        <v>1152</v>
      </c>
      <c r="B369" s="25" t="s">
        <v>1153</v>
      </c>
      <c r="C369" s="28" t="s">
        <v>419</v>
      </c>
      <c r="D369" s="40" t="s">
        <v>527</v>
      </c>
    </row>
    <row r="370" spans="1:4" ht="15" customHeight="1">
      <c r="A370" s="24" t="s">
        <v>1154</v>
      </c>
      <c r="B370" s="25" t="s">
        <v>1155</v>
      </c>
      <c r="C370" s="28" t="s">
        <v>419</v>
      </c>
      <c r="D370" s="40" t="s">
        <v>527</v>
      </c>
    </row>
    <row r="371" spans="1:4" ht="15" customHeight="1">
      <c r="A371" s="24" t="s">
        <v>1156</v>
      </c>
      <c r="B371" s="25" t="s">
        <v>1157</v>
      </c>
      <c r="C371" s="28" t="s">
        <v>419</v>
      </c>
      <c r="D371" s="40" t="s">
        <v>527</v>
      </c>
    </row>
    <row r="372" spans="1:4" ht="15" customHeight="1">
      <c r="A372" s="24" t="s">
        <v>1158</v>
      </c>
      <c r="B372" s="25" t="s">
        <v>1159</v>
      </c>
      <c r="C372" s="28" t="s">
        <v>419</v>
      </c>
      <c r="D372" s="40" t="s">
        <v>527</v>
      </c>
    </row>
    <row r="373" spans="1:4" ht="15" customHeight="1">
      <c r="A373" s="24" t="s">
        <v>1160</v>
      </c>
      <c r="B373" s="25" t="s">
        <v>1161</v>
      </c>
      <c r="C373" s="28" t="s">
        <v>419</v>
      </c>
      <c r="D373" s="40" t="s">
        <v>527</v>
      </c>
    </row>
    <row r="374" spans="1:4" ht="15" customHeight="1">
      <c r="A374" s="24" t="s">
        <v>1162</v>
      </c>
      <c r="B374" s="25" t="s">
        <v>1163</v>
      </c>
      <c r="C374" s="28" t="s">
        <v>419</v>
      </c>
      <c r="D374" s="40" t="s">
        <v>527</v>
      </c>
    </row>
    <row r="375" spans="1:4" ht="15" customHeight="1">
      <c r="A375" s="24" t="s">
        <v>1164</v>
      </c>
      <c r="B375" s="25" t="s">
        <v>1165</v>
      </c>
      <c r="C375" s="28" t="s">
        <v>419</v>
      </c>
      <c r="D375" s="40" t="s">
        <v>527</v>
      </c>
    </row>
    <row r="376" spans="1:4" ht="15" customHeight="1">
      <c r="A376" s="24" t="s">
        <v>1166</v>
      </c>
      <c r="B376" s="25" t="s">
        <v>1167</v>
      </c>
      <c r="C376" s="28" t="s">
        <v>419</v>
      </c>
      <c r="D376" s="40" t="s">
        <v>527</v>
      </c>
    </row>
    <row r="377" spans="1:4" ht="15" customHeight="1">
      <c r="A377" s="24" t="s">
        <v>1168</v>
      </c>
      <c r="B377" s="25" t="s">
        <v>1169</v>
      </c>
      <c r="C377" s="28" t="s">
        <v>419</v>
      </c>
      <c r="D377" s="40" t="s">
        <v>527</v>
      </c>
    </row>
    <row r="378" spans="1:4" ht="15" customHeight="1">
      <c r="A378" s="24" t="s">
        <v>1170</v>
      </c>
      <c r="B378" s="25" t="s">
        <v>1171</v>
      </c>
      <c r="C378" s="28" t="s">
        <v>419</v>
      </c>
      <c r="D378" s="40" t="s">
        <v>527</v>
      </c>
    </row>
    <row r="379" spans="1:4" ht="15" customHeight="1">
      <c r="A379" s="24" t="s">
        <v>1172</v>
      </c>
      <c r="B379" s="25" t="s">
        <v>1173</v>
      </c>
      <c r="C379" s="28" t="s">
        <v>419</v>
      </c>
      <c r="D379" s="40" t="s">
        <v>527</v>
      </c>
    </row>
    <row r="380" spans="1:4" ht="15" customHeight="1">
      <c r="A380" s="24" t="s">
        <v>1174</v>
      </c>
      <c r="B380" s="25" t="s">
        <v>1175</v>
      </c>
      <c r="C380" s="28" t="s">
        <v>419</v>
      </c>
      <c r="D380" s="40" t="s">
        <v>527</v>
      </c>
    </row>
    <row r="381" spans="1:4" ht="15" customHeight="1">
      <c r="A381" s="24" t="s">
        <v>1176</v>
      </c>
      <c r="B381" s="25" t="s">
        <v>1177</v>
      </c>
      <c r="C381" s="28" t="s">
        <v>419</v>
      </c>
      <c r="D381" s="40" t="s">
        <v>527</v>
      </c>
    </row>
    <row r="382" spans="1:4" ht="15" customHeight="1">
      <c r="A382" s="24" t="s">
        <v>1178</v>
      </c>
      <c r="B382" s="25" t="s">
        <v>1179</v>
      </c>
      <c r="C382" s="28" t="s">
        <v>419</v>
      </c>
      <c r="D382" s="40" t="s">
        <v>527</v>
      </c>
    </row>
    <row r="383" spans="1:4" ht="15" customHeight="1">
      <c r="A383" s="24" t="s">
        <v>1180</v>
      </c>
      <c r="B383" s="25" t="s">
        <v>1181</v>
      </c>
      <c r="C383" s="28" t="s">
        <v>419</v>
      </c>
      <c r="D383" s="40" t="s">
        <v>527</v>
      </c>
    </row>
    <row r="384" spans="1:4" ht="15" customHeight="1">
      <c r="A384" s="24" t="s">
        <v>1182</v>
      </c>
      <c r="B384" s="25" t="s">
        <v>1183</v>
      </c>
      <c r="C384" s="28" t="s">
        <v>419</v>
      </c>
      <c r="D384" s="40" t="s">
        <v>527</v>
      </c>
    </row>
    <row r="385" spans="1:4" ht="15" customHeight="1">
      <c r="A385" s="24" t="s">
        <v>1184</v>
      </c>
      <c r="B385" s="25" t="s">
        <v>1185</v>
      </c>
      <c r="C385" s="28" t="s">
        <v>419</v>
      </c>
      <c r="D385" s="40" t="s">
        <v>527</v>
      </c>
    </row>
    <row r="386" spans="1:4" ht="15" customHeight="1">
      <c r="A386" s="24" t="s">
        <v>1186</v>
      </c>
      <c r="B386" s="25" t="s">
        <v>1187</v>
      </c>
      <c r="C386" s="28" t="s">
        <v>419</v>
      </c>
      <c r="D386" s="40" t="s">
        <v>527</v>
      </c>
    </row>
    <row r="387" spans="1:4" ht="15" customHeight="1">
      <c r="A387" s="24" t="s">
        <v>1188</v>
      </c>
      <c r="B387" s="25" t="s">
        <v>1189</v>
      </c>
      <c r="C387" s="28" t="s">
        <v>419</v>
      </c>
      <c r="D387" s="40" t="s">
        <v>527</v>
      </c>
    </row>
    <row r="388" spans="1:4" ht="15" customHeight="1">
      <c r="A388" s="24" t="s">
        <v>1190</v>
      </c>
      <c r="B388" s="25" t="s">
        <v>1191</v>
      </c>
      <c r="C388" s="28" t="s">
        <v>419</v>
      </c>
      <c r="D388" s="40" t="s">
        <v>527</v>
      </c>
    </row>
    <row r="389" spans="1:4" ht="15" customHeight="1">
      <c r="A389" s="24" t="s">
        <v>1192</v>
      </c>
      <c r="B389" s="25" t="s">
        <v>1193</v>
      </c>
      <c r="C389" s="28" t="s">
        <v>419</v>
      </c>
      <c r="D389" s="40" t="s">
        <v>527</v>
      </c>
    </row>
    <row r="390" spans="1:4" ht="15" customHeight="1">
      <c r="A390" s="24" t="s">
        <v>1194</v>
      </c>
      <c r="B390" s="25" t="s">
        <v>1195</v>
      </c>
      <c r="C390" s="28" t="s">
        <v>419</v>
      </c>
      <c r="D390" s="40" t="s">
        <v>527</v>
      </c>
    </row>
    <row r="391" spans="1:4" ht="15" customHeight="1">
      <c r="A391" s="24" t="s">
        <v>1196</v>
      </c>
      <c r="B391" s="25" t="s">
        <v>1197</v>
      </c>
      <c r="C391" s="28" t="s">
        <v>419</v>
      </c>
      <c r="D391" s="40" t="s">
        <v>527</v>
      </c>
    </row>
    <row r="392" spans="1:4" ht="15" customHeight="1">
      <c r="A392" s="24" t="s">
        <v>1198</v>
      </c>
      <c r="B392" s="25" t="s">
        <v>1199</v>
      </c>
      <c r="C392" s="28" t="s">
        <v>419</v>
      </c>
      <c r="D392" s="40" t="s">
        <v>527</v>
      </c>
    </row>
    <row r="393" spans="1:4" ht="15" customHeight="1">
      <c r="A393" s="24" t="s">
        <v>1200</v>
      </c>
      <c r="B393" s="25" t="s">
        <v>1201</v>
      </c>
      <c r="C393" s="28" t="s">
        <v>419</v>
      </c>
      <c r="D393" s="40" t="s">
        <v>527</v>
      </c>
    </row>
    <row r="394" spans="1:4" ht="15" customHeight="1">
      <c r="A394" s="24" t="s">
        <v>1202</v>
      </c>
      <c r="B394" s="25" t="s">
        <v>1203</v>
      </c>
      <c r="C394" s="28" t="s">
        <v>419</v>
      </c>
      <c r="D394" s="40" t="s">
        <v>527</v>
      </c>
    </row>
    <row r="395" spans="1:4" ht="15" customHeight="1">
      <c r="A395" s="24" t="s">
        <v>1204</v>
      </c>
      <c r="B395" s="25" t="s">
        <v>1205</v>
      </c>
      <c r="C395" s="28" t="s">
        <v>419</v>
      </c>
      <c r="D395" s="40" t="s">
        <v>527</v>
      </c>
    </row>
    <row r="396" spans="1:4" ht="15" customHeight="1">
      <c r="A396" s="24" t="s">
        <v>1206</v>
      </c>
      <c r="B396" s="25" t="s">
        <v>1207</v>
      </c>
      <c r="C396" s="28" t="s">
        <v>419</v>
      </c>
      <c r="D396" s="40" t="s">
        <v>527</v>
      </c>
    </row>
    <row r="397" spans="1:4" ht="15" customHeight="1">
      <c r="A397" s="24" t="s">
        <v>1208</v>
      </c>
      <c r="B397" s="25" t="s">
        <v>1209</v>
      </c>
      <c r="C397" s="28" t="s">
        <v>419</v>
      </c>
      <c r="D397" s="40" t="s">
        <v>527</v>
      </c>
    </row>
    <row r="398" spans="1:4" ht="15" customHeight="1">
      <c r="A398" s="24" t="s">
        <v>1210</v>
      </c>
      <c r="B398" s="25" t="s">
        <v>1211</v>
      </c>
      <c r="C398" s="28" t="s">
        <v>419</v>
      </c>
      <c r="D398" s="40" t="s">
        <v>527</v>
      </c>
    </row>
    <row r="399" spans="1:4" ht="15" customHeight="1">
      <c r="A399" s="24" t="s">
        <v>1212</v>
      </c>
      <c r="B399" s="25" t="s">
        <v>1213</v>
      </c>
      <c r="C399" s="28" t="s">
        <v>419</v>
      </c>
      <c r="D399" s="40" t="s">
        <v>527</v>
      </c>
    </row>
    <row r="400" spans="1:4" ht="15" customHeight="1">
      <c r="A400" s="24" t="s">
        <v>1214</v>
      </c>
      <c r="B400" s="25" t="s">
        <v>1215</v>
      </c>
      <c r="C400" s="28" t="s">
        <v>419</v>
      </c>
      <c r="D400" s="40" t="s">
        <v>527</v>
      </c>
    </row>
    <row r="401" spans="1:4" ht="15" customHeight="1">
      <c r="A401" s="24" t="s">
        <v>1216</v>
      </c>
      <c r="B401" s="25" t="s">
        <v>1217</v>
      </c>
      <c r="C401" s="28" t="s">
        <v>419</v>
      </c>
      <c r="D401" s="40" t="s">
        <v>527</v>
      </c>
    </row>
    <row r="402" spans="1:4" ht="15" customHeight="1">
      <c r="A402" s="24" t="s">
        <v>1218</v>
      </c>
      <c r="B402" s="25" t="s">
        <v>1219</v>
      </c>
      <c r="C402" s="28" t="s">
        <v>419</v>
      </c>
      <c r="D402" s="40" t="s">
        <v>527</v>
      </c>
    </row>
    <row r="403" spans="1:4" ht="15" customHeight="1">
      <c r="A403" s="24" t="s">
        <v>1220</v>
      </c>
      <c r="B403" s="25" t="s">
        <v>1221</v>
      </c>
      <c r="C403" s="28" t="s">
        <v>419</v>
      </c>
      <c r="D403" s="40" t="s">
        <v>527</v>
      </c>
    </row>
    <row r="404" spans="1:4" ht="15" customHeight="1">
      <c r="A404" s="24" t="s">
        <v>1222</v>
      </c>
      <c r="B404" s="25" t="s">
        <v>1223</v>
      </c>
      <c r="C404" s="28" t="s">
        <v>419</v>
      </c>
      <c r="D404" s="40" t="s">
        <v>527</v>
      </c>
    </row>
    <row r="405" spans="1:4" ht="15" customHeight="1">
      <c r="A405" s="24" t="s">
        <v>1224</v>
      </c>
      <c r="B405" s="25" t="s">
        <v>1225</v>
      </c>
      <c r="C405" s="28" t="s">
        <v>419</v>
      </c>
      <c r="D405" s="40" t="s">
        <v>527</v>
      </c>
    </row>
    <row r="406" spans="1:4" ht="15" customHeight="1">
      <c r="A406" s="24" t="s">
        <v>1226</v>
      </c>
      <c r="B406" s="25" t="s">
        <v>1227</v>
      </c>
      <c r="C406" s="28" t="s">
        <v>419</v>
      </c>
      <c r="D406" s="40" t="s">
        <v>527</v>
      </c>
    </row>
    <row r="407" spans="1:4" ht="15" customHeight="1">
      <c r="A407" s="24" t="s">
        <v>1228</v>
      </c>
      <c r="B407" s="25" t="s">
        <v>1229</v>
      </c>
      <c r="C407" s="28" t="s">
        <v>419</v>
      </c>
      <c r="D407" s="40" t="s">
        <v>527</v>
      </c>
    </row>
    <row r="408" spans="1:4" ht="15" customHeight="1">
      <c r="A408" s="24" t="s">
        <v>1230</v>
      </c>
      <c r="B408" s="25" t="s">
        <v>1231</v>
      </c>
      <c r="C408" s="28" t="s">
        <v>419</v>
      </c>
      <c r="D408" s="40" t="s">
        <v>527</v>
      </c>
    </row>
    <row r="409" spans="1:4" ht="15" customHeight="1">
      <c r="A409" s="24" t="s">
        <v>1232</v>
      </c>
      <c r="B409" s="25" t="s">
        <v>1233</v>
      </c>
      <c r="C409" s="28" t="s">
        <v>419</v>
      </c>
      <c r="D409" s="40" t="s">
        <v>527</v>
      </c>
    </row>
    <row r="410" spans="1:4" ht="15" customHeight="1">
      <c r="A410" s="24" t="s">
        <v>1234</v>
      </c>
      <c r="B410" s="25" t="s">
        <v>1235</v>
      </c>
      <c r="C410" s="28" t="s">
        <v>419</v>
      </c>
      <c r="D410" s="40" t="s">
        <v>527</v>
      </c>
    </row>
    <row r="411" spans="1:4" ht="15" customHeight="1">
      <c r="A411" s="24" t="s">
        <v>1236</v>
      </c>
      <c r="B411" s="25" t="s">
        <v>1237</v>
      </c>
      <c r="C411" s="28" t="s">
        <v>419</v>
      </c>
      <c r="D411" s="40" t="s">
        <v>527</v>
      </c>
    </row>
    <row r="412" spans="1:4" ht="15" customHeight="1">
      <c r="A412" s="24" t="s">
        <v>1238</v>
      </c>
      <c r="B412" s="25" t="s">
        <v>1239</v>
      </c>
      <c r="C412" s="28" t="s">
        <v>419</v>
      </c>
      <c r="D412" s="40" t="s">
        <v>527</v>
      </c>
    </row>
    <row r="413" spans="1:4" ht="15" customHeight="1">
      <c r="A413" s="24" t="s">
        <v>1240</v>
      </c>
      <c r="B413" s="25" t="s">
        <v>1241</v>
      </c>
      <c r="C413" s="28" t="s">
        <v>419</v>
      </c>
      <c r="D413" s="40" t="s">
        <v>527</v>
      </c>
    </row>
    <row r="414" spans="1:4" ht="15" customHeight="1">
      <c r="A414" s="24" t="s">
        <v>1242</v>
      </c>
      <c r="B414" s="25" t="s">
        <v>1243</v>
      </c>
      <c r="C414" s="28" t="s">
        <v>419</v>
      </c>
      <c r="D414" s="40" t="s">
        <v>527</v>
      </c>
    </row>
    <row r="415" spans="1:4" ht="15" customHeight="1">
      <c r="A415" s="24" t="s">
        <v>1244</v>
      </c>
      <c r="B415" s="25" t="s">
        <v>1245</v>
      </c>
      <c r="C415" s="28" t="s">
        <v>419</v>
      </c>
      <c r="D415" s="40" t="s">
        <v>527</v>
      </c>
    </row>
    <row r="416" spans="1:4" ht="15" customHeight="1">
      <c r="A416" s="24" t="s">
        <v>1246</v>
      </c>
      <c r="B416" s="25" t="s">
        <v>1247</v>
      </c>
      <c r="C416" s="28" t="s">
        <v>419</v>
      </c>
      <c r="D416" s="40" t="s">
        <v>527</v>
      </c>
    </row>
    <row r="417" spans="1:4" ht="15" customHeight="1">
      <c r="A417" s="24" t="s">
        <v>1248</v>
      </c>
      <c r="B417" s="25" t="s">
        <v>1249</v>
      </c>
      <c r="C417" s="28" t="s">
        <v>419</v>
      </c>
      <c r="D417" s="40" t="s">
        <v>527</v>
      </c>
    </row>
    <row r="418" spans="1:4" ht="15" customHeight="1">
      <c r="A418" s="24" t="s">
        <v>1250</v>
      </c>
      <c r="B418" s="25" t="s">
        <v>1251</v>
      </c>
      <c r="C418" s="28" t="s">
        <v>419</v>
      </c>
      <c r="D418" s="40" t="s">
        <v>527</v>
      </c>
    </row>
    <row r="419" spans="1:4" ht="15" customHeight="1">
      <c r="A419" s="24" t="s">
        <v>1252</v>
      </c>
      <c r="B419" s="25" t="s">
        <v>1253</v>
      </c>
      <c r="C419" s="28" t="s">
        <v>419</v>
      </c>
      <c r="D419" s="40" t="s">
        <v>527</v>
      </c>
    </row>
    <row r="420" spans="1:4" ht="15" customHeight="1">
      <c r="A420" s="24" t="s">
        <v>1254</v>
      </c>
      <c r="B420" s="25" t="s">
        <v>1255</v>
      </c>
      <c r="C420" s="28" t="s">
        <v>419</v>
      </c>
      <c r="D420" s="40" t="s">
        <v>527</v>
      </c>
    </row>
    <row r="421" spans="1:4" ht="15" customHeight="1">
      <c r="A421" s="24" t="s">
        <v>1256</v>
      </c>
      <c r="B421" s="25" t="s">
        <v>1257</v>
      </c>
      <c r="C421" s="28" t="s">
        <v>419</v>
      </c>
      <c r="D421" s="40" t="s">
        <v>527</v>
      </c>
    </row>
    <row r="422" spans="1:4" ht="15" customHeight="1">
      <c r="A422" s="24" t="s">
        <v>1258</v>
      </c>
      <c r="B422" s="25" t="s">
        <v>1259</v>
      </c>
      <c r="C422" s="28" t="s">
        <v>419</v>
      </c>
      <c r="D422" s="40" t="s">
        <v>527</v>
      </c>
    </row>
    <row r="423" spans="1:4" ht="15" customHeight="1">
      <c r="A423" s="24" t="s">
        <v>1260</v>
      </c>
      <c r="B423" s="25" t="s">
        <v>1261</v>
      </c>
      <c r="C423" s="28" t="s">
        <v>419</v>
      </c>
      <c r="D423" s="40" t="s">
        <v>527</v>
      </c>
    </row>
    <row r="424" spans="1:4" ht="15" customHeight="1">
      <c r="A424" s="24" t="s">
        <v>1262</v>
      </c>
      <c r="B424" s="25" t="s">
        <v>1263</v>
      </c>
      <c r="C424" s="28" t="s">
        <v>419</v>
      </c>
      <c r="D424" s="40" t="s">
        <v>527</v>
      </c>
    </row>
    <row r="425" spans="1:4" ht="15" customHeight="1">
      <c r="A425" s="24" t="s">
        <v>1264</v>
      </c>
      <c r="B425" s="25" t="s">
        <v>1265</v>
      </c>
      <c r="C425" s="28" t="s">
        <v>419</v>
      </c>
      <c r="D425" s="40" t="s">
        <v>527</v>
      </c>
    </row>
    <row r="426" spans="1:4" ht="15" customHeight="1">
      <c r="A426" s="24" t="s">
        <v>1266</v>
      </c>
      <c r="B426" s="25" t="s">
        <v>1267</v>
      </c>
      <c r="C426" s="28" t="s">
        <v>419</v>
      </c>
      <c r="D426" s="40" t="s">
        <v>527</v>
      </c>
    </row>
    <row r="427" spans="1:4" ht="15" customHeight="1">
      <c r="A427" s="24" t="s">
        <v>1268</v>
      </c>
      <c r="B427" s="25" t="s">
        <v>1269</v>
      </c>
      <c r="C427" s="28" t="s">
        <v>419</v>
      </c>
      <c r="D427" s="40" t="s">
        <v>527</v>
      </c>
    </row>
    <row r="428" spans="1:4" ht="15" customHeight="1">
      <c r="A428" s="24" t="s">
        <v>1270</v>
      </c>
      <c r="B428" s="25" t="s">
        <v>1271</v>
      </c>
      <c r="C428" s="28" t="s">
        <v>419</v>
      </c>
      <c r="D428" s="40" t="s">
        <v>527</v>
      </c>
    </row>
    <row r="429" spans="1:4" ht="15" customHeight="1">
      <c r="A429" s="24" t="s">
        <v>1272</v>
      </c>
      <c r="B429" s="25" t="s">
        <v>1273</v>
      </c>
      <c r="C429" s="28" t="s">
        <v>419</v>
      </c>
      <c r="D429" s="40" t="s">
        <v>527</v>
      </c>
    </row>
    <row r="430" spans="1:4" ht="15" customHeight="1">
      <c r="A430" s="24" t="s">
        <v>1274</v>
      </c>
      <c r="B430" s="25" t="s">
        <v>1275</v>
      </c>
      <c r="C430" s="28" t="s">
        <v>419</v>
      </c>
      <c r="D430" s="40" t="s">
        <v>527</v>
      </c>
    </row>
    <row r="431" spans="1:4" ht="15" customHeight="1">
      <c r="A431" s="24" t="s">
        <v>1276</v>
      </c>
      <c r="B431" s="25" t="s">
        <v>1277</v>
      </c>
      <c r="C431" s="28" t="s">
        <v>419</v>
      </c>
      <c r="D431" s="40" t="s">
        <v>527</v>
      </c>
    </row>
    <row r="432" spans="1:4" ht="15" customHeight="1">
      <c r="A432" s="24" t="s">
        <v>1278</v>
      </c>
      <c r="B432" s="25" t="s">
        <v>1279</v>
      </c>
      <c r="C432" s="28" t="s">
        <v>419</v>
      </c>
      <c r="D432" s="40" t="s">
        <v>527</v>
      </c>
    </row>
    <row r="433" spans="1:4" ht="15" customHeight="1">
      <c r="A433" s="24" t="s">
        <v>1280</v>
      </c>
      <c r="B433" s="25" t="s">
        <v>1281</v>
      </c>
      <c r="C433" s="28" t="s">
        <v>419</v>
      </c>
      <c r="D433" s="40" t="s">
        <v>527</v>
      </c>
    </row>
    <row r="434" spans="1:4" ht="15" customHeight="1">
      <c r="A434" s="24" t="s">
        <v>1282</v>
      </c>
      <c r="B434" s="25" t="s">
        <v>1283</v>
      </c>
      <c r="C434" s="28" t="s">
        <v>419</v>
      </c>
      <c r="D434" s="40" t="s">
        <v>527</v>
      </c>
    </row>
    <row r="435" spans="1:4" ht="15" customHeight="1">
      <c r="A435" s="24" t="s">
        <v>1284</v>
      </c>
      <c r="B435" s="25" t="s">
        <v>1285</v>
      </c>
      <c r="C435" s="28" t="s">
        <v>419</v>
      </c>
      <c r="D435" s="40" t="s">
        <v>527</v>
      </c>
    </row>
    <row r="436" spans="1:4" ht="15" customHeight="1">
      <c r="A436" s="24" t="s">
        <v>1286</v>
      </c>
      <c r="B436" s="25" t="s">
        <v>1287</v>
      </c>
      <c r="C436" s="28" t="s">
        <v>419</v>
      </c>
      <c r="D436" s="40" t="s">
        <v>527</v>
      </c>
    </row>
    <row r="437" spans="1:4" ht="15" customHeight="1">
      <c r="A437" s="24" t="s">
        <v>1288</v>
      </c>
      <c r="B437" s="25" t="s">
        <v>1289</v>
      </c>
      <c r="C437" s="28" t="s">
        <v>419</v>
      </c>
      <c r="D437" s="40" t="s">
        <v>527</v>
      </c>
    </row>
    <row r="438" spans="1:4" ht="15" customHeight="1">
      <c r="A438" s="24" t="s">
        <v>1290</v>
      </c>
      <c r="B438" s="25" t="s">
        <v>1291</v>
      </c>
      <c r="C438" s="28" t="s">
        <v>419</v>
      </c>
      <c r="D438" s="40" t="s">
        <v>527</v>
      </c>
    </row>
    <row r="439" spans="1:4" ht="15" customHeight="1">
      <c r="A439" s="24" t="s">
        <v>1292</v>
      </c>
      <c r="B439" s="25" t="s">
        <v>1293</v>
      </c>
      <c r="C439" s="28" t="s">
        <v>419</v>
      </c>
      <c r="D439" s="40" t="s">
        <v>527</v>
      </c>
    </row>
    <row r="440" spans="1:4" ht="15" customHeight="1">
      <c r="A440" s="24" t="s">
        <v>1294</v>
      </c>
      <c r="B440" s="25" t="s">
        <v>1295</v>
      </c>
      <c r="C440" s="28" t="s">
        <v>419</v>
      </c>
      <c r="D440" s="40" t="s">
        <v>527</v>
      </c>
    </row>
    <row r="441" spans="1:4" ht="15" customHeight="1">
      <c r="A441" s="24" t="s">
        <v>1296</v>
      </c>
      <c r="B441" s="25" t="s">
        <v>1297</v>
      </c>
      <c r="C441" s="28" t="s">
        <v>419</v>
      </c>
      <c r="D441" s="40" t="s">
        <v>527</v>
      </c>
    </row>
    <row r="442" spans="1:4" ht="15" customHeight="1">
      <c r="A442" s="24" t="s">
        <v>1298</v>
      </c>
      <c r="B442" s="25" t="s">
        <v>1299</v>
      </c>
      <c r="C442" s="28" t="s">
        <v>419</v>
      </c>
      <c r="D442" s="40" t="s">
        <v>527</v>
      </c>
    </row>
    <row r="443" spans="1:4" ht="15" customHeight="1">
      <c r="A443" s="24" t="s">
        <v>1300</v>
      </c>
      <c r="B443" s="25" t="s">
        <v>1301</v>
      </c>
      <c r="C443" s="28" t="s">
        <v>419</v>
      </c>
      <c r="D443" s="40" t="s">
        <v>527</v>
      </c>
    </row>
    <row r="444" spans="1:4" ht="15" customHeight="1">
      <c r="A444" s="24" t="s">
        <v>1302</v>
      </c>
      <c r="B444" s="25" t="s">
        <v>1303</v>
      </c>
      <c r="C444" s="28" t="s">
        <v>419</v>
      </c>
      <c r="D444" s="40" t="s">
        <v>527</v>
      </c>
    </row>
    <row r="445" spans="1:4" ht="15" customHeight="1">
      <c r="A445" s="24" t="s">
        <v>1304</v>
      </c>
      <c r="B445" s="25" t="s">
        <v>1305</v>
      </c>
      <c r="C445" s="28" t="s">
        <v>419</v>
      </c>
      <c r="D445" s="40" t="s">
        <v>527</v>
      </c>
    </row>
    <row r="446" spans="1:4" ht="15" customHeight="1">
      <c r="A446" s="24" t="s">
        <v>1306</v>
      </c>
      <c r="B446" s="25" t="s">
        <v>1307</v>
      </c>
      <c r="C446" s="28" t="s">
        <v>419</v>
      </c>
      <c r="D446" s="40" t="s">
        <v>527</v>
      </c>
    </row>
    <row r="447" spans="1:4" ht="15" customHeight="1">
      <c r="A447" s="24" t="s">
        <v>1308</v>
      </c>
      <c r="B447" s="25" t="s">
        <v>1309</v>
      </c>
      <c r="C447" s="28" t="s">
        <v>419</v>
      </c>
      <c r="D447" s="40" t="s">
        <v>527</v>
      </c>
    </row>
    <row r="448" spans="1:4" ht="15" customHeight="1">
      <c r="A448" s="24" t="s">
        <v>1310</v>
      </c>
      <c r="B448" s="25" t="s">
        <v>1311</v>
      </c>
      <c r="C448" s="28" t="s">
        <v>419</v>
      </c>
      <c r="D448" s="40" t="s">
        <v>527</v>
      </c>
    </row>
    <row r="449" spans="1:4" ht="15" customHeight="1">
      <c r="A449" s="24" t="s">
        <v>1312</v>
      </c>
      <c r="B449" s="25" t="s">
        <v>1313</v>
      </c>
      <c r="C449" s="28" t="s">
        <v>419</v>
      </c>
      <c r="D449" s="40" t="s">
        <v>527</v>
      </c>
    </row>
    <row r="450" spans="1:4" ht="15" customHeight="1">
      <c r="A450" s="24" t="s">
        <v>1314</v>
      </c>
      <c r="B450" s="25" t="s">
        <v>1315</v>
      </c>
      <c r="C450" s="28" t="s">
        <v>419</v>
      </c>
      <c r="D450" s="40" t="s">
        <v>527</v>
      </c>
    </row>
    <row r="451" spans="1:4" ht="15" customHeight="1">
      <c r="A451" s="24" t="s">
        <v>1316</v>
      </c>
      <c r="B451" s="25" t="s">
        <v>1317</v>
      </c>
      <c r="C451" s="28" t="s">
        <v>419</v>
      </c>
      <c r="D451" s="40" t="s">
        <v>527</v>
      </c>
    </row>
    <row r="452" spans="1:4" ht="15" customHeight="1">
      <c r="A452" s="24" t="s">
        <v>1318</v>
      </c>
      <c r="B452" s="25" t="s">
        <v>1319</v>
      </c>
      <c r="C452" s="28" t="s">
        <v>419</v>
      </c>
      <c r="D452" s="40" t="s">
        <v>527</v>
      </c>
    </row>
    <row r="453" spans="1:4" ht="15" customHeight="1">
      <c r="A453" s="24" t="s">
        <v>1320</v>
      </c>
      <c r="B453" s="25" t="s">
        <v>1321</v>
      </c>
      <c r="C453" s="28" t="s">
        <v>419</v>
      </c>
      <c r="D453" s="40" t="s">
        <v>527</v>
      </c>
    </row>
    <row r="454" spans="1:4" ht="15" customHeight="1">
      <c r="A454" s="24" t="s">
        <v>1322</v>
      </c>
      <c r="B454" s="25" t="s">
        <v>1323</v>
      </c>
      <c r="C454" s="28" t="s">
        <v>419</v>
      </c>
      <c r="D454" s="40" t="s">
        <v>527</v>
      </c>
    </row>
    <row r="455" spans="1:4" ht="15" customHeight="1">
      <c r="A455" s="24" t="s">
        <v>1324</v>
      </c>
      <c r="B455" s="25" t="s">
        <v>1325</v>
      </c>
      <c r="C455" s="28" t="s">
        <v>419</v>
      </c>
      <c r="D455" s="40" t="s">
        <v>527</v>
      </c>
    </row>
    <row r="456" spans="1:4" ht="15" customHeight="1">
      <c r="A456" s="24" t="s">
        <v>1326</v>
      </c>
      <c r="B456" s="25" t="s">
        <v>1327</v>
      </c>
      <c r="C456" s="28" t="s">
        <v>419</v>
      </c>
      <c r="D456" s="40" t="s">
        <v>527</v>
      </c>
    </row>
    <row r="457" spans="1:4" ht="15" customHeight="1">
      <c r="A457" s="24" t="s">
        <v>1328</v>
      </c>
      <c r="B457" s="25" t="s">
        <v>1329</v>
      </c>
      <c r="C457" s="28" t="s">
        <v>419</v>
      </c>
      <c r="D457" s="40" t="s">
        <v>527</v>
      </c>
    </row>
    <row r="458" spans="1:4" ht="15" customHeight="1">
      <c r="A458" s="24" t="s">
        <v>1330</v>
      </c>
      <c r="B458" s="25" t="s">
        <v>1331</v>
      </c>
      <c r="C458" s="28" t="s">
        <v>419</v>
      </c>
      <c r="D458" s="40" t="s">
        <v>527</v>
      </c>
    </row>
    <row r="459" spans="1:4" ht="15" customHeight="1">
      <c r="A459" s="24" t="s">
        <v>1332</v>
      </c>
      <c r="B459" s="25" t="s">
        <v>1333</v>
      </c>
      <c r="C459" s="28" t="s">
        <v>419</v>
      </c>
      <c r="D459" s="40" t="s">
        <v>527</v>
      </c>
    </row>
    <row r="460" spans="1:4" ht="15" customHeight="1">
      <c r="A460" s="24" t="s">
        <v>1334</v>
      </c>
      <c r="B460" s="25" t="s">
        <v>1335</v>
      </c>
      <c r="C460" s="28" t="s">
        <v>419</v>
      </c>
      <c r="D460" s="40" t="s">
        <v>527</v>
      </c>
    </row>
    <row r="461" spans="1:4" ht="15" customHeight="1">
      <c r="A461" s="24" t="s">
        <v>1336</v>
      </c>
      <c r="B461" s="25" t="s">
        <v>1337</v>
      </c>
      <c r="C461" s="28" t="s">
        <v>419</v>
      </c>
      <c r="D461" s="40" t="s">
        <v>527</v>
      </c>
    </row>
    <row r="462" spans="1:4" ht="15" customHeight="1">
      <c r="A462" s="24" t="s">
        <v>1338</v>
      </c>
      <c r="B462" s="25" t="s">
        <v>1339</v>
      </c>
      <c r="C462" s="28" t="s">
        <v>419</v>
      </c>
      <c r="D462" s="40" t="s">
        <v>527</v>
      </c>
    </row>
    <row r="463" spans="1:4" ht="15" customHeight="1">
      <c r="A463" s="24" t="s">
        <v>1340</v>
      </c>
      <c r="B463" s="25" t="s">
        <v>1341</v>
      </c>
      <c r="C463" s="28" t="s">
        <v>419</v>
      </c>
      <c r="D463" s="40" t="s">
        <v>527</v>
      </c>
    </row>
    <row r="464" spans="1:4" ht="15" customHeight="1">
      <c r="A464" s="24" t="s">
        <v>1342</v>
      </c>
      <c r="B464" s="25" t="s">
        <v>1343</v>
      </c>
      <c r="C464" s="28" t="s">
        <v>419</v>
      </c>
      <c r="D464" s="40" t="s">
        <v>527</v>
      </c>
    </row>
    <row r="465" spans="1:4" ht="15" customHeight="1">
      <c r="A465" s="24" t="s">
        <v>1344</v>
      </c>
      <c r="B465" s="25" t="s">
        <v>1345</v>
      </c>
      <c r="C465" s="28" t="s">
        <v>419</v>
      </c>
      <c r="D465" s="40" t="s">
        <v>527</v>
      </c>
    </row>
    <row r="466" spans="1:4" ht="15" customHeight="1">
      <c r="A466" s="26" t="s">
        <v>1346</v>
      </c>
      <c r="B466" s="27" t="s">
        <v>1347</v>
      </c>
      <c r="C466" s="28" t="s">
        <v>419</v>
      </c>
      <c r="D466" s="40" t="s">
        <v>527</v>
      </c>
    </row>
    <row r="467" spans="1:4" ht="15" customHeight="1">
      <c r="A467" s="24" t="s">
        <v>1348</v>
      </c>
      <c r="B467" s="25" t="s">
        <v>1349</v>
      </c>
      <c r="C467" s="28" t="s">
        <v>419</v>
      </c>
      <c r="D467" s="40" t="s">
        <v>527</v>
      </c>
    </row>
    <row r="468" spans="1:4" ht="15" customHeight="1">
      <c r="A468" s="24" t="s">
        <v>1350</v>
      </c>
      <c r="B468" s="25" t="s">
        <v>1351</v>
      </c>
      <c r="C468" s="28" t="s">
        <v>419</v>
      </c>
      <c r="D468" s="40" t="s">
        <v>527</v>
      </c>
    </row>
    <row r="469" spans="1:4" ht="15" customHeight="1">
      <c r="A469" s="24" t="s">
        <v>1352</v>
      </c>
      <c r="B469" s="25" t="s">
        <v>1353</v>
      </c>
      <c r="C469" s="28" t="s">
        <v>419</v>
      </c>
      <c r="D469" s="40" t="s">
        <v>527</v>
      </c>
    </row>
    <row r="470" spans="1:4" ht="15" customHeight="1">
      <c r="A470" s="24" t="s">
        <v>1354</v>
      </c>
      <c r="B470" s="25" t="s">
        <v>1355</v>
      </c>
      <c r="C470" s="28" t="s">
        <v>419</v>
      </c>
      <c r="D470" s="40" t="s">
        <v>527</v>
      </c>
    </row>
    <row r="471" spans="1:4" ht="15" customHeight="1">
      <c r="A471" s="26" t="s">
        <v>1356</v>
      </c>
      <c r="B471" s="27" t="s">
        <v>1357</v>
      </c>
      <c r="C471" s="28" t="s">
        <v>419</v>
      </c>
      <c r="D471" s="40" t="s">
        <v>527</v>
      </c>
    </row>
    <row r="472" spans="1:4" ht="15" customHeight="1">
      <c r="A472" s="26" t="s">
        <v>1358</v>
      </c>
      <c r="B472" s="27" t="s">
        <v>1357</v>
      </c>
      <c r="C472" s="28" t="s">
        <v>419</v>
      </c>
      <c r="D472" s="40" t="s">
        <v>527</v>
      </c>
    </row>
    <row r="473" spans="1:4" ht="15" customHeight="1">
      <c r="A473" s="24" t="s">
        <v>1359</v>
      </c>
      <c r="B473" s="25" t="s">
        <v>1360</v>
      </c>
      <c r="C473" s="28" t="s">
        <v>419</v>
      </c>
      <c r="D473" s="40" t="s">
        <v>527</v>
      </c>
    </row>
    <row r="474" spans="1:4" ht="15" customHeight="1">
      <c r="A474" s="24" t="s">
        <v>1361</v>
      </c>
      <c r="B474" s="25" t="s">
        <v>1362</v>
      </c>
      <c r="C474" s="28" t="s">
        <v>419</v>
      </c>
      <c r="D474" s="40" t="s">
        <v>527</v>
      </c>
    </row>
    <row r="475" spans="1:4" ht="15" customHeight="1">
      <c r="A475" s="24" t="s">
        <v>1363</v>
      </c>
      <c r="B475" s="25" t="s">
        <v>1364</v>
      </c>
      <c r="C475" s="28" t="s">
        <v>419</v>
      </c>
      <c r="D475" s="40" t="s">
        <v>527</v>
      </c>
    </row>
    <row r="476" spans="1:4" ht="15" customHeight="1">
      <c r="A476" s="24" t="s">
        <v>1365</v>
      </c>
      <c r="B476" s="25" t="s">
        <v>1366</v>
      </c>
      <c r="C476" s="28" t="s">
        <v>419</v>
      </c>
      <c r="D476" s="40" t="s">
        <v>527</v>
      </c>
    </row>
    <row r="477" spans="1:4" ht="15" customHeight="1">
      <c r="A477" s="24" t="s">
        <v>1367</v>
      </c>
      <c r="B477" s="25" t="s">
        <v>1368</v>
      </c>
      <c r="C477" s="28" t="s">
        <v>419</v>
      </c>
      <c r="D477" s="40" t="s">
        <v>527</v>
      </c>
    </row>
    <row r="478" spans="1:4" ht="15" customHeight="1">
      <c r="A478" s="24" t="s">
        <v>1369</v>
      </c>
      <c r="B478" s="25" t="s">
        <v>1370</v>
      </c>
      <c r="C478" s="28" t="s">
        <v>419</v>
      </c>
      <c r="D478" s="40" t="s">
        <v>527</v>
      </c>
    </row>
    <row r="479" spans="1:4" ht="15" customHeight="1">
      <c r="A479" s="24" t="s">
        <v>1371</v>
      </c>
      <c r="B479" s="25" t="s">
        <v>1372</v>
      </c>
      <c r="C479" s="28" t="s">
        <v>419</v>
      </c>
      <c r="D479" s="40" t="s">
        <v>527</v>
      </c>
    </row>
    <row r="480" spans="1:4" ht="15" customHeight="1">
      <c r="A480" s="24" t="s">
        <v>1373</v>
      </c>
      <c r="B480" s="25" t="s">
        <v>1374</v>
      </c>
      <c r="C480" s="28" t="s">
        <v>419</v>
      </c>
      <c r="D480" s="40" t="s">
        <v>527</v>
      </c>
    </row>
    <row r="481" spans="1:4" ht="15" customHeight="1">
      <c r="A481" s="24" t="s">
        <v>1375</v>
      </c>
      <c r="B481" s="25" t="s">
        <v>1376</v>
      </c>
      <c r="C481" s="28" t="s">
        <v>419</v>
      </c>
      <c r="D481" s="40" t="s">
        <v>527</v>
      </c>
    </row>
    <row r="482" spans="1:4" ht="15" customHeight="1">
      <c r="A482" s="24" t="s">
        <v>1377</v>
      </c>
      <c r="B482" s="25" t="s">
        <v>1378</v>
      </c>
      <c r="C482" s="28" t="s">
        <v>419</v>
      </c>
      <c r="D482" s="40" t="s">
        <v>527</v>
      </c>
    </row>
    <row r="483" spans="1:4" ht="15" customHeight="1">
      <c r="A483" s="24" t="s">
        <v>1379</v>
      </c>
      <c r="B483" s="25" t="s">
        <v>1380</v>
      </c>
      <c r="C483" s="28" t="s">
        <v>419</v>
      </c>
      <c r="D483" s="40" t="s">
        <v>527</v>
      </c>
    </row>
    <row r="484" spans="1:4" ht="15" customHeight="1">
      <c r="A484" s="24" t="s">
        <v>1381</v>
      </c>
      <c r="B484" s="25" t="s">
        <v>1382</v>
      </c>
      <c r="C484" s="28" t="s">
        <v>419</v>
      </c>
      <c r="D484" s="40" t="s">
        <v>527</v>
      </c>
    </row>
    <row r="485" spans="1:4" ht="15" customHeight="1">
      <c r="A485" s="24" t="s">
        <v>1383</v>
      </c>
      <c r="B485" s="25" t="s">
        <v>1384</v>
      </c>
      <c r="C485" s="28" t="s">
        <v>419</v>
      </c>
      <c r="D485" s="40" t="s">
        <v>527</v>
      </c>
    </row>
    <row r="486" spans="1:4" ht="15" customHeight="1">
      <c r="A486" s="24" t="s">
        <v>1385</v>
      </c>
      <c r="B486" s="25" t="s">
        <v>1386</v>
      </c>
      <c r="C486" s="28" t="s">
        <v>419</v>
      </c>
      <c r="D486" s="40" t="s">
        <v>527</v>
      </c>
    </row>
    <row r="487" spans="1:4" ht="15" customHeight="1">
      <c r="A487" s="24" t="s">
        <v>1387</v>
      </c>
      <c r="B487" s="25" t="s">
        <v>1388</v>
      </c>
      <c r="C487" s="28" t="s">
        <v>419</v>
      </c>
      <c r="D487" s="40" t="s">
        <v>527</v>
      </c>
    </row>
    <row r="488" spans="1:4" ht="15" customHeight="1">
      <c r="A488" s="24" t="s">
        <v>1389</v>
      </c>
      <c r="B488" s="25" t="s">
        <v>1390</v>
      </c>
      <c r="C488" s="28" t="s">
        <v>419</v>
      </c>
      <c r="D488" s="40" t="s">
        <v>527</v>
      </c>
    </row>
    <row r="489" spans="1:4" ht="15" customHeight="1">
      <c r="A489" s="24" t="s">
        <v>1391</v>
      </c>
      <c r="B489" s="25" t="s">
        <v>1392</v>
      </c>
      <c r="C489" s="28" t="s">
        <v>419</v>
      </c>
      <c r="D489" s="40" t="s">
        <v>527</v>
      </c>
    </row>
    <row r="490" spans="1:4" ht="15" customHeight="1">
      <c r="A490" s="24" t="s">
        <v>1393</v>
      </c>
      <c r="B490" s="25" t="s">
        <v>1394</v>
      </c>
      <c r="C490" s="28" t="s">
        <v>419</v>
      </c>
      <c r="D490" s="40" t="s">
        <v>527</v>
      </c>
    </row>
    <row r="491" spans="1:4" ht="15" customHeight="1">
      <c r="A491" s="24" t="s">
        <v>1395</v>
      </c>
      <c r="B491" s="25" t="s">
        <v>1396</v>
      </c>
      <c r="C491" s="28" t="s">
        <v>419</v>
      </c>
      <c r="D491" s="40" t="s">
        <v>527</v>
      </c>
    </row>
    <row r="492" spans="1:4" ht="15" customHeight="1">
      <c r="A492" s="24" t="s">
        <v>1397</v>
      </c>
      <c r="B492" s="25" t="s">
        <v>1398</v>
      </c>
      <c r="C492" s="28" t="s">
        <v>419</v>
      </c>
      <c r="D492" s="40" t="s">
        <v>527</v>
      </c>
    </row>
    <row r="493" spans="1:4" ht="15" customHeight="1">
      <c r="A493" s="24" t="s">
        <v>1399</v>
      </c>
      <c r="B493" s="25" t="s">
        <v>1400</v>
      </c>
      <c r="C493" s="28" t="s">
        <v>419</v>
      </c>
      <c r="D493" s="40" t="s">
        <v>527</v>
      </c>
    </row>
    <row r="494" spans="1:4" ht="15" customHeight="1">
      <c r="A494" s="24" t="s">
        <v>1401</v>
      </c>
      <c r="B494" s="25" t="s">
        <v>1402</v>
      </c>
      <c r="C494" s="28" t="s">
        <v>419</v>
      </c>
      <c r="D494" s="40" t="s">
        <v>527</v>
      </c>
    </row>
    <row r="495" spans="1:4" ht="15" customHeight="1">
      <c r="A495" s="24" t="s">
        <v>1403</v>
      </c>
      <c r="B495" s="25" t="s">
        <v>1404</v>
      </c>
      <c r="C495" s="28" t="s">
        <v>419</v>
      </c>
      <c r="D495" s="40" t="s">
        <v>527</v>
      </c>
    </row>
    <row r="496" spans="1:4" ht="15" customHeight="1">
      <c r="A496" s="24" t="s">
        <v>1405</v>
      </c>
      <c r="B496" s="25" t="s">
        <v>1406</v>
      </c>
      <c r="C496" s="28" t="s">
        <v>419</v>
      </c>
      <c r="D496" s="40" t="s">
        <v>527</v>
      </c>
    </row>
    <row r="497" spans="1:4" ht="15" customHeight="1">
      <c r="A497" s="24" t="s">
        <v>1407</v>
      </c>
      <c r="B497" s="25" t="s">
        <v>1408</v>
      </c>
      <c r="C497" s="28" t="s">
        <v>419</v>
      </c>
      <c r="D497" s="40" t="s">
        <v>527</v>
      </c>
    </row>
    <row r="498" spans="1:4" ht="15" customHeight="1">
      <c r="A498" s="24" t="s">
        <v>1409</v>
      </c>
      <c r="B498" s="25" t="s">
        <v>1410</v>
      </c>
      <c r="C498" s="28" t="s">
        <v>419</v>
      </c>
      <c r="D498" s="40" t="s">
        <v>527</v>
      </c>
    </row>
    <row r="499" spans="1:4" ht="15" customHeight="1">
      <c r="A499" s="24" t="s">
        <v>1411</v>
      </c>
      <c r="B499" s="25" t="s">
        <v>1412</v>
      </c>
      <c r="C499" s="28" t="s">
        <v>419</v>
      </c>
      <c r="D499" s="40" t="s">
        <v>527</v>
      </c>
    </row>
    <row r="500" spans="1:4" ht="15" customHeight="1">
      <c r="A500" s="24" t="s">
        <v>1413</v>
      </c>
      <c r="B500" s="25" t="s">
        <v>1414</v>
      </c>
      <c r="C500" s="28" t="s">
        <v>419</v>
      </c>
      <c r="D500" s="40" t="s">
        <v>527</v>
      </c>
    </row>
    <row r="501" spans="1:4" ht="15" customHeight="1">
      <c r="A501" s="24" t="s">
        <v>1415</v>
      </c>
      <c r="B501" s="25" t="s">
        <v>1416</v>
      </c>
      <c r="C501" s="28" t="s">
        <v>419</v>
      </c>
      <c r="D501" s="40" t="s">
        <v>527</v>
      </c>
    </row>
    <row r="502" spans="1:4" ht="15" customHeight="1">
      <c r="A502" s="24" t="s">
        <v>1417</v>
      </c>
      <c r="B502" s="25" t="s">
        <v>1418</v>
      </c>
      <c r="C502" s="28" t="s">
        <v>419</v>
      </c>
      <c r="D502" s="40" t="s">
        <v>527</v>
      </c>
    </row>
    <row r="503" spans="1:4" ht="15" customHeight="1">
      <c r="A503" s="24" t="s">
        <v>1419</v>
      </c>
      <c r="B503" s="25" t="s">
        <v>1420</v>
      </c>
      <c r="C503" s="28" t="s">
        <v>419</v>
      </c>
      <c r="D503" s="40" t="s">
        <v>527</v>
      </c>
    </row>
    <row r="504" spans="1:4" ht="15" customHeight="1">
      <c r="A504" s="24" t="s">
        <v>1421</v>
      </c>
      <c r="B504" s="25" t="s">
        <v>1422</v>
      </c>
      <c r="C504" s="28" t="s">
        <v>419</v>
      </c>
      <c r="D504" s="40" t="s">
        <v>527</v>
      </c>
    </row>
    <row r="505" spans="1:4" ht="15" customHeight="1">
      <c r="A505" s="24" t="s">
        <v>1423</v>
      </c>
      <c r="B505" s="25" t="s">
        <v>1424</v>
      </c>
      <c r="C505" s="28" t="s">
        <v>419</v>
      </c>
      <c r="D505" s="40" t="s">
        <v>527</v>
      </c>
    </row>
    <row r="506" spans="1:4" ht="15" customHeight="1">
      <c r="A506" s="24" t="s">
        <v>1425</v>
      </c>
      <c r="B506" s="25" t="s">
        <v>1426</v>
      </c>
      <c r="C506" s="28" t="s">
        <v>419</v>
      </c>
      <c r="D506" s="40" t="s">
        <v>527</v>
      </c>
    </row>
    <row r="507" spans="1:4" ht="15" customHeight="1">
      <c r="A507" s="24" t="s">
        <v>1427</v>
      </c>
      <c r="B507" s="25" t="s">
        <v>1428</v>
      </c>
      <c r="C507" s="28" t="s">
        <v>419</v>
      </c>
      <c r="D507" s="40" t="s">
        <v>527</v>
      </c>
    </row>
    <row r="508" spans="1:4" ht="15" customHeight="1">
      <c r="A508" s="24" t="s">
        <v>1429</v>
      </c>
      <c r="B508" s="25" t="s">
        <v>1430</v>
      </c>
      <c r="C508" s="28" t="s">
        <v>419</v>
      </c>
      <c r="D508" s="40" t="s">
        <v>527</v>
      </c>
    </row>
    <row r="509" spans="1:4" ht="15" customHeight="1">
      <c r="A509" s="24" t="s">
        <v>1431</v>
      </c>
      <c r="B509" s="25" t="s">
        <v>1432</v>
      </c>
      <c r="C509" s="28" t="s">
        <v>419</v>
      </c>
      <c r="D509" s="40" t="s">
        <v>527</v>
      </c>
    </row>
    <row r="510" spans="1:4" ht="15" customHeight="1">
      <c r="A510" s="24" t="s">
        <v>1433</v>
      </c>
      <c r="B510" s="25" t="s">
        <v>1434</v>
      </c>
      <c r="C510" s="28" t="s">
        <v>419</v>
      </c>
      <c r="D510" s="40" t="s">
        <v>527</v>
      </c>
    </row>
    <row r="511" spans="1:4" ht="15" customHeight="1">
      <c r="A511" s="24" t="s">
        <v>1435</v>
      </c>
      <c r="B511" s="25" t="s">
        <v>1436</v>
      </c>
      <c r="C511" s="28" t="s">
        <v>419</v>
      </c>
      <c r="D511" s="40" t="s">
        <v>527</v>
      </c>
    </row>
    <row r="512" spans="1:4" ht="15" customHeight="1">
      <c r="A512" s="24" t="s">
        <v>1437</v>
      </c>
      <c r="B512" s="25" t="s">
        <v>1438</v>
      </c>
      <c r="C512" s="28" t="s">
        <v>419</v>
      </c>
      <c r="D512" s="40" t="s">
        <v>527</v>
      </c>
    </row>
    <row r="513" spans="1:4" ht="15" customHeight="1">
      <c r="A513" s="24" t="s">
        <v>1439</v>
      </c>
      <c r="B513" s="25" t="s">
        <v>1440</v>
      </c>
      <c r="C513" s="28" t="s">
        <v>419</v>
      </c>
      <c r="D513" s="40" t="s">
        <v>527</v>
      </c>
    </row>
    <row r="514" spans="1:4" ht="15" customHeight="1">
      <c r="A514" s="24" t="s">
        <v>1441</v>
      </c>
      <c r="B514" s="25" t="s">
        <v>1442</v>
      </c>
      <c r="C514" s="28" t="s">
        <v>419</v>
      </c>
      <c r="D514" s="40" t="s">
        <v>527</v>
      </c>
    </row>
    <row r="515" spans="1:4" ht="15" customHeight="1">
      <c r="A515" s="24" t="s">
        <v>1443</v>
      </c>
      <c r="B515" s="25" t="s">
        <v>1444</v>
      </c>
      <c r="C515" s="28" t="s">
        <v>419</v>
      </c>
      <c r="D515" s="40" t="s">
        <v>527</v>
      </c>
    </row>
    <row r="516" spans="1:4" ht="15" customHeight="1">
      <c r="A516" s="24" t="s">
        <v>1445</v>
      </c>
      <c r="B516" s="25" t="s">
        <v>1446</v>
      </c>
      <c r="C516" s="28" t="s">
        <v>419</v>
      </c>
      <c r="D516" s="40" t="s">
        <v>527</v>
      </c>
    </row>
    <row r="517" spans="1:4" ht="15" customHeight="1">
      <c r="A517" s="24" t="s">
        <v>1447</v>
      </c>
      <c r="B517" s="25" t="s">
        <v>1448</v>
      </c>
      <c r="C517" s="28" t="s">
        <v>419</v>
      </c>
      <c r="D517" s="40" t="s">
        <v>527</v>
      </c>
    </row>
    <row r="518" spans="1:4" ht="15" customHeight="1">
      <c r="A518" s="24" t="s">
        <v>1449</v>
      </c>
      <c r="B518" s="25" t="s">
        <v>1450</v>
      </c>
      <c r="C518" s="28" t="s">
        <v>419</v>
      </c>
      <c r="D518" s="40" t="s">
        <v>527</v>
      </c>
    </row>
    <row r="519" spans="1:4" ht="15" customHeight="1">
      <c r="A519" s="24" t="s">
        <v>1451</v>
      </c>
      <c r="B519" s="25" t="s">
        <v>1452</v>
      </c>
      <c r="C519" s="28" t="s">
        <v>419</v>
      </c>
      <c r="D519" s="40" t="s">
        <v>527</v>
      </c>
    </row>
    <row r="520" spans="1:4" ht="15" customHeight="1">
      <c r="A520" s="24" t="s">
        <v>1453</v>
      </c>
      <c r="B520" s="25" t="s">
        <v>1454</v>
      </c>
      <c r="C520" s="28" t="s">
        <v>419</v>
      </c>
      <c r="D520" s="40" t="s">
        <v>527</v>
      </c>
    </row>
    <row r="521" spans="1:4" ht="15" customHeight="1">
      <c r="A521" s="24" t="s">
        <v>1455</v>
      </c>
      <c r="B521" s="25" t="s">
        <v>1456</v>
      </c>
      <c r="C521" s="28" t="s">
        <v>419</v>
      </c>
      <c r="D521" s="40" t="s">
        <v>527</v>
      </c>
    </row>
    <row r="522" spans="1:4" ht="15" customHeight="1">
      <c r="A522" s="24" t="s">
        <v>1457</v>
      </c>
      <c r="B522" s="25" t="s">
        <v>1458</v>
      </c>
      <c r="C522" s="28" t="s">
        <v>419</v>
      </c>
      <c r="D522" s="40" t="s">
        <v>527</v>
      </c>
    </row>
    <row r="523" spans="1:4" ht="15" customHeight="1">
      <c r="A523" s="24" t="s">
        <v>1459</v>
      </c>
      <c r="B523" s="25" t="s">
        <v>1460</v>
      </c>
      <c r="C523" s="28" t="s">
        <v>419</v>
      </c>
      <c r="D523" s="40" t="s">
        <v>527</v>
      </c>
    </row>
    <row r="524" spans="1:4" ht="15" customHeight="1">
      <c r="A524" s="24" t="s">
        <v>1461</v>
      </c>
      <c r="B524" s="25" t="s">
        <v>1462</v>
      </c>
      <c r="C524" s="28" t="s">
        <v>419</v>
      </c>
      <c r="D524" s="40" t="s">
        <v>527</v>
      </c>
    </row>
    <row r="525" spans="1:4" ht="15" customHeight="1">
      <c r="A525" s="24" t="s">
        <v>1463</v>
      </c>
      <c r="B525" s="25" t="s">
        <v>1464</v>
      </c>
      <c r="C525" s="28" t="s">
        <v>419</v>
      </c>
      <c r="D525" s="40" t="s">
        <v>527</v>
      </c>
    </row>
    <row r="526" spans="1:4" ht="15" customHeight="1">
      <c r="A526" s="24" t="s">
        <v>1465</v>
      </c>
      <c r="B526" s="25" t="s">
        <v>1466</v>
      </c>
      <c r="C526" s="28" t="s">
        <v>419</v>
      </c>
      <c r="D526" s="40" t="s">
        <v>527</v>
      </c>
    </row>
    <row r="527" spans="1:4" ht="15" customHeight="1">
      <c r="A527" s="24" t="s">
        <v>1467</v>
      </c>
      <c r="B527" s="25" t="s">
        <v>1468</v>
      </c>
      <c r="C527" s="28" t="s">
        <v>419</v>
      </c>
      <c r="D527" s="40" t="s">
        <v>527</v>
      </c>
    </row>
    <row r="528" spans="1:4" ht="15" customHeight="1">
      <c r="A528" s="24" t="s">
        <v>1469</v>
      </c>
      <c r="B528" s="25" t="s">
        <v>1470</v>
      </c>
      <c r="C528" s="28" t="s">
        <v>419</v>
      </c>
      <c r="D528" s="40" t="s">
        <v>527</v>
      </c>
    </row>
    <row r="529" spans="1:4" ht="15" customHeight="1">
      <c r="A529" s="24" t="s">
        <v>1471</v>
      </c>
      <c r="B529" s="25" t="s">
        <v>1472</v>
      </c>
      <c r="C529" s="28" t="s">
        <v>419</v>
      </c>
      <c r="D529" s="40" t="s">
        <v>527</v>
      </c>
    </row>
    <row r="530" spans="1:4" ht="15" customHeight="1">
      <c r="A530" s="24" t="s">
        <v>1473</v>
      </c>
      <c r="B530" s="25" t="s">
        <v>1474</v>
      </c>
      <c r="C530" s="28" t="s">
        <v>419</v>
      </c>
      <c r="D530" s="40" t="s">
        <v>527</v>
      </c>
    </row>
    <row r="531" spans="1:4" ht="15" customHeight="1">
      <c r="A531" s="24" t="s">
        <v>1475</v>
      </c>
      <c r="B531" s="25" t="s">
        <v>1476</v>
      </c>
      <c r="C531" s="28" t="s">
        <v>419</v>
      </c>
      <c r="D531" s="40" t="s">
        <v>527</v>
      </c>
    </row>
    <row r="532" spans="1:4" ht="15" customHeight="1">
      <c r="A532" s="24" t="s">
        <v>1477</v>
      </c>
      <c r="B532" s="25" t="s">
        <v>1478</v>
      </c>
      <c r="C532" s="28" t="s">
        <v>419</v>
      </c>
      <c r="D532" s="40" t="s">
        <v>527</v>
      </c>
    </row>
    <row r="533" spans="1:4" ht="15" customHeight="1">
      <c r="A533" s="24" t="s">
        <v>1479</v>
      </c>
      <c r="B533" s="25" t="s">
        <v>1480</v>
      </c>
      <c r="C533" s="28" t="s">
        <v>419</v>
      </c>
      <c r="D533" s="40" t="s">
        <v>527</v>
      </c>
    </row>
    <row r="534" spans="1:4" ht="15" customHeight="1">
      <c r="A534" s="24" t="s">
        <v>1481</v>
      </c>
      <c r="B534" s="25" t="s">
        <v>1482</v>
      </c>
      <c r="C534" s="28" t="s">
        <v>419</v>
      </c>
      <c r="D534" s="40" t="s">
        <v>527</v>
      </c>
    </row>
    <row r="535" spans="1:4" ht="15" customHeight="1">
      <c r="A535" s="24" t="s">
        <v>1483</v>
      </c>
      <c r="B535" s="25" t="s">
        <v>1484</v>
      </c>
      <c r="C535" s="28" t="s">
        <v>419</v>
      </c>
      <c r="D535" s="40" t="s">
        <v>527</v>
      </c>
    </row>
    <row r="536" spans="1:4" ht="15" customHeight="1">
      <c r="A536" s="24" t="s">
        <v>1485</v>
      </c>
      <c r="B536" s="25" t="s">
        <v>1486</v>
      </c>
      <c r="C536" s="28" t="s">
        <v>419</v>
      </c>
      <c r="D536" s="40" t="s">
        <v>527</v>
      </c>
    </row>
    <row r="537" spans="1:4" ht="15" customHeight="1">
      <c r="A537" s="24" t="s">
        <v>1487</v>
      </c>
      <c r="B537" s="25" t="s">
        <v>1488</v>
      </c>
      <c r="C537" s="28" t="s">
        <v>419</v>
      </c>
      <c r="D537" s="40" t="s">
        <v>527</v>
      </c>
    </row>
    <row r="538" spans="1:4" ht="15" customHeight="1">
      <c r="A538" s="24" t="s">
        <v>1489</v>
      </c>
      <c r="B538" s="25" t="s">
        <v>1490</v>
      </c>
      <c r="C538" s="28" t="s">
        <v>419</v>
      </c>
      <c r="D538" s="40" t="s">
        <v>527</v>
      </c>
    </row>
    <row r="539" spans="1:4" ht="15" customHeight="1">
      <c r="A539" s="24" t="s">
        <v>1491</v>
      </c>
      <c r="B539" s="25" t="s">
        <v>1492</v>
      </c>
      <c r="C539" s="28" t="s">
        <v>419</v>
      </c>
      <c r="D539" s="40" t="s">
        <v>527</v>
      </c>
    </row>
    <row r="540" spans="1:4" ht="15" customHeight="1">
      <c r="A540" s="24" t="s">
        <v>1493</v>
      </c>
      <c r="B540" s="25" t="s">
        <v>1494</v>
      </c>
      <c r="C540" s="28" t="s">
        <v>419</v>
      </c>
      <c r="D540" s="40" t="s">
        <v>527</v>
      </c>
    </row>
    <row r="541" spans="1:4" ht="15" customHeight="1">
      <c r="A541" s="24" t="s">
        <v>1495</v>
      </c>
      <c r="B541" s="25" t="s">
        <v>1496</v>
      </c>
      <c r="C541" s="28" t="s">
        <v>419</v>
      </c>
      <c r="D541" s="40" t="s">
        <v>527</v>
      </c>
    </row>
    <row r="542" spans="1:4" ht="15" customHeight="1">
      <c r="A542" s="24" t="s">
        <v>1497</v>
      </c>
      <c r="B542" s="25" t="s">
        <v>1498</v>
      </c>
      <c r="C542" s="28" t="s">
        <v>419</v>
      </c>
      <c r="D542" s="40" t="s">
        <v>527</v>
      </c>
    </row>
    <row r="543" spans="1:4" ht="15" customHeight="1">
      <c r="A543" s="24" t="s">
        <v>1499</v>
      </c>
      <c r="B543" s="25" t="s">
        <v>1500</v>
      </c>
      <c r="C543" s="28" t="s">
        <v>419</v>
      </c>
      <c r="D543" s="40" t="s">
        <v>527</v>
      </c>
    </row>
    <row r="544" spans="1:4" ht="15" customHeight="1">
      <c r="A544" s="24" t="s">
        <v>1501</v>
      </c>
      <c r="B544" s="25" t="s">
        <v>1502</v>
      </c>
      <c r="C544" s="28" t="s">
        <v>419</v>
      </c>
      <c r="D544" s="40" t="s">
        <v>527</v>
      </c>
    </row>
    <row r="545" spans="1:4" ht="15" customHeight="1">
      <c r="A545" s="24" t="s">
        <v>1503</v>
      </c>
      <c r="B545" s="25" t="s">
        <v>1504</v>
      </c>
      <c r="C545" s="28" t="s">
        <v>419</v>
      </c>
      <c r="D545" s="40" t="s">
        <v>527</v>
      </c>
    </row>
    <row r="546" spans="1:4" ht="15" customHeight="1">
      <c r="A546" s="24" t="s">
        <v>1505</v>
      </c>
      <c r="B546" s="25" t="s">
        <v>1506</v>
      </c>
      <c r="C546" s="28" t="s">
        <v>419</v>
      </c>
      <c r="D546" s="40" t="s">
        <v>527</v>
      </c>
    </row>
    <row r="547" spans="1:4" ht="15" customHeight="1">
      <c r="A547" s="24" t="s">
        <v>1507</v>
      </c>
      <c r="B547" s="25" t="s">
        <v>1508</v>
      </c>
      <c r="C547" s="28" t="s">
        <v>419</v>
      </c>
      <c r="D547" s="40" t="s">
        <v>420</v>
      </c>
    </row>
    <row r="548" spans="1:4" ht="15" customHeight="1">
      <c r="A548" s="24" t="s">
        <v>1509</v>
      </c>
      <c r="B548" s="25" t="s">
        <v>1510</v>
      </c>
      <c r="C548" s="28" t="s">
        <v>419</v>
      </c>
      <c r="D548" s="40" t="s">
        <v>420</v>
      </c>
    </row>
    <row r="549" spans="1:4" ht="15" customHeight="1">
      <c r="A549" s="24" t="s">
        <v>1511</v>
      </c>
      <c r="B549" s="25" t="s">
        <v>1512</v>
      </c>
      <c r="C549" s="28" t="s">
        <v>419</v>
      </c>
      <c r="D549" s="40" t="s">
        <v>420</v>
      </c>
    </row>
    <row r="550" spans="1:4" ht="15" customHeight="1">
      <c r="A550" s="24" t="s">
        <v>1513</v>
      </c>
      <c r="B550" s="25" t="s">
        <v>1514</v>
      </c>
      <c r="C550" s="28" t="s">
        <v>419</v>
      </c>
      <c r="D550" s="40" t="s">
        <v>420</v>
      </c>
    </row>
    <row r="551" spans="1:4" ht="15" customHeight="1">
      <c r="A551" s="24" t="s">
        <v>1515</v>
      </c>
      <c r="B551" s="25" t="s">
        <v>1516</v>
      </c>
      <c r="C551" s="28" t="s">
        <v>419</v>
      </c>
      <c r="D551" s="40" t="s">
        <v>420</v>
      </c>
    </row>
    <row r="552" spans="1:4" ht="15" customHeight="1">
      <c r="A552" s="24" t="s">
        <v>1517</v>
      </c>
      <c r="B552" s="25" t="s">
        <v>1518</v>
      </c>
      <c r="C552" s="28" t="s">
        <v>419</v>
      </c>
      <c r="D552" s="40" t="s">
        <v>420</v>
      </c>
    </row>
    <row r="553" spans="1:4" ht="15" customHeight="1">
      <c r="A553" s="24" t="s">
        <v>1519</v>
      </c>
      <c r="B553" s="25" t="s">
        <v>1520</v>
      </c>
      <c r="C553" s="28" t="s">
        <v>419</v>
      </c>
      <c r="D553" s="40" t="s">
        <v>420</v>
      </c>
    </row>
    <row r="554" spans="1:4" ht="15" customHeight="1">
      <c r="A554" s="24" t="s">
        <v>1521</v>
      </c>
      <c r="B554" s="25" t="s">
        <v>1522</v>
      </c>
      <c r="C554" s="28" t="s">
        <v>419</v>
      </c>
      <c r="D554" s="40" t="s">
        <v>420</v>
      </c>
    </row>
    <row r="555" spans="1:4" ht="15" customHeight="1">
      <c r="A555" s="24" t="s">
        <v>1523</v>
      </c>
      <c r="B555" s="25" t="s">
        <v>1524</v>
      </c>
      <c r="C555" s="28" t="s">
        <v>419</v>
      </c>
      <c r="D555" s="40" t="s">
        <v>420</v>
      </c>
    </row>
    <row r="556" spans="1:4" ht="15" customHeight="1">
      <c r="A556" s="24" t="s">
        <v>1525</v>
      </c>
      <c r="B556" s="25" t="s">
        <v>1526</v>
      </c>
      <c r="C556" s="28" t="s">
        <v>419</v>
      </c>
      <c r="D556" s="40" t="s">
        <v>420</v>
      </c>
    </row>
    <row r="557" spans="1:4" ht="15" customHeight="1">
      <c r="A557" s="24" t="s">
        <v>1527</v>
      </c>
      <c r="B557" s="25" t="s">
        <v>1528</v>
      </c>
      <c r="C557" s="28" t="s">
        <v>419</v>
      </c>
      <c r="D557" s="40" t="s">
        <v>420</v>
      </c>
    </row>
    <row r="558" spans="1:4" ht="15" customHeight="1">
      <c r="A558" s="24" t="s">
        <v>1529</v>
      </c>
      <c r="B558" s="25" t="s">
        <v>1530</v>
      </c>
      <c r="C558" s="28" t="s">
        <v>419</v>
      </c>
      <c r="D558" s="40" t="s">
        <v>420</v>
      </c>
    </row>
    <row r="559" spans="1:4" ht="15" customHeight="1">
      <c r="A559" s="24" t="s">
        <v>1531</v>
      </c>
      <c r="B559" s="25" t="s">
        <v>1532</v>
      </c>
      <c r="C559" s="28" t="s">
        <v>419</v>
      </c>
      <c r="D559" s="40" t="s">
        <v>420</v>
      </c>
    </row>
    <row r="560" spans="1:4" ht="15" customHeight="1">
      <c r="A560" s="24" t="s">
        <v>1533</v>
      </c>
      <c r="B560" s="25" t="s">
        <v>1534</v>
      </c>
      <c r="C560" s="28" t="s">
        <v>419</v>
      </c>
      <c r="D560" s="40" t="s">
        <v>420</v>
      </c>
    </row>
    <row r="561" spans="1:4" ht="15" customHeight="1">
      <c r="A561" s="24" t="s">
        <v>1535</v>
      </c>
      <c r="B561" s="25" t="s">
        <v>1536</v>
      </c>
      <c r="C561" s="28" t="s">
        <v>419</v>
      </c>
      <c r="D561" s="40" t="s">
        <v>420</v>
      </c>
    </row>
    <row r="562" spans="1:4" ht="15" customHeight="1">
      <c r="A562" s="24" t="s">
        <v>1537</v>
      </c>
      <c r="B562" s="25" t="s">
        <v>1538</v>
      </c>
      <c r="C562" s="28" t="s">
        <v>419</v>
      </c>
      <c r="D562" s="40" t="s">
        <v>420</v>
      </c>
    </row>
    <row r="563" spans="1:4" ht="15" customHeight="1">
      <c r="A563" s="24" t="s">
        <v>1539</v>
      </c>
      <c r="B563" s="25" t="s">
        <v>1540</v>
      </c>
      <c r="C563" s="28" t="s">
        <v>419</v>
      </c>
      <c r="D563" s="40" t="s">
        <v>420</v>
      </c>
    </row>
    <row r="564" spans="1:4" ht="15" customHeight="1">
      <c r="A564" s="24" t="s">
        <v>1541</v>
      </c>
      <c r="B564" s="25" t="s">
        <v>1542</v>
      </c>
      <c r="C564" s="28" t="s">
        <v>419</v>
      </c>
      <c r="D564" s="40" t="s">
        <v>420</v>
      </c>
    </row>
    <row r="565" spans="1:4" ht="15" customHeight="1">
      <c r="A565" s="24" t="s">
        <v>1543</v>
      </c>
      <c r="B565" s="25" t="s">
        <v>1544</v>
      </c>
      <c r="C565" s="28" t="s">
        <v>419</v>
      </c>
      <c r="D565" s="40" t="s">
        <v>420</v>
      </c>
    </row>
    <row r="566" spans="1:4" ht="15" customHeight="1">
      <c r="A566" s="24" t="s">
        <v>1545</v>
      </c>
      <c r="B566" s="25" t="s">
        <v>1546</v>
      </c>
      <c r="C566" s="28" t="s">
        <v>419</v>
      </c>
      <c r="D566" s="40" t="s">
        <v>420</v>
      </c>
    </row>
    <row r="567" spans="1:4" ht="15" customHeight="1">
      <c r="A567" s="24" t="s">
        <v>1547</v>
      </c>
      <c r="B567" s="25" t="s">
        <v>1548</v>
      </c>
      <c r="C567" s="28" t="s">
        <v>419</v>
      </c>
      <c r="D567" s="40" t="s">
        <v>420</v>
      </c>
    </row>
    <row r="568" spans="1:4" ht="15" customHeight="1">
      <c r="A568" s="24" t="s">
        <v>1549</v>
      </c>
      <c r="B568" s="25" t="s">
        <v>1550</v>
      </c>
      <c r="C568" s="28" t="s">
        <v>419</v>
      </c>
      <c r="D568" s="40" t="s">
        <v>420</v>
      </c>
    </row>
    <row r="569" spans="1:4" ht="15" customHeight="1">
      <c r="A569" s="24" t="s">
        <v>1551</v>
      </c>
      <c r="B569" s="25" t="s">
        <v>1552</v>
      </c>
      <c r="C569" s="28" t="s">
        <v>419</v>
      </c>
      <c r="D569" s="40" t="s">
        <v>420</v>
      </c>
    </row>
    <row r="570" spans="1:4" ht="15" customHeight="1">
      <c r="A570" s="24" t="s">
        <v>1553</v>
      </c>
      <c r="B570" s="25" t="s">
        <v>1554</v>
      </c>
      <c r="C570" s="28" t="s">
        <v>419</v>
      </c>
      <c r="D570" s="40" t="s">
        <v>420</v>
      </c>
    </row>
    <row r="571" spans="1:4" ht="15" customHeight="1">
      <c r="A571" s="24" t="s">
        <v>1555</v>
      </c>
      <c r="B571" s="25" t="s">
        <v>1556</v>
      </c>
      <c r="C571" s="28" t="s">
        <v>419</v>
      </c>
      <c r="D571" s="40" t="s">
        <v>420</v>
      </c>
    </row>
    <row r="572" spans="1:4" ht="15" customHeight="1">
      <c r="A572" s="24" t="s">
        <v>1557</v>
      </c>
      <c r="B572" s="25" t="s">
        <v>1558</v>
      </c>
      <c r="C572" s="28" t="s">
        <v>419</v>
      </c>
      <c r="D572" s="40" t="s">
        <v>420</v>
      </c>
    </row>
    <row r="573" spans="1:4" ht="15" customHeight="1">
      <c r="A573" s="24" t="s">
        <v>1559</v>
      </c>
      <c r="B573" s="25" t="s">
        <v>1560</v>
      </c>
      <c r="C573" s="28" t="s">
        <v>419</v>
      </c>
      <c r="D573" s="40" t="s">
        <v>420</v>
      </c>
    </row>
    <row r="574" spans="1:4" ht="15" customHeight="1">
      <c r="A574" s="24" t="s">
        <v>1561</v>
      </c>
      <c r="B574" s="25" t="s">
        <v>1562</v>
      </c>
      <c r="C574" s="28" t="s">
        <v>419</v>
      </c>
      <c r="D574" s="40" t="s">
        <v>420</v>
      </c>
    </row>
    <row r="575" spans="1:4" ht="15" customHeight="1">
      <c r="A575" s="24" t="s">
        <v>1563</v>
      </c>
      <c r="B575" s="25" t="s">
        <v>1564</v>
      </c>
      <c r="C575" s="28" t="s">
        <v>419</v>
      </c>
      <c r="D575" s="40" t="s">
        <v>420</v>
      </c>
    </row>
    <row r="576" spans="1:4" ht="15" customHeight="1">
      <c r="A576" s="24" t="s">
        <v>1565</v>
      </c>
      <c r="B576" s="25" t="s">
        <v>1566</v>
      </c>
      <c r="C576" s="28" t="s">
        <v>419</v>
      </c>
      <c r="D576" s="40" t="s">
        <v>420</v>
      </c>
    </row>
    <row r="577" spans="1:4" ht="15" customHeight="1">
      <c r="A577" s="24" t="s">
        <v>1567</v>
      </c>
      <c r="B577" s="25" t="s">
        <v>1568</v>
      </c>
      <c r="C577" s="28" t="s">
        <v>419</v>
      </c>
      <c r="D577" s="40" t="s">
        <v>420</v>
      </c>
    </row>
    <row r="578" spans="1:4" ht="15" customHeight="1">
      <c r="A578" s="24" t="s">
        <v>1569</v>
      </c>
      <c r="B578" s="25" t="s">
        <v>1570</v>
      </c>
      <c r="C578" s="28" t="s">
        <v>419</v>
      </c>
      <c r="D578" s="40" t="s">
        <v>420</v>
      </c>
    </row>
    <row r="579" spans="1:4" ht="15" customHeight="1">
      <c r="A579" s="24" t="s">
        <v>1571</v>
      </c>
      <c r="B579" s="25" t="s">
        <v>1572</v>
      </c>
      <c r="C579" s="28" t="s">
        <v>419</v>
      </c>
      <c r="D579" s="40" t="s">
        <v>420</v>
      </c>
    </row>
    <row r="580" spans="1:4" ht="15" customHeight="1">
      <c r="A580" s="24" t="s">
        <v>1573</v>
      </c>
      <c r="B580" s="25" t="s">
        <v>1574</v>
      </c>
      <c r="C580" s="28" t="s">
        <v>419</v>
      </c>
      <c r="D580" s="40" t="s">
        <v>420</v>
      </c>
    </row>
    <row r="581" spans="1:4" ht="15" customHeight="1">
      <c r="A581" s="24" t="s">
        <v>1575</v>
      </c>
      <c r="B581" s="25" t="s">
        <v>1576</v>
      </c>
      <c r="C581" s="28" t="s">
        <v>419</v>
      </c>
      <c r="D581" s="40" t="s">
        <v>420</v>
      </c>
    </row>
    <row r="582" spans="1:4" ht="15" customHeight="1">
      <c r="A582" s="24" t="s">
        <v>1577</v>
      </c>
      <c r="B582" s="25" t="s">
        <v>1578</v>
      </c>
      <c r="C582" s="28" t="s">
        <v>419</v>
      </c>
      <c r="D582" s="40" t="s">
        <v>420</v>
      </c>
    </row>
    <row r="583" spans="1:4" ht="15" customHeight="1">
      <c r="A583" s="24" t="s">
        <v>1579</v>
      </c>
      <c r="B583" s="25" t="s">
        <v>1580</v>
      </c>
      <c r="C583" s="28" t="s">
        <v>419</v>
      </c>
      <c r="D583" s="40" t="s">
        <v>420</v>
      </c>
    </row>
    <row r="584" spans="1:4" ht="15" customHeight="1">
      <c r="A584" s="24" t="s">
        <v>1581</v>
      </c>
      <c r="B584" s="25" t="s">
        <v>1582</v>
      </c>
      <c r="C584" s="28" t="s">
        <v>419</v>
      </c>
      <c r="D584" s="40" t="s">
        <v>420</v>
      </c>
    </row>
    <row r="585" spans="1:4" ht="15" customHeight="1">
      <c r="A585" s="24" t="s">
        <v>1583</v>
      </c>
      <c r="B585" s="25" t="s">
        <v>1584</v>
      </c>
      <c r="C585" s="28" t="s">
        <v>419</v>
      </c>
      <c r="D585" s="40" t="s">
        <v>420</v>
      </c>
    </row>
    <row r="586" spans="1:4" ht="15" customHeight="1">
      <c r="A586" s="24" t="s">
        <v>1585</v>
      </c>
      <c r="B586" s="25" t="s">
        <v>1586</v>
      </c>
      <c r="C586" s="28" t="s">
        <v>419</v>
      </c>
      <c r="D586" s="40" t="s">
        <v>420</v>
      </c>
    </row>
    <row r="587" spans="1:4" ht="15" customHeight="1">
      <c r="A587" s="24" t="s">
        <v>1587</v>
      </c>
      <c r="B587" s="25" t="s">
        <v>1588</v>
      </c>
      <c r="C587" s="28" t="s">
        <v>419</v>
      </c>
      <c r="D587" s="40" t="s">
        <v>420</v>
      </c>
    </row>
    <row r="588" spans="1:4" ht="15" customHeight="1">
      <c r="A588" s="24" t="s">
        <v>1589</v>
      </c>
      <c r="B588" s="25" t="s">
        <v>1590</v>
      </c>
      <c r="C588" s="28" t="s">
        <v>419</v>
      </c>
      <c r="D588" s="40" t="s">
        <v>420</v>
      </c>
    </row>
    <row r="589" spans="1:4" ht="15" customHeight="1">
      <c r="A589" s="24" t="s">
        <v>1591</v>
      </c>
      <c r="B589" s="25" t="s">
        <v>1592</v>
      </c>
      <c r="C589" s="28" t="s">
        <v>419</v>
      </c>
      <c r="D589" s="40" t="s">
        <v>420</v>
      </c>
    </row>
    <row r="590" spans="1:4" ht="15" customHeight="1">
      <c r="A590" s="24" t="s">
        <v>1593</v>
      </c>
      <c r="B590" s="25" t="s">
        <v>1594</v>
      </c>
      <c r="C590" s="28" t="s">
        <v>419</v>
      </c>
      <c r="D590" s="40" t="s">
        <v>420</v>
      </c>
    </row>
    <row r="591" spans="1:4" ht="15" customHeight="1">
      <c r="A591" s="24" t="s">
        <v>1595</v>
      </c>
      <c r="B591" s="25" t="s">
        <v>1596</v>
      </c>
      <c r="C591" s="28" t="s">
        <v>419</v>
      </c>
      <c r="D591" s="40" t="s">
        <v>420</v>
      </c>
    </row>
    <row r="592" spans="1:4" ht="15" customHeight="1">
      <c r="A592" s="24" t="s">
        <v>1597</v>
      </c>
      <c r="B592" s="25" t="s">
        <v>1598</v>
      </c>
      <c r="C592" s="28" t="s">
        <v>419</v>
      </c>
      <c r="D592" s="40" t="s">
        <v>420</v>
      </c>
    </row>
    <row r="593" spans="1:4" ht="15" customHeight="1">
      <c r="A593" s="24" t="s">
        <v>1599</v>
      </c>
      <c r="B593" s="25" t="s">
        <v>1600</v>
      </c>
      <c r="C593" s="28" t="s">
        <v>419</v>
      </c>
      <c r="D593" s="40" t="s">
        <v>420</v>
      </c>
    </row>
    <row r="594" spans="1:4" ht="15" customHeight="1">
      <c r="A594" s="24" t="s">
        <v>1601</v>
      </c>
      <c r="B594" s="25" t="s">
        <v>1602</v>
      </c>
      <c r="C594" s="28" t="s">
        <v>419</v>
      </c>
      <c r="D594" s="40" t="s">
        <v>420</v>
      </c>
    </row>
    <row r="595" spans="1:4" ht="15" customHeight="1">
      <c r="A595" s="24" t="s">
        <v>1603</v>
      </c>
      <c r="B595" s="25" t="s">
        <v>1604</v>
      </c>
      <c r="C595" s="28" t="s">
        <v>419</v>
      </c>
      <c r="D595" s="40" t="s">
        <v>420</v>
      </c>
    </row>
    <row r="596" spans="1:4" ht="15" customHeight="1">
      <c r="A596" s="24" t="s">
        <v>1605</v>
      </c>
      <c r="B596" s="25" t="s">
        <v>1606</v>
      </c>
      <c r="C596" s="28" t="s">
        <v>419</v>
      </c>
      <c r="D596" s="40" t="s">
        <v>420</v>
      </c>
    </row>
    <row r="597" spans="1:4" ht="15" customHeight="1">
      <c r="A597" s="24" t="s">
        <v>1607</v>
      </c>
      <c r="B597" s="25" t="s">
        <v>1608</v>
      </c>
      <c r="C597" s="28" t="s">
        <v>419</v>
      </c>
      <c r="D597" s="40" t="s">
        <v>420</v>
      </c>
    </row>
    <row r="598" spans="1:4" ht="15" customHeight="1">
      <c r="A598" s="24" t="s">
        <v>1609</v>
      </c>
      <c r="B598" s="25" t="s">
        <v>1610</v>
      </c>
      <c r="C598" s="28" t="s">
        <v>419</v>
      </c>
      <c r="D598" s="40" t="s">
        <v>420</v>
      </c>
    </row>
    <row r="599" spans="1:4" ht="15" customHeight="1">
      <c r="A599" s="24" t="s">
        <v>1611</v>
      </c>
      <c r="B599" s="25" t="s">
        <v>1612</v>
      </c>
      <c r="C599" s="28" t="s">
        <v>419</v>
      </c>
      <c r="D599" s="40" t="s">
        <v>420</v>
      </c>
    </row>
    <row r="600" spans="1:4" ht="15" customHeight="1">
      <c r="A600" s="24" t="s">
        <v>1613</v>
      </c>
      <c r="B600" s="25" t="s">
        <v>1614</v>
      </c>
      <c r="C600" s="28" t="s">
        <v>419</v>
      </c>
      <c r="D600" s="40" t="s">
        <v>420</v>
      </c>
    </row>
    <row r="601" spans="1:4" ht="15" customHeight="1">
      <c r="A601" s="24" t="s">
        <v>1615</v>
      </c>
      <c r="B601" s="25" t="s">
        <v>1616</v>
      </c>
      <c r="C601" s="28" t="s">
        <v>419</v>
      </c>
      <c r="D601" s="40" t="s">
        <v>420</v>
      </c>
    </row>
    <row r="602" spans="1:4" ht="15" customHeight="1">
      <c r="A602" s="24" t="s">
        <v>1617</v>
      </c>
      <c r="B602" s="25" t="s">
        <v>1618</v>
      </c>
      <c r="C602" s="28" t="s">
        <v>419</v>
      </c>
      <c r="D602" s="40" t="s">
        <v>420</v>
      </c>
    </row>
    <row r="603" spans="1:4" ht="15" customHeight="1">
      <c r="A603" s="24" t="s">
        <v>1619</v>
      </c>
      <c r="B603" s="25" t="s">
        <v>1620</v>
      </c>
      <c r="C603" s="28" t="s">
        <v>419</v>
      </c>
      <c r="D603" s="40" t="s">
        <v>420</v>
      </c>
    </row>
    <row r="604" spans="1:4" ht="15" customHeight="1">
      <c r="A604" s="24" t="s">
        <v>1621</v>
      </c>
      <c r="B604" s="25" t="s">
        <v>1622</v>
      </c>
      <c r="C604" s="28" t="s">
        <v>419</v>
      </c>
      <c r="D604" s="40" t="s">
        <v>420</v>
      </c>
    </row>
    <row r="605" spans="1:4" ht="15" customHeight="1">
      <c r="A605" s="24" t="s">
        <v>1623</v>
      </c>
      <c r="B605" s="25" t="s">
        <v>1624</v>
      </c>
      <c r="C605" s="28" t="s">
        <v>419</v>
      </c>
      <c r="D605" s="40" t="s">
        <v>420</v>
      </c>
    </row>
    <row r="606" spans="1:4" ht="15" customHeight="1">
      <c r="A606" s="24" t="s">
        <v>1625</v>
      </c>
      <c r="B606" s="25" t="s">
        <v>1626</v>
      </c>
      <c r="C606" s="28" t="s">
        <v>419</v>
      </c>
      <c r="D606" s="40" t="s">
        <v>420</v>
      </c>
    </row>
    <row r="607" spans="1:4" ht="15" customHeight="1">
      <c r="A607" s="24" t="s">
        <v>1627</v>
      </c>
      <c r="B607" s="25" t="s">
        <v>1628</v>
      </c>
      <c r="C607" s="28" t="s">
        <v>419</v>
      </c>
      <c r="D607" s="40" t="s">
        <v>420</v>
      </c>
    </row>
    <row r="608" spans="1:4" ht="15" customHeight="1">
      <c r="A608" s="24" t="s">
        <v>1629</v>
      </c>
      <c r="B608" s="25" t="s">
        <v>1630</v>
      </c>
      <c r="C608" s="28" t="s">
        <v>419</v>
      </c>
      <c r="D608" s="40" t="s">
        <v>420</v>
      </c>
    </row>
    <row r="609" spans="1:4" ht="15" customHeight="1">
      <c r="A609" s="24" t="s">
        <v>1631</v>
      </c>
      <c r="B609" s="25" t="s">
        <v>1632</v>
      </c>
      <c r="C609" s="28" t="s">
        <v>419</v>
      </c>
      <c r="D609" s="40" t="s">
        <v>420</v>
      </c>
    </row>
    <row r="610" spans="1:4" ht="15" customHeight="1">
      <c r="A610" s="24" t="s">
        <v>1633</v>
      </c>
      <c r="B610" s="25" t="s">
        <v>1634</v>
      </c>
      <c r="C610" s="28" t="s">
        <v>419</v>
      </c>
      <c r="D610" s="40" t="s">
        <v>420</v>
      </c>
    </row>
    <row r="611" spans="1:4" ht="15" customHeight="1">
      <c r="A611" s="24" t="s">
        <v>1635</v>
      </c>
      <c r="B611" s="25" t="s">
        <v>1636</v>
      </c>
      <c r="C611" s="28" t="s">
        <v>419</v>
      </c>
      <c r="D611" s="40" t="s">
        <v>420</v>
      </c>
    </row>
    <row r="612" spans="1:4" ht="15" customHeight="1">
      <c r="A612" s="24" t="s">
        <v>1637</v>
      </c>
      <c r="B612" s="25" t="s">
        <v>1638</v>
      </c>
      <c r="C612" s="28" t="s">
        <v>419</v>
      </c>
      <c r="D612" s="40" t="s">
        <v>420</v>
      </c>
    </row>
    <row r="613" spans="1:4" ht="15" customHeight="1">
      <c r="A613" s="24" t="s">
        <v>1639</v>
      </c>
      <c r="B613" s="25" t="s">
        <v>1640</v>
      </c>
      <c r="C613" s="28" t="s">
        <v>419</v>
      </c>
      <c r="D613" s="40" t="s">
        <v>420</v>
      </c>
    </row>
    <row r="614" spans="1:4" ht="15" customHeight="1">
      <c r="A614" s="24" t="s">
        <v>1641</v>
      </c>
      <c r="B614" s="25" t="s">
        <v>1642</v>
      </c>
      <c r="C614" s="28" t="s">
        <v>419</v>
      </c>
      <c r="D614" s="40" t="s">
        <v>420</v>
      </c>
    </row>
    <row r="615" spans="1:4" ht="15" customHeight="1">
      <c r="A615" s="24" t="s">
        <v>1643</v>
      </c>
      <c r="B615" s="25" t="s">
        <v>1644</v>
      </c>
      <c r="C615" s="28" t="s">
        <v>419</v>
      </c>
      <c r="D615" s="40" t="s">
        <v>420</v>
      </c>
    </row>
    <row r="616" spans="1:4" ht="15" customHeight="1">
      <c r="A616" s="24" t="s">
        <v>1645</v>
      </c>
      <c r="B616" s="25" t="s">
        <v>1646</v>
      </c>
      <c r="C616" s="28" t="s">
        <v>419</v>
      </c>
      <c r="D616" s="40" t="s">
        <v>420</v>
      </c>
    </row>
    <row r="617" spans="1:4" ht="15" customHeight="1">
      <c r="A617" s="24" t="s">
        <v>1647</v>
      </c>
      <c r="B617" s="25" t="s">
        <v>1648</v>
      </c>
      <c r="C617" s="28" t="s">
        <v>419</v>
      </c>
      <c r="D617" s="40" t="s">
        <v>420</v>
      </c>
    </row>
    <row r="618" spans="1:4" ht="15" customHeight="1">
      <c r="A618" s="24" t="s">
        <v>1649</v>
      </c>
      <c r="B618" s="25" t="s">
        <v>1650</v>
      </c>
      <c r="C618" s="28" t="s">
        <v>419</v>
      </c>
      <c r="D618" s="40" t="s">
        <v>420</v>
      </c>
    </row>
    <row r="619" spans="1:4" ht="15" customHeight="1">
      <c r="A619" s="24" t="s">
        <v>1651</v>
      </c>
      <c r="B619" s="25" t="s">
        <v>1652</v>
      </c>
      <c r="C619" s="28" t="s">
        <v>419</v>
      </c>
      <c r="D619" s="40" t="s">
        <v>420</v>
      </c>
    </row>
    <row r="620" spans="1:4" ht="15" customHeight="1">
      <c r="A620" s="24" t="s">
        <v>1653</v>
      </c>
      <c r="B620" s="25" t="s">
        <v>1654</v>
      </c>
      <c r="C620" s="28" t="s">
        <v>419</v>
      </c>
      <c r="D620" s="40" t="s">
        <v>420</v>
      </c>
    </row>
    <row r="621" spans="1:4" ht="15" customHeight="1">
      <c r="A621" s="24" t="s">
        <v>1655</v>
      </c>
      <c r="B621" s="25" t="s">
        <v>1656</v>
      </c>
      <c r="C621" s="28" t="s">
        <v>419</v>
      </c>
      <c r="D621" s="40" t="s">
        <v>420</v>
      </c>
    </row>
    <row r="622" spans="1:4" ht="15" customHeight="1">
      <c r="A622" s="24" t="s">
        <v>1657</v>
      </c>
      <c r="B622" s="25" t="s">
        <v>1658</v>
      </c>
      <c r="C622" s="28" t="s">
        <v>419</v>
      </c>
      <c r="D622" s="40" t="s">
        <v>420</v>
      </c>
    </row>
    <row r="623" spans="1:4" ht="15" customHeight="1">
      <c r="A623" s="24" t="s">
        <v>1659</v>
      </c>
      <c r="B623" s="25" t="s">
        <v>1660</v>
      </c>
      <c r="C623" s="28" t="s">
        <v>419</v>
      </c>
      <c r="D623" s="40" t="s">
        <v>420</v>
      </c>
    </row>
    <row r="624" spans="1:4" ht="15" customHeight="1">
      <c r="A624" s="24" t="s">
        <v>1661</v>
      </c>
      <c r="B624" s="25" t="s">
        <v>1662</v>
      </c>
      <c r="C624" s="28" t="s">
        <v>419</v>
      </c>
      <c r="D624" s="40" t="s">
        <v>420</v>
      </c>
    </row>
    <row r="625" spans="1:4" ht="15" customHeight="1">
      <c r="A625" s="24" t="s">
        <v>1663</v>
      </c>
      <c r="B625" s="25" t="s">
        <v>1664</v>
      </c>
      <c r="C625" s="28" t="s">
        <v>419</v>
      </c>
      <c r="D625" s="40" t="s">
        <v>420</v>
      </c>
    </row>
    <row r="626" spans="1:4" ht="15" customHeight="1">
      <c r="A626" s="24" t="s">
        <v>1665</v>
      </c>
      <c r="B626" s="25" t="s">
        <v>1666</v>
      </c>
      <c r="C626" s="28" t="s">
        <v>419</v>
      </c>
      <c r="D626" s="40" t="s">
        <v>420</v>
      </c>
    </row>
    <row r="627" spans="1:4" ht="15" customHeight="1">
      <c r="A627" s="24" t="s">
        <v>1667</v>
      </c>
      <c r="B627" s="25" t="s">
        <v>1668</v>
      </c>
      <c r="C627" s="28" t="s">
        <v>419</v>
      </c>
      <c r="D627" s="40" t="s">
        <v>420</v>
      </c>
    </row>
    <row r="628" spans="1:4" ht="15" customHeight="1">
      <c r="A628" s="24" t="s">
        <v>1669</v>
      </c>
      <c r="B628" s="25" t="s">
        <v>1670</v>
      </c>
      <c r="C628" s="28" t="s">
        <v>419</v>
      </c>
      <c r="D628" s="40" t="s">
        <v>420</v>
      </c>
    </row>
    <row r="629" spans="1:4" ht="15" customHeight="1">
      <c r="A629" s="24" t="s">
        <v>1671</v>
      </c>
      <c r="B629" s="25" t="s">
        <v>1672</v>
      </c>
      <c r="C629" s="28" t="s">
        <v>419</v>
      </c>
      <c r="D629" s="40" t="s">
        <v>420</v>
      </c>
    </row>
    <row r="630" spans="1:4" ht="15" customHeight="1">
      <c r="A630" s="24" t="s">
        <v>1673</v>
      </c>
      <c r="B630" s="25" t="s">
        <v>1674</v>
      </c>
      <c r="C630" s="28" t="s">
        <v>419</v>
      </c>
      <c r="D630" s="40" t="s">
        <v>420</v>
      </c>
    </row>
    <row r="631" spans="1:4" ht="15" customHeight="1">
      <c r="A631" s="24" t="s">
        <v>1675</v>
      </c>
      <c r="B631" s="25" t="s">
        <v>1676</v>
      </c>
      <c r="C631" s="28" t="s">
        <v>419</v>
      </c>
      <c r="D631" s="40" t="s">
        <v>420</v>
      </c>
    </row>
    <row r="632" spans="1:4" ht="15" customHeight="1">
      <c r="A632" s="24" t="s">
        <v>1677</v>
      </c>
      <c r="B632" s="25" t="s">
        <v>1678</v>
      </c>
      <c r="C632" s="28" t="s">
        <v>419</v>
      </c>
      <c r="D632" s="40" t="s">
        <v>420</v>
      </c>
    </row>
    <row r="633" spans="1:4" ht="15" customHeight="1">
      <c r="A633" s="24" t="s">
        <v>1679</v>
      </c>
      <c r="B633" s="25" t="s">
        <v>1680</v>
      </c>
      <c r="C633" s="28" t="s">
        <v>419</v>
      </c>
      <c r="D633" s="40" t="s">
        <v>420</v>
      </c>
    </row>
    <row r="634" spans="1:4" ht="15" customHeight="1">
      <c r="A634" s="24" t="s">
        <v>1681</v>
      </c>
      <c r="B634" s="25" t="s">
        <v>1682</v>
      </c>
      <c r="C634" s="28" t="s">
        <v>419</v>
      </c>
      <c r="D634" s="40" t="s">
        <v>420</v>
      </c>
    </row>
    <row r="635" spans="1:4" ht="15" customHeight="1">
      <c r="A635" s="24" t="s">
        <v>1683</v>
      </c>
      <c r="B635" s="25" t="s">
        <v>1684</v>
      </c>
      <c r="C635" s="28" t="s">
        <v>419</v>
      </c>
      <c r="D635" s="40" t="s">
        <v>420</v>
      </c>
    </row>
    <row r="636" spans="1:4" ht="15" customHeight="1">
      <c r="A636" s="24" t="s">
        <v>1685</v>
      </c>
      <c r="B636" s="25" t="s">
        <v>1686</v>
      </c>
      <c r="C636" s="28" t="s">
        <v>419</v>
      </c>
      <c r="D636" s="40" t="s">
        <v>420</v>
      </c>
    </row>
    <row r="637" spans="1:4" ht="15" customHeight="1">
      <c r="A637" s="24" t="s">
        <v>1687</v>
      </c>
      <c r="B637" s="25" t="s">
        <v>1688</v>
      </c>
      <c r="C637" s="28" t="s">
        <v>419</v>
      </c>
      <c r="D637" s="40" t="s">
        <v>420</v>
      </c>
    </row>
    <row r="638" spans="1:4" ht="15" customHeight="1">
      <c r="A638" s="24" t="s">
        <v>1689</v>
      </c>
      <c r="B638" s="25" t="s">
        <v>1690</v>
      </c>
      <c r="C638" s="28" t="s">
        <v>419</v>
      </c>
      <c r="D638" s="40" t="s">
        <v>420</v>
      </c>
    </row>
    <row r="639" spans="1:4" ht="15" customHeight="1">
      <c r="A639" s="24" t="s">
        <v>1691</v>
      </c>
      <c r="B639" s="25" t="s">
        <v>1692</v>
      </c>
      <c r="C639" s="28" t="s">
        <v>419</v>
      </c>
      <c r="D639" s="40" t="s">
        <v>420</v>
      </c>
    </row>
    <row r="640" spans="1:4" ht="15" customHeight="1">
      <c r="A640" s="24" t="s">
        <v>1693</v>
      </c>
      <c r="B640" s="25" t="s">
        <v>1694</v>
      </c>
      <c r="C640" s="28" t="s">
        <v>419</v>
      </c>
      <c r="D640" s="40" t="s">
        <v>420</v>
      </c>
    </row>
    <row r="641" spans="1:4" ht="15" customHeight="1">
      <c r="A641" s="24" t="s">
        <v>1695</v>
      </c>
      <c r="B641" s="25" t="s">
        <v>1696</v>
      </c>
      <c r="C641" s="28" t="s">
        <v>419</v>
      </c>
      <c r="D641" s="40" t="s">
        <v>420</v>
      </c>
    </row>
    <row r="642" spans="1:4" ht="15" customHeight="1">
      <c r="A642" s="24" t="s">
        <v>1697</v>
      </c>
      <c r="B642" s="25" t="s">
        <v>1698</v>
      </c>
      <c r="C642" s="28" t="s">
        <v>419</v>
      </c>
      <c r="D642" s="40" t="s">
        <v>420</v>
      </c>
    </row>
    <row r="643" spans="1:4" ht="15" customHeight="1">
      <c r="A643" s="24" t="s">
        <v>1699</v>
      </c>
      <c r="B643" s="25" t="s">
        <v>1700</v>
      </c>
      <c r="C643" s="28" t="s">
        <v>419</v>
      </c>
      <c r="D643" s="40" t="s">
        <v>420</v>
      </c>
    </row>
    <row r="644" spans="1:4" ht="15" customHeight="1">
      <c r="A644" s="24" t="s">
        <v>1701</v>
      </c>
      <c r="B644" s="25" t="s">
        <v>1702</v>
      </c>
      <c r="C644" s="28" t="s">
        <v>419</v>
      </c>
      <c r="D644" s="40" t="s">
        <v>420</v>
      </c>
    </row>
    <row r="645" spans="1:4" ht="15" customHeight="1">
      <c r="A645" s="24" t="s">
        <v>1703</v>
      </c>
      <c r="B645" s="25" t="s">
        <v>1704</v>
      </c>
      <c r="C645" s="28" t="s">
        <v>419</v>
      </c>
      <c r="D645" s="40" t="s">
        <v>420</v>
      </c>
    </row>
    <row r="646" spans="1:4" ht="15" customHeight="1">
      <c r="A646" s="24" t="s">
        <v>1705</v>
      </c>
      <c r="B646" s="25" t="s">
        <v>1706</v>
      </c>
      <c r="C646" s="28" t="s">
        <v>419</v>
      </c>
      <c r="D646" s="40" t="s">
        <v>420</v>
      </c>
    </row>
    <row r="647" spans="1:4" ht="15" customHeight="1">
      <c r="A647" s="24" t="s">
        <v>1707</v>
      </c>
      <c r="B647" s="25" t="s">
        <v>1708</v>
      </c>
      <c r="C647" s="28" t="s">
        <v>419</v>
      </c>
      <c r="D647" s="40" t="s">
        <v>420</v>
      </c>
    </row>
    <row r="648" spans="1:4" ht="15" customHeight="1">
      <c r="A648" s="24" t="s">
        <v>1709</v>
      </c>
      <c r="B648" s="25" t="s">
        <v>1710</v>
      </c>
      <c r="C648" s="28" t="s">
        <v>419</v>
      </c>
      <c r="D648" s="40" t="s">
        <v>420</v>
      </c>
    </row>
    <row r="649" spans="1:4" ht="15" customHeight="1">
      <c r="A649" s="24" t="s">
        <v>1711</v>
      </c>
      <c r="B649" s="25" t="s">
        <v>1712</v>
      </c>
      <c r="C649" s="28" t="s">
        <v>419</v>
      </c>
      <c r="D649" s="40" t="s">
        <v>420</v>
      </c>
    </row>
    <row r="650" spans="1:4" ht="15" customHeight="1">
      <c r="A650" s="24" t="s">
        <v>1713</v>
      </c>
      <c r="B650" s="25" t="s">
        <v>1714</v>
      </c>
      <c r="C650" s="28" t="s">
        <v>419</v>
      </c>
      <c r="D650" s="40" t="s">
        <v>420</v>
      </c>
    </row>
    <row r="651" spans="1:4" ht="15" customHeight="1">
      <c r="A651" s="24" t="s">
        <v>1715</v>
      </c>
      <c r="B651" s="25" t="s">
        <v>1716</v>
      </c>
      <c r="C651" s="28" t="s">
        <v>419</v>
      </c>
      <c r="D651" s="40" t="s">
        <v>420</v>
      </c>
    </row>
    <row r="652" spans="1:4" ht="15" customHeight="1">
      <c r="A652" s="24" t="s">
        <v>1717</v>
      </c>
      <c r="B652" s="25" t="s">
        <v>1718</v>
      </c>
      <c r="C652" s="28" t="s">
        <v>419</v>
      </c>
      <c r="D652" s="40" t="s">
        <v>420</v>
      </c>
    </row>
    <row r="653" spans="1:4" ht="15" customHeight="1">
      <c r="A653" s="24" t="s">
        <v>1719</v>
      </c>
      <c r="B653" s="25" t="s">
        <v>1720</v>
      </c>
      <c r="C653" s="28" t="s">
        <v>419</v>
      </c>
      <c r="D653" s="40" t="s">
        <v>420</v>
      </c>
    </row>
    <row r="654" spans="1:4" ht="15" customHeight="1">
      <c r="A654" s="24" t="s">
        <v>1721</v>
      </c>
      <c r="B654" s="25" t="s">
        <v>1722</v>
      </c>
      <c r="C654" s="28" t="s">
        <v>419</v>
      </c>
      <c r="D654" s="40" t="s">
        <v>420</v>
      </c>
    </row>
    <row r="655" spans="1:4" ht="15" customHeight="1">
      <c r="A655" s="24" t="s">
        <v>1723</v>
      </c>
      <c r="B655" s="25" t="s">
        <v>1724</v>
      </c>
      <c r="C655" s="28" t="s">
        <v>419</v>
      </c>
      <c r="D655" s="40" t="s">
        <v>420</v>
      </c>
    </row>
    <row r="656" spans="1:4" ht="15" customHeight="1">
      <c r="A656" s="24" t="s">
        <v>1725</v>
      </c>
      <c r="B656" s="25" t="s">
        <v>1726</v>
      </c>
      <c r="C656" s="28" t="s">
        <v>419</v>
      </c>
      <c r="D656" s="40" t="s">
        <v>420</v>
      </c>
    </row>
    <row r="657" spans="1:4" ht="15" customHeight="1">
      <c r="A657" s="24" t="s">
        <v>1727</v>
      </c>
      <c r="B657" s="25" t="s">
        <v>1728</v>
      </c>
      <c r="C657" s="28" t="s">
        <v>419</v>
      </c>
      <c r="D657" s="40" t="s">
        <v>420</v>
      </c>
    </row>
    <row r="658" spans="1:4" ht="15" customHeight="1">
      <c r="A658" s="24" t="s">
        <v>1729</v>
      </c>
      <c r="B658" s="25" t="s">
        <v>1730</v>
      </c>
      <c r="C658" s="28" t="s">
        <v>419</v>
      </c>
      <c r="D658" s="40" t="s">
        <v>420</v>
      </c>
    </row>
    <row r="659" spans="1:4" ht="15" customHeight="1">
      <c r="A659" s="24" t="s">
        <v>1731</v>
      </c>
      <c r="B659" s="25" t="s">
        <v>1732</v>
      </c>
      <c r="C659" s="28" t="s">
        <v>419</v>
      </c>
      <c r="D659" s="40" t="s">
        <v>420</v>
      </c>
    </row>
    <row r="660" spans="1:4" ht="15" customHeight="1">
      <c r="A660" s="24" t="s">
        <v>1733</v>
      </c>
      <c r="B660" s="25" t="s">
        <v>1734</v>
      </c>
      <c r="C660" s="28" t="s">
        <v>419</v>
      </c>
      <c r="D660" s="40" t="s">
        <v>420</v>
      </c>
    </row>
    <row r="661" spans="1:4" ht="15" customHeight="1">
      <c r="A661" s="24" t="s">
        <v>1735</v>
      </c>
      <c r="B661" s="25" t="s">
        <v>1736</v>
      </c>
      <c r="C661" s="28" t="s">
        <v>419</v>
      </c>
      <c r="D661" s="40" t="s">
        <v>420</v>
      </c>
    </row>
    <row r="662" spans="1:4" ht="15" customHeight="1">
      <c r="A662" s="24" t="s">
        <v>1737</v>
      </c>
      <c r="B662" s="25" t="s">
        <v>1738</v>
      </c>
      <c r="C662" s="28" t="s">
        <v>419</v>
      </c>
      <c r="D662" s="40" t="s">
        <v>420</v>
      </c>
    </row>
    <row r="663" spans="1:4" ht="15" customHeight="1">
      <c r="A663" s="24" t="s">
        <v>1739</v>
      </c>
      <c r="B663" s="25" t="s">
        <v>1740</v>
      </c>
      <c r="C663" s="28" t="s">
        <v>419</v>
      </c>
      <c r="D663" s="40" t="s">
        <v>420</v>
      </c>
    </row>
    <row r="664" spans="1:4" ht="15" customHeight="1">
      <c r="A664" s="24" t="s">
        <v>1741</v>
      </c>
      <c r="B664" s="25" t="s">
        <v>1742</v>
      </c>
      <c r="C664" s="28" t="s">
        <v>419</v>
      </c>
      <c r="D664" s="40" t="s">
        <v>420</v>
      </c>
    </row>
    <row r="665" spans="1:4" ht="15" customHeight="1">
      <c r="A665" s="24" t="s">
        <v>1743</v>
      </c>
      <c r="B665" s="25" t="s">
        <v>1744</v>
      </c>
      <c r="C665" s="28" t="s">
        <v>419</v>
      </c>
      <c r="D665" s="40" t="s">
        <v>420</v>
      </c>
    </row>
    <row r="666" spans="1:4" ht="15" customHeight="1">
      <c r="A666" s="24" t="s">
        <v>1745</v>
      </c>
      <c r="B666" s="25" t="s">
        <v>1746</v>
      </c>
      <c r="C666" s="28" t="s">
        <v>419</v>
      </c>
      <c r="D666" s="40" t="s">
        <v>420</v>
      </c>
    </row>
    <row r="667" spans="1:4" ht="15" customHeight="1">
      <c r="A667" s="24" t="s">
        <v>1747</v>
      </c>
      <c r="B667" s="25" t="s">
        <v>1748</v>
      </c>
      <c r="C667" s="28" t="s">
        <v>419</v>
      </c>
      <c r="D667" s="40" t="s">
        <v>420</v>
      </c>
    </row>
    <row r="668" spans="1:4" ht="15" customHeight="1">
      <c r="A668" s="24" t="s">
        <v>1749</v>
      </c>
      <c r="B668" s="25" t="s">
        <v>1750</v>
      </c>
      <c r="C668" s="28" t="s">
        <v>419</v>
      </c>
      <c r="D668" s="40" t="s">
        <v>420</v>
      </c>
    </row>
    <row r="669" spans="1:4" ht="15" customHeight="1">
      <c r="A669" s="24" t="s">
        <v>1751</v>
      </c>
      <c r="B669" s="25" t="s">
        <v>1752</v>
      </c>
      <c r="C669" s="28" t="s">
        <v>419</v>
      </c>
      <c r="D669" s="40" t="s">
        <v>420</v>
      </c>
    </row>
    <row r="670" spans="1:4" ht="15" customHeight="1">
      <c r="A670" s="24" t="s">
        <v>1753</v>
      </c>
      <c r="B670" s="25" t="s">
        <v>1754</v>
      </c>
      <c r="C670" s="28" t="s">
        <v>419</v>
      </c>
      <c r="D670" s="40" t="s">
        <v>420</v>
      </c>
    </row>
    <row r="671" spans="1:4" ht="15" customHeight="1">
      <c r="A671" s="24" t="s">
        <v>1755</v>
      </c>
      <c r="B671" s="25" t="s">
        <v>1756</v>
      </c>
      <c r="C671" s="28" t="s">
        <v>419</v>
      </c>
      <c r="D671" s="40" t="s">
        <v>420</v>
      </c>
    </row>
    <row r="672" spans="1:4" ht="15" customHeight="1">
      <c r="A672" s="24" t="s">
        <v>1757</v>
      </c>
      <c r="B672" s="25" t="s">
        <v>1758</v>
      </c>
      <c r="C672" s="28" t="s">
        <v>419</v>
      </c>
      <c r="D672" s="40" t="s">
        <v>420</v>
      </c>
    </row>
    <row r="673" spans="1:4" ht="15" customHeight="1">
      <c r="A673" s="24" t="s">
        <v>1759</v>
      </c>
      <c r="B673" s="25" t="s">
        <v>1760</v>
      </c>
      <c r="C673" s="28" t="s">
        <v>419</v>
      </c>
      <c r="D673" s="40" t="s">
        <v>420</v>
      </c>
    </row>
    <row r="674" spans="1:4" ht="15" customHeight="1">
      <c r="A674" s="24" t="s">
        <v>1761</v>
      </c>
      <c r="B674" s="25" t="s">
        <v>1762</v>
      </c>
      <c r="C674" s="28" t="s">
        <v>419</v>
      </c>
      <c r="D674" s="40" t="s">
        <v>420</v>
      </c>
    </row>
    <row r="675" spans="1:4" ht="15" customHeight="1">
      <c r="A675" s="24" t="s">
        <v>1763</v>
      </c>
      <c r="B675" s="25" t="s">
        <v>1764</v>
      </c>
      <c r="C675" s="28" t="s">
        <v>419</v>
      </c>
      <c r="D675" s="40" t="s">
        <v>420</v>
      </c>
    </row>
    <row r="676" spans="1:4" ht="15" customHeight="1">
      <c r="A676" s="24" t="s">
        <v>1765</v>
      </c>
      <c r="B676" s="25" t="s">
        <v>1766</v>
      </c>
      <c r="C676" s="28" t="s">
        <v>419</v>
      </c>
      <c r="D676" s="40" t="s">
        <v>420</v>
      </c>
    </row>
    <row r="677" spans="1:4" ht="15" customHeight="1">
      <c r="A677" s="24" t="s">
        <v>1767</v>
      </c>
      <c r="B677" s="25" t="s">
        <v>1768</v>
      </c>
      <c r="C677" s="28" t="s">
        <v>419</v>
      </c>
      <c r="D677" s="40" t="s">
        <v>420</v>
      </c>
    </row>
    <row r="678" spans="1:4" ht="15" customHeight="1">
      <c r="A678" s="24" t="s">
        <v>1769</v>
      </c>
      <c r="B678" s="25" t="s">
        <v>1770</v>
      </c>
      <c r="C678" s="28" t="s">
        <v>419</v>
      </c>
      <c r="D678" s="40" t="s">
        <v>420</v>
      </c>
    </row>
    <row r="679" spans="1:4" ht="15" customHeight="1">
      <c r="A679" s="24" t="s">
        <v>1771</v>
      </c>
      <c r="B679" s="25" t="s">
        <v>1772</v>
      </c>
      <c r="C679" s="28" t="s">
        <v>419</v>
      </c>
      <c r="D679" s="40" t="s">
        <v>420</v>
      </c>
    </row>
    <row r="680" spans="1:4" ht="15" customHeight="1">
      <c r="A680" s="24" t="s">
        <v>1773</v>
      </c>
      <c r="B680" s="25" t="s">
        <v>1774</v>
      </c>
      <c r="C680" s="28" t="s">
        <v>419</v>
      </c>
      <c r="D680" s="40" t="s">
        <v>420</v>
      </c>
    </row>
    <row r="681" spans="1:4" ht="15" customHeight="1">
      <c r="A681" s="24" t="s">
        <v>1775</v>
      </c>
      <c r="B681" s="25" t="s">
        <v>1776</v>
      </c>
      <c r="C681" s="28" t="s">
        <v>419</v>
      </c>
      <c r="D681" s="40" t="s">
        <v>420</v>
      </c>
    </row>
    <row r="682" spans="1:4" ht="15" customHeight="1">
      <c r="A682" s="24" t="s">
        <v>1777</v>
      </c>
      <c r="B682" s="25" t="s">
        <v>1778</v>
      </c>
      <c r="C682" s="28" t="s">
        <v>419</v>
      </c>
      <c r="D682" s="40" t="s">
        <v>420</v>
      </c>
    </row>
    <row r="683" spans="1:4" ht="15" customHeight="1">
      <c r="A683" s="24" t="s">
        <v>1779</v>
      </c>
      <c r="B683" s="25" t="s">
        <v>1780</v>
      </c>
      <c r="C683" s="28" t="s">
        <v>419</v>
      </c>
      <c r="D683" s="40" t="s">
        <v>420</v>
      </c>
    </row>
    <row r="684" spans="1:4" ht="15" customHeight="1">
      <c r="A684" s="24" t="s">
        <v>1781</v>
      </c>
      <c r="B684" s="25" t="s">
        <v>1782</v>
      </c>
      <c r="C684" s="28" t="s">
        <v>419</v>
      </c>
      <c r="D684" s="40" t="s">
        <v>420</v>
      </c>
    </row>
    <row r="685" spans="1:4" ht="15" customHeight="1">
      <c r="A685" s="24" t="s">
        <v>1783</v>
      </c>
      <c r="B685" s="25" t="s">
        <v>1784</v>
      </c>
      <c r="C685" s="28" t="s">
        <v>419</v>
      </c>
      <c r="D685" s="40" t="s">
        <v>420</v>
      </c>
    </row>
    <row r="686" spans="1:4" ht="15" customHeight="1">
      <c r="A686" s="24" t="s">
        <v>1785</v>
      </c>
      <c r="B686" s="25" t="s">
        <v>1786</v>
      </c>
      <c r="C686" s="28" t="s">
        <v>419</v>
      </c>
      <c r="D686" s="40" t="s">
        <v>420</v>
      </c>
    </row>
    <row r="687" spans="1:4" ht="15" customHeight="1">
      <c r="A687" s="24" t="s">
        <v>1787</v>
      </c>
      <c r="B687" s="25" t="s">
        <v>1788</v>
      </c>
      <c r="C687" s="28" t="s">
        <v>419</v>
      </c>
      <c r="D687" s="40" t="s">
        <v>420</v>
      </c>
    </row>
    <row r="688" spans="1:4" ht="15" customHeight="1">
      <c r="A688" s="24" t="s">
        <v>1789</v>
      </c>
      <c r="B688" s="25" t="s">
        <v>1790</v>
      </c>
      <c r="C688" s="28" t="s">
        <v>419</v>
      </c>
      <c r="D688" s="40" t="s">
        <v>420</v>
      </c>
    </row>
    <row r="689" spans="1:4" ht="15" customHeight="1">
      <c r="A689" s="24" t="s">
        <v>1791</v>
      </c>
      <c r="B689" s="25" t="s">
        <v>1792</v>
      </c>
      <c r="C689" s="28" t="s">
        <v>419</v>
      </c>
      <c r="D689" s="40" t="s">
        <v>420</v>
      </c>
    </row>
    <row r="690" spans="1:4" ht="15" customHeight="1">
      <c r="A690" s="24" t="s">
        <v>1793</v>
      </c>
      <c r="B690" s="25" t="s">
        <v>1794</v>
      </c>
      <c r="C690" s="28" t="s">
        <v>419</v>
      </c>
      <c r="D690" s="40" t="s">
        <v>420</v>
      </c>
    </row>
    <row r="691" spans="1:4" ht="15" customHeight="1">
      <c r="A691" s="24" t="s">
        <v>1795</v>
      </c>
      <c r="B691" s="25" t="s">
        <v>1796</v>
      </c>
      <c r="C691" s="28" t="s">
        <v>419</v>
      </c>
      <c r="D691" s="40" t="s">
        <v>420</v>
      </c>
    </row>
    <row r="692" spans="1:4" ht="15" customHeight="1">
      <c r="A692" s="24" t="s">
        <v>1797</v>
      </c>
      <c r="B692" s="25" t="s">
        <v>1798</v>
      </c>
      <c r="C692" s="28" t="s">
        <v>419</v>
      </c>
      <c r="D692" s="40" t="s">
        <v>420</v>
      </c>
    </row>
    <row r="693" spans="1:4" ht="15" customHeight="1">
      <c r="A693" s="24" t="s">
        <v>1799</v>
      </c>
      <c r="B693" s="25" t="s">
        <v>1800</v>
      </c>
      <c r="C693" s="28" t="s">
        <v>419</v>
      </c>
      <c r="D693" s="40" t="s">
        <v>420</v>
      </c>
    </row>
    <row r="694" spans="1:4" ht="15" customHeight="1">
      <c r="A694" s="24" t="s">
        <v>1801</v>
      </c>
      <c r="B694" s="25" t="s">
        <v>1802</v>
      </c>
      <c r="C694" s="28" t="s">
        <v>419</v>
      </c>
      <c r="D694" s="40" t="s">
        <v>420</v>
      </c>
    </row>
    <row r="695" spans="1:4" ht="15" customHeight="1">
      <c r="A695" s="24" t="s">
        <v>1803</v>
      </c>
      <c r="B695" s="25" t="s">
        <v>1804</v>
      </c>
      <c r="C695" s="28" t="s">
        <v>419</v>
      </c>
      <c r="D695" s="40" t="s">
        <v>420</v>
      </c>
    </row>
    <row r="696" spans="1:4" ht="15" customHeight="1">
      <c r="A696" s="24" t="s">
        <v>1805</v>
      </c>
      <c r="B696" s="25" t="s">
        <v>1806</v>
      </c>
      <c r="C696" s="28" t="s">
        <v>419</v>
      </c>
      <c r="D696" s="40" t="s">
        <v>420</v>
      </c>
    </row>
    <row r="697" spans="1:4" ht="15" customHeight="1">
      <c r="A697" s="24" t="s">
        <v>1807</v>
      </c>
      <c r="B697" s="25" t="s">
        <v>1808</v>
      </c>
      <c r="C697" s="28" t="s">
        <v>419</v>
      </c>
      <c r="D697" s="40" t="s">
        <v>420</v>
      </c>
    </row>
    <row r="698" spans="1:4" ht="15" customHeight="1">
      <c r="A698" s="24" t="s">
        <v>1809</v>
      </c>
      <c r="B698" s="25" t="s">
        <v>1810</v>
      </c>
      <c r="C698" s="28" t="s">
        <v>419</v>
      </c>
      <c r="D698" s="40" t="s">
        <v>420</v>
      </c>
    </row>
    <row r="699" spans="1:4" ht="15" customHeight="1">
      <c r="A699" s="24" t="s">
        <v>1811</v>
      </c>
      <c r="B699" s="25" t="s">
        <v>1812</v>
      </c>
      <c r="C699" s="28" t="s">
        <v>419</v>
      </c>
      <c r="D699" s="40" t="s">
        <v>420</v>
      </c>
    </row>
    <row r="700" spans="1:4" ht="15" customHeight="1">
      <c r="A700" s="24" t="s">
        <v>1813</v>
      </c>
      <c r="B700" s="25" t="s">
        <v>1814</v>
      </c>
      <c r="C700" s="28" t="s">
        <v>419</v>
      </c>
      <c r="D700" s="40" t="s">
        <v>420</v>
      </c>
    </row>
    <row r="701" spans="1:4" ht="15" customHeight="1">
      <c r="A701" s="24" t="s">
        <v>1815</v>
      </c>
      <c r="B701" s="25" t="s">
        <v>1816</v>
      </c>
      <c r="C701" s="28" t="s">
        <v>419</v>
      </c>
      <c r="D701" s="40" t="s">
        <v>420</v>
      </c>
    </row>
    <row r="702" spans="1:4" ht="15" customHeight="1">
      <c r="A702" s="24" t="s">
        <v>1817</v>
      </c>
      <c r="B702" s="25" t="s">
        <v>1818</v>
      </c>
      <c r="C702" s="28" t="s">
        <v>419</v>
      </c>
      <c r="D702" s="40" t="s">
        <v>420</v>
      </c>
    </row>
    <row r="703" spans="1:4" ht="15" customHeight="1">
      <c r="A703" s="24" t="s">
        <v>1819</v>
      </c>
      <c r="B703" s="25" t="s">
        <v>1820</v>
      </c>
      <c r="C703" s="28" t="s">
        <v>419</v>
      </c>
      <c r="D703" s="40" t="s">
        <v>420</v>
      </c>
    </row>
    <row r="704" spans="1:4" ht="15" customHeight="1">
      <c r="A704" s="24" t="s">
        <v>1821</v>
      </c>
      <c r="B704" s="25" t="s">
        <v>1822</v>
      </c>
      <c r="C704" s="28" t="s">
        <v>419</v>
      </c>
      <c r="D704" s="40" t="s">
        <v>420</v>
      </c>
    </row>
    <row r="705" spans="1:4" ht="15" customHeight="1">
      <c r="A705" s="24" t="s">
        <v>1823</v>
      </c>
      <c r="B705" s="25" t="s">
        <v>1824</v>
      </c>
      <c r="C705" s="28" t="s">
        <v>419</v>
      </c>
      <c r="D705" s="40" t="s">
        <v>420</v>
      </c>
    </row>
    <row r="706" spans="1:4" ht="15" customHeight="1">
      <c r="A706" s="24" t="s">
        <v>1825</v>
      </c>
      <c r="B706" s="25" t="s">
        <v>1826</v>
      </c>
      <c r="C706" s="28" t="s">
        <v>419</v>
      </c>
      <c r="D706" s="40" t="s">
        <v>420</v>
      </c>
    </row>
    <row r="707" spans="1:4" ht="15" customHeight="1">
      <c r="A707" s="24" t="s">
        <v>1827</v>
      </c>
      <c r="B707" s="25" t="s">
        <v>1828</v>
      </c>
      <c r="C707" s="28" t="s">
        <v>419</v>
      </c>
      <c r="D707" s="40" t="s">
        <v>420</v>
      </c>
    </row>
    <row r="708" spans="1:4" ht="15" customHeight="1">
      <c r="A708" s="24" t="s">
        <v>1829</v>
      </c>
      <c r="B708" s="25" t="s">
        <v>1830</v>
      </c>
      <c r="C708" s="28" t="s">
        <v>419</v>
      </c>
      <c r="D708" s="40" t="s">
        <v>420</v>
      </c>
    </row>
    <row r="709" spans="1:4" ht="15" customHeight="1">
      <c r="A709" s="24" t="s">
        <v>1831</v>
      </c>
      <c r="B709" s="25" t="s">
        <v>1832</v>
      </c>
      <c r="C709" s="28" t="s">
        <v>419</v>
      </c>
      <c r="D709" s="40" t="s">
        <v>420</v>
      </c>
    </row>
    <row r="710" spans="1:4" ht="15" customHeight="1">
      <c r="A710" s="24" t="s">
        <v>1833</v>
      </c>
      <c r="B710" s="25" t="s">
        <v>1834</v>
      </c>
      <c r="C710" s="28" t="s">
        <v>419</v>
      </c>
      <c r="D710" s="40" t="s">
        <v>420</v>
      </c>
    </row>
    <row r="711" spans="1:4" ht="15" customHeight="1">
      <c r="A711" s="24" t="s">
        <v>1835</v>
      </c>
      <c r="B711" s="25" t="s">
        <v>1836</v>
      </c>
      <c r="C711" s="28" t="s">
        <v>419</v>
      </c>
      <c r="D711" s="40" t="s">
        <v>420</v>
      </c>
    </row>
    <row r="712" spans="1:4" ht="15" customHeight="1">
      <c r="A712" s="24" t="s">
        <v>1837</v>
      </c>
      <c r="B712" s="25" t="s">
        <v>1838</v>
      </c>
      <c r="C712" s="28" t="s">
        <v>419</v>
      </c>
      <c r="D712" s="40" t="s">
        <v>420</v>
      </c>
    </row>
    <row r="713" spans="1:4" ht="15" customHeight="1">
      <c r="A713" s="24" t="s">
        <v>1839</v>
      </c>
      <c r="B713" s="25" t="s">
        <v>1840</v>
      </c>
      <c r="C713" s="28" t="s">
        <v>419</v>
      </c>
      <c r="D713" s="40" t="s">
        <v>420</v>
      </c>
    </row>
    <row r="714" spans="1:4" ht="15" customHeight="1">
      <c r="A714" s="24" t="s">
        <v>1841</v>
      </c>
      <c r="B714" s="25" t="s">
        <v>1842</v>
      </c>
      <c r="C714" s="28" t="s">
        <v>419</v>
      </c>
      <c r="D714" s="40" t="s">
        <v>420</v>
      </c>
    </row>
    <row r="715" spans="1:4" ht="15" customHeight="1">
      <c r="A715" s="24" t="s">
        <v>1843</v>
      </c>
      <c r="B715" s="25" t="s">
        <v>1844</v>
      </c>
      <c r="C715" s="28" t="s">
        <v>419</v>
      </c>
      <c r="D715" s="40" t="s">
        <v>420</v>
      </c>
    </row>
    <row r="716" spans="1:4" ht="15" customHeight="1">
      <c r="A716" s="24" t="s">
        <v>1845</v>
      </c>
      <c r="B716" s="25" t="s">
        <v>1846</v>
      </c>
      <c r="C716" s="28" t="s">
        <v>419</v>
      </c>
      <c r="D716" s="40" t="s">
        <v>420</v>
      </c>
    </row>
    <row r="717" spans="1:4" ht="15" customHeight="1">
      <c r="A717" s="24" t="s">
        <v>1847</v>
      </c>
      <c r="B717" s="25" t="s">
        <v>1848</v>
      </c>
      <c r="C717" s="28" t="s">
        <v>419</v>
      </c>
      <c r="D717" s="40" t="s">
        <v>420</v>
      </c>
    </row>
    <row r="718" spans="1:4" ht="15" customHeight="1">
      <c r="A718" s="24" t="s">
        <v>1849</v>
      </c>
      <c r="B718" s="25" t="s">
        <v>1850</v>
      </c>
      <c r="C718" s="28" t="s">
        <v>419</v>
      </c>
      <c r="D718" s="40" t="s">
        <v>420</v>
      </c>
    </row>
    <row r="719" spans="1:4" ht="15" customHeight="1">
      <c r="A719" s="24" t="s">
        <v>1851</v>
      </c>
      <c r="B719" s="25" t="s">
        <v>1852</v>
      </c>
      <c r="C719" s="28" t="s">
        <v>419</v>
      </c>
      <c r="D719" s="40" t="s">
        <v>420</v>
      </c>
    </row>
    <row r="720" spans="1:4" ht="15" customHeight="1">
      <c r="A720" s="24" t="s">
        <v>1853</v>
      </c>
      <c r="B720" s="25" t="s">
        <v>1854</v>
      </c>
      <c r="C720" s="28" t="s">
        <v>419</v>
      </c>
      <c r="D720" s="40" t="s">
        <v>420</v>
      </c>
    </row>
    <row r="721" spans="1:4" ht="15" customHeight="1">
      <c r="A721" s="24" t="s">
        <v>1855</v>
      </c>
      <c r="B721" s="25" t="s">
        <v>1856</v>
      </c>
      <c r="C721" s="28" t="s">
        <v>419</v>
      </c>
      <c r="D721" s="40" t="s">
        <v>420</v>
      </c>
    </row>
    <row r="722" spans="1:4" ht="15" customHeight="1">
      <c r="A722" s="24" t="s">
        <v>1857</v>
      </c>
      <c r="B722" s="25" t="s">
        <v>1858</v>
      </c>
      <c r="C722" s="28" t="s">
        <v>419</v>
      </c>
      <c r="D722" s="40" t="s">
        <v>420</v>
      </c>
    </row>
    <row r="723" spans="1:4" ht="15" customHeight="1">
      <c r="A723" s="24" t="s">
        <v>1859</v>
      </c>
      <c r="B723" s="25" t="s">
        <v>1860</v>
      </c>
      <c r="C723" s="28" t="s">
        <v>419</v>
      </c>
      <c r="D723" s="40" t="s">
        <v>420</v>
      </c>
    </row>
    <row r="724" spans="1:4" ht="15" customHeight="1">
      <c r="A724" s="24" t="s">
        <v>1861</v>
      </c>
      <c r="B724" s="25" t="s">
        <v>1862</v>
      </c>
      <c r="C724" s="28" t="s">
        <v>419</v>
      </c>
      <c r="D724" s="40" t="s">
        <v>420</v>
      </c>
    </row>
    <row r="725" spans="1:4" ht="15" customHeight="1">
      <c r="A725" s="24" t="s">
        <v>1863</v>
      </c>
      <c r="B725" s="25" t="s">
        <v>1864</v>
      </c>
      <c r="C725" s="28" t="s">
        <v>419</v>
      </c>
      <c r="D725" s="40" t="s">
        <v>420</v>
      </c>
    </row>
    <row r="726" spans="1:4" ht="15" customHeight="1">
      <c r="A726" s="24" t="s">
        <v>1865</v>
      </c>
      <c r="B726" s="25" t="s">
        <v>1866</v>
      </c>
      <c r="C726" s="28" t="s">
        <v>419</v>
      </c>
      <c r="D726" s="40" t="s">
        <v>420</v>
      </c>
    </row>
    <row r="727" spans="1:4" ht="15" customHeight="1">
      <c r="A727" s="24" t="s">
        <v>1867</v>
      </c>
      <c r="B727" s="25" t="s">
        <v>1868</v>
      </c>
      <c r="C727" s="28" t="s">
        <v>419</v>
      </c>
      <c r="D727" s="40" t="s">
        <v>420</v>
      </c>
    </row>
    <row r="728" spans="1:4" ht="15" customHeight="1">
      <c r="A728" s="24" t="s">
        <v>1869</v>
      </c>
      <c r="B728" s="25" t="s">
        <v>1870</v>
      </c>
      <c r="C728" s="28" t="s">
        <v>419</v>
      </c>
      <c r="D728" s="40" t="s">
        <v>420</v>
      </c>
    </row>
    <row r="729" spans="1:4" ht="15" customHeight="1">
      <c r="A729" s="24" t="s">
        <v>1871</v>
      </c>
      <c r="B729" s="25" t="s">
        <v>1872</v>
      </c>
      <c r="C729" s="28" t="s">
        <v>419</v>
      </c>
      <c r="D729" s="40" t="s">
        <v>420</v>
      </c>
    </row>
    <row r="730" spans="1:4" ht="15" customHeight="1">
      <c r="A730" s="24" t="s">
        <v>1873</v>
      </c>
      <c r="B730" s="25" t="s">
        <v>1874</v>
      </c>
      <c r="C730" s="28" t="s">
        <v>419</v>
      </c>
      <c r="D730" s="40" t="s">
        <v>420</v>
      </c>
    </row>
    <row r="731" spans="1:4" ht="15" customHeight="1">
      <c r="A731" s="24" t="s">
        <v>1875</v>
      </c>
      <c r="B731" s="25" t="s">
        <v>1876</v>
      </c>
      <c r="C731" s="28" t="s">
        <v>419</v>
      </c>
      <c r="D731" s="40" t="s">
        <v>420</v>
      </c>
    </row>
    <row r="732" spans="1:4" ht="15" customHeight="1">
      <c r="A732" s="24" t="s">
        <v>1877</v>
      </c>
      <c r="B732" s="25" t="s">
        <v>1878</v>
      </c>
      <c r="C732" s="28" t="s">
        <v>419</v>
      </c>
      <c r="D732" s="40" t="s">
        <v>420</v>
      </c>
    </row>
    <row r="733" spans="1:4" ht="15" customHeight="1">
      <c r="A733" s="24" t="s">
        <v>1879</v>
      </c>
      <c r="B733" s="25" t="s">
        <v>1880</v>
      </c>
      <c r="C733" s="28" t="s">
        <v>419</v>
      </c>
      <c r="D733" s="40" t="s">
        <v>420</v>
      </c>
    </row>
    <row r="734" spans="1:4" ht="15" customHeight="1">
      <c r="A734" s="24" t="s">
        <v>1881</v>
      </c>
      <c r="B734" s="25" t="s">
        <v>1882</v>
      </c>
      <c r="C734" s="28" t="s">
        <v>419</v>
      </c>
      <c r="D734" s="40" t="s">
        <v>420</v>
      </c>
    </row>
    <row r="735" spans="1:4" ht="15" customHeight="1">
      <c r="A735" s="24" t="s">
        <v>1883</v>
      </c>
      <c r="B735" s="25" t="s">
        <v>1884</v>
      </c>
      <c r="C735" s="28" t="s">
        <v>419</v>
      </c>
      <c r="D735" s="40" t="s">
        <v>420</v>
      </c>
    </row>
    <row r="736" spans="1:4" ht="15" customHeight="1">
      <c r="A736" s="24" t="s">
        <v>1885</v>
      </c>
      <c r="B736" s="25" t="s">
        <v>1886</v>
      </c>
      <c r="C736" s="28" t="s">
        <v>419</v>
      </c>
      <c r="D736" s="40" t="s">
        <v>420</v>
      </c>
    </row>
    <row r="737" spans="1:4" ht="15" customHeight="1">
      <c r="A737" s="24" t="s">
        <v>1887</v>
      </c>
      <c r="B737" s="25" t="s">
        <v>1888</v>
      </c>
      <c r="C737" s="28" t="s">
        <v>419</v>
      </c>
      <c r="D737" s="40" t="s">
        <v>420</v>
      </c>
    </row>
    <row r="738" spans="1:4" ht="15" customHeight="1">
      <c r="A738" s="24" t="s">
        <v>1889</v>
      </c>
      <c r="B738" s="25" t="s">
        <v>1890</v>
      </c>
      <c r="C738" s="28" t="s">
        <v>419</v>
      </c>
      <c r="D738" s="40" t="s">
        <v>420</v>
      </c>
    </row>
    <row r="739" spans="1:4" ht="15" customHeight="1">
      <c r="A739" s="24" t="s">
        <v>1891</v>
      </c>
      <c r="B739" s="25" t="s">
        <v>1892</v>
      </c>
      <c r="C739" s="28" t="s">
        <v>419</v>
      </c>
      <c r="D739" s="40" t="s">
        <v>420</v>
      </c>
    </row>
    <row r="740" spans="1:4" ht="15" customHeight="1">
      <c r="A740" s="24" t="s">
        <v>1893</v>
      </c>
      <c r="B740" s="25" t="s">
        <v>1894</v>
      </c>
      <c r="C740" s="28" t="s">
        <v>419</v>
      </c>
      <c r="D740" s="40" t="s">
        <v>420</v>
      </c>
    </row>
    <row r="741" spans="1:4" ht="15" customHeight="1">
      <c r="A741" s="24" t="s">
        <v>1895</v>
      </c>
      <c r="B741" s="25" t="s">
        <v>1896</v>
      </c>
      <c r="C741" s="28" t="s">
        <v>419</v>
      </c>
      <c r="D741" s="40" t="s">
        <v>420</v>
      </c>
    </row>
    <row r="742" spans="1:4" ht="15" customHeight="1">
      <c r="A742" s="24" t="s">
        <v>1897</v>
      </c>
      <c r="B742" s="25" t="s">
        <v>1898</v>
      </c>
      <c r="C742" s="28" t="s">
        <v>419</v>
      </c>
      <c r="D742" s="40" t="s">
        <v>420</v>
      </c>
    </row>
    <row r="743" spans="1:4" ht="15" customHeight="1">
      <c r="A743" s="24" t="s">
        <v>1899</v>
      </c>
      <c r="B743" s="25" t="s">
        <v>1900</v>
      </c>
      <c r="C743" s="28" t="s">
        <v>419</v>
      </c>
      <c r="D743" s="40" t="s">
        <v>420</v>
      </c>
    </row>
    <row r="744" spans="1:4" ht="15" customHeight="1">
      <c r="A744" s="24" t="s">
        <v>1901</v>
      </c>
      <c r="B744" s="25" t="s">
        <v>1902</v>
      </c>
      <c r="C744" s="28" t="s">
        <v>419</v>
      </c>
      <c r="D744" s="40" t="s">
        <v>420</v>
      </c>
    </row>
    <row r="745" spans="1:4" ht="15" customHeight="1">
      <c r="A745" s="24" t="s">
        <v>1903</v>
      </c>
      <c r="B745" s="25" t="s">
        <v>1904</v>
      </c>
      <c r="C745" s="28" t="s">
        <v>419</v>
      </c>
      <c r="D745" s="40" t="s">
        <v>420</v>
      </c>
    </row>
    <row r="746" spans="1:4" ht="15" customHeight="1">
      <c r="A746" s="24" t="s">
        <v>1905</v>
      </c>
      <c r="B746" s="25" t="s">
        <v>1906</v>
      </c>
      <c r="C746" s="28" t="s">
        <v>419</v>
      </c>
      <c r="D746" s="40" t="s">
        <v>420</v>
      </c>
    </row>
    <row r="747" spans="1:4" ht="15" customHeight="1">
      <c r="A747" s="24" t="s">
        <v>1907</v>
      </c>
      <c r="B747" s="25" t="s">
        <v>1908</v>
      </c>
      <c r="C747" s="28" t="s">
        <v>419</v>
      </c>
      <c r="D747" s="40" t="s">
        <v>420</v>
      </c>
    </row>
    <row r="748" spans="1:4" ht="15" customHeight="1">
      <c r="A748" s="24" t="s">
        <v>1909</v>
      </c>
      <c r="B748" s="25" t="s">
        <v>1910</v>
      </c>
      <c r="C748" s="28" t="s">
        <v>419</v>
      </c>
      <c r="D748" s="40" t="s">
        <v>420</v>
      </c>
    </row>
    <row r="749" spans="1:4" ht="15" customHeight="1">
      <c r="A749" s="24" t="s">
        <v>1911</v>
      </c>
      <c r="B749" s="25" t="s">
        <v>1912</v>
      </c>
      <c r="C749" s="28" t="s">
        <v>419</v>
      </c>
      <c r="D749" s="40" t="s">
        <v>420</v>
      </c>
    </row>
    <row r="750" spans="1:4" ht="15" customHeight="1">
      <c r="A750" s="24" t="s">
        <v>1913</v>
      </c>
      <c r="B750" s="25" t="s">
        <v>1914</v>
      </c>
      <c r="C750" s="28" t="s">
        <v>419</v>
      </c>
      <c r="D750" s="40" t="s">
        <v>420</v>
      </c>
    </row>
    <row r="751" spans="1:4" ht="15" customHeight="1">
      <c r="A751" s="24" t="s">
        <v>1915</v>
      </c>
      <c r="B751" s="25" t="s">
        <v>1916</v>
      </c>
      <c r="C751" s="28" t="s">
        <v>419</v>
      </c>
      <c r="D751" s="40" t="s">
        <v>420</v>
      </c>
    </row>
    <row r="752" spans="1:4" ht="15" customHeight="1">
      <c r="A752" s="24" t="s">
        <v>1917</v>
      </c>
      <c r="B752" s="25" t="s">
        <v>1918</v>
      </c>
      <c r="C752" s="28" t="s">
        <v>419</v>
      </c>
      <c r="D752" s="40" t="s">
        <v>420</v>
      </c>
    </row>
    <row r="753" spans="1:4" ht="15" customHeight="1">
      <c r="A753" s="24" t="s">
        <v>1919</v>
      </c>
      <c r="B753" s="25" t="s">
        <v>1920</v>
      </c>
      <c r="C753" s="28" t="s">
        <v>419</v>
      </c>
      <c r="D753" s="40" t="s">
        <v>420</v>
      </c>
    </row>
    <row r="754" spans="1:4" ht="15" customHeight="1">
      <c r="A754" s="24" t="s">
        <v>1921</v>
      </c>
      <c r="B754" s="25" t="s">
        <v>1922</v>
      </c>
      <c r="C754" s="28" t="s">
        <v>419</v>
      </c>
      <c r="D754" s="40" t="s">
        <v>420</v>
      </c>
    </row>
    <row r="755" spans="1:4" ht="15" customHeight="1">
      <c r="A755" s="24" t="s">
        <v>1923</v>
      </c>
      <c r="B755" s="25" t="s">
        <v>1924</v>
      </c>
      <c r="C755" s="28" t="s">
        <v>419</v>
      </c>
      <c r="D755" s="40" t="s">
        <v>420</v>
      </c>
    </row>
    <row r="756" spans="1:4" ht="15" customHeight="1">
      <c r="A756" s="24" t="s">
        <v>1925</v>
      </c>
      <c r="B756" s="25" t="s">
        <v>1926</v>
      </c>
      <c r="C756" s="28" t="s">
        <v>419</v>
      </c>
      <c r="D756" s="40" t="s">
        <v>420</v>
      </c>
    </row>
    <row r="757" spans="1:4" ht="15" customHeight="1">
      <c r="A757" s="24" t="s">
        <v>1927</v>
      </c>
      <c r="B757" s="25" t="s">
        <v>1928</v>
      </c>
      <c r="C757" s="28" t="s">
        <v>419</v>
      </c>
      <c r="D757" s="40" t="s">
        <v>420</v>
      </c>
    </row>
    <row r="758" spans="1:4" ht="15" customHeight="1">
      <c r="A758" s="24" t="s">
        <v>1929</v>
      </c>
      <c r="B758" s="25" t="s">
        <v>1930</v>
      </c>
      <c r="C758" s="28" t="s">
        <v>419</v>
      </c>
      <c r="D758" s="40" t="s">
        <v>420</v>
      </c>
    </row>
    <row r="759" spans="1:4" ht="15" customHeight="1">
      <c r="A759" s="24" t="s">
        <v>1931</v>
      </c>
      <c r="B759" s="25" t="s">
        <v>1932</v>
      </c>
      <c r="C759" s="28" t="s">
        <v>419</v>
      </c>
      <c r="D759" s="40" t="s">
        <v>420</v>
      </c>
    </row>
    <row r="760" spans="1:4" ht="15" customHeight="1">
      <c r="A760" s="24" t="s">
        <v>1933</v>
      </c>
      <c r="B760" s="25" t="s">
        <v>1934</v>
      </c>
      <c r="C760" s="28" t="s">
        <v>419</v>
      </c>
      <c r="D760" s="40" t="s">
        <v>420</v>
      </c>
    </row>
    <row r="761" spans="1:4" ht="15" customHeight="1">
      <c r="A761" s="24" t="s">
        <v>1935</v>
      </c>
      <c r="B761" s="25" t="s">
        <v>1936</v>
      </c>
      <c r="C761" s="28" t="s">
        <v>419</v>
      </c>
      <c r="D761" s="40" t="s">
        <v>420</v>
      </c>
    </row>
    <row r="762" spans="1:4" ht="15" customHeight="1">
      <c r="A762" s="24" t="s">
        <v>1937</v>
      </c>
      <c r="B762" s="25" t="s">
        <v>1938</v>
      </c>
      <c r="C762" s="28" t="s">
        <v>419</v>
      </c>
      <c r="D762" s="40" t="s">
        <v>420</v>
      </c>
    </row>
    <row r="763" spans="1:4" ht="15" customHeight="1">
      <c r="A763" s="24" t="s">
        <v>1939</v>
      </c>
      <c r="B763" s="25" t="s">
        <v>1940</v>
      </c>
      <c r="C763" s="28" t="s">
        <v>419</v>
      </c>
      <c r="D763" s="40" t="s">
        <v>420</v>
      </c>
    </row>
    <row r="764" spans="1:4" ht="15" customHeight="1">
      <c r="A764" s="24" t="s">
        <v>1941</v>
      </c>
      <c r="B764" s="25" t="s">
        <v>1942</v>
      </c>
      <c r="C764" s="28" t="s">
        <v>419</v>
      </c>
      <c r="D764" s="40" t="s">
        <v>420</v>
      </c>
    </row>
    <row r="765" spans="1:4" ht="15" customHeight="1">
      <c r="A765" s="24" t="s">
        <v>1943</v>
      </c>
      <c r="B765" s="25" t="s">
        <v>1944</v>
      </c>
      <c r="C765" s="28" t="s">
        <v>419</v>
      </c>
      <c r="D765" s="40" t="s">
        <v>420</v>
      </c>
    </row>
    <row r="766" spans="1:4" ht="15" customHeight="1">
      <c r="A766" s="24" t="s">
        <v>1945</v>
      </c>
      <c r="B766" s="25" t="s">
        <v>1946</v>
      </c>
      <c r="C766" s="28" t="s">
        <v>419</v>
      </c>
      <c r="D766" s="40" t="s">
        <v>420</v>
      </c>
    </row>
    <row r="767" spans="1:4" ht="15" customHeight="1">
      <c r="A767" s="24" t="s">
        <v>1947</v>
      </c>
      <c r="B767" s="25" t="s">
        <v>1948</v>
      </c>
      <c r="C767" s="28" t="s">
        <v>419</v>
      </c>
      <c r="D767" s="40" t="s">
        <v>420</v>
      </c>
    </row>
    <row r="768" spans="1:4" ht="15" customHeight="1">
      <c r="A768" s="24" t="s">
        <v>1949</v>
      </c>
      <c r="B768" s="25" t="s">
        <v>1950</v>
      </c>
      <c r="C768" s="28" t="s">
        <v>419</v>
      </c>
      <c r="D768" s="40" t="s">
        <v>420</v>
      </c>
    </row>
    <row r="769" spans="1:4" ht="15" customHeight="1">
      <c r="A769" s="24" t="s">
        <v>1951</v>
      </c>
      <c r="B769" s="25" t="s">
        <v>1952</v>
      </c>
      <c r="C769" s="28" t="s">
        <v>419</v>
      </c>
      <c r="D769" s="40" t="s">
        <v>420</v>
      </c>
    </row>
    <row r="770" spans="1:4" ht="15" customHeight="1">
      <c r="A770" s="24" t="s">
        <v>1953</v>
      </c>
      <c r="B770" s="25" t="s">
        <v>1954</v>
      </c>
      <c r="C770" s="28" t="s">
        <v>419</v>
      </c>
      <c r="D770" s="40" t="s">
        <v>420</v>
      </c>
    </row>
    <row r="771" spans="1:4" ht="15" customHeight="1">
      <c r="A771" s="24" t="s">
        <v>1955</v>
      </c>
      <c r="B771" s="25" t="s">
        <v>1956</v>
      </c>
      <c r="C771" s="28" t="s">
        <v>419</v>
      </c>
      <c r="D771" s="40" t="s">
        <v>420</v>
      </c>
    </row>
    <row r="772" spans="1:4" ht="15" customHeight="1">
      <c r="A772" s="24" t="s">
        <v>1957</v>
      </c>
      <c r="B772" s="25" t="s">
        <v>1958</v>
      </c>
      <c r="C772" s="28" t="s">
        <v>419</v>
      </c>
      <c r="D772" s="40" t="s">
        <v>420</v>
      </c>
    </row>
    <row r="773" spans="1:4" ht="15" customHeight="1">
      <c r="A773" s="24" t="s">
        <v>1959</v>
      </c>
      <c r="B773" s="25" t="s">
        <v>1960</v>
      </c>
      <c r="C773" s="28" t="s">
        <v>419</v>
      </c>
      <c r="D773" s="40" t="s">
        <v>420</v>
      </c>
    </row>
    <row r="774" spans="1:4" ht="15" customHeight="1">
      <c r="A774" s="24" t="s">
        <v>1961</v>
      </c>
      <c r="B774" s="25" t="s">
        <v>1962</v>
      </c>
      <c r="C774" s="28" t="s">
        <v>419</v>
      </c>
      <c r="D774" s="40" t="s">
        <v>420</v>
      </c>
    </row>
    <row r="775" spans="1:4" ht="15" customHeight="1">
      <c r="A775" s="24" t="s">
        <v>1963</v>
      </c>
      <c r="B775" s="25" t="s">
        <v>1964</v>
      </c>
      <c r="C775" s="28" t="s">
        <v>419</v>
      </c>
      <c r="D775" s="40" t="s">
        <v>420</v>
      </c>
    </row>
    <row r="776" spans="1:4" ht="15" customHeight="1">
      <c r="A776" s="24" t="s">
        <v>1965</v>
      </c>
      <c r="B776" s="25" t="s">
        <v>1966</v>
      </c>
      <c r="C776" s="28" t="s">
        <v>419</v>
      </c>
      <c r="D776" s="40" t="s">
        <v>420</v>
      </c>
    </row>
    <row r="777" spans="1:4" ht="15" customHeight="1">
      <c r="A777" s="24" t="s">
        <v>1967</v>
      </c>
      <c r="B777" s="25" t="s">
        <v>1968</v>
      </c>
      <c r="C777" s="28" t="s">
        <v>419</v>
      </c>
      <c r="D777" s="40" t="s">
        <v>420</v>
      </c>
    </row>
    <row r="778" spans="1:4" ht="15" customHeight="1">
      <c r="A778" s="24" t="s">
        <v>1969</v>
      </c>
      <c r="B778" s="25" t="s">
        <v>1970</v>
      </c>
      <c r="C778" s="28" t="s">
        <v>419</v>
      </c>
      <c r="D778" s="40" t="s">
        <v>420</v>
      </c>
    </row>
    <row r="779" spans="1:4" ht="15" customHeight="1">
      <c r="A779" s="24" t="s">
        <v>1971</v>
      </c>
      <c r="B779" s="25" t="s">
        <v>1972</v>
      </c>
      <c r="C779" s="28" t="s">
        <v>419</v>
      </c>
      <c r="D779" s="40" t="s">
        <v>420</v>
      </c>
    </row>
    <row r="780" spans="1:4" ht="15" customHeight="1">
      <c r="A780" s="24" t="s">
        <v>1973</v>
      </c>
      <c r="B780" s="25" t="s">
        <v>1974</v>
      </c>
      <c r="C780" s="28" t="s">
        <v>419</v>
      </c>
      <c r="D780" s="40" t="s">
        <v>420</v>
      </c>
    </row>
    <row r="781" spans="1:4" ht="15" customHeight="1">
      <c r="A781" s="24" t="s">
        <v>1975</v>
      </c>
      <c r="B781" s="25" t="s">
        <v>1976</v>
      </c>
      <c r="C781" s="28" t="s">
        <v>419</v>
      </c>
      <c r="D781" s="40" t="s">
        <v>420</v>
      </c>
    </row>
    <row r="782" spans="1:4" ht="15" customHeight="1">
      <c r="A782" s="24" t="s">
        <v>1977</v>
      </c>
      <c r="B782" s="25" t="s">
        <v>1978</v>
      </c>
      <c r="C782" s="28" t="s">
        <v>419</v>
      </c>
      <c r="D782" s="40" t="s">
        <v>420</v>
      </c>
    </row>
    <row r="783" spans="1:4" ht="15" customHeight="1">
      <c r="A783" s="24" t="s">
        <v>1979</v>
      </c>
      <c r="B783" s="25" t="s">
        <v>1980</v>
      </c>
      <c r="C783" s="28" t="s">
        <v>419</v>
      </c>
      <c r="D783" s="40" t="s">
        <v>420</v>
      </c>
    </row>
    <row r="784" spans="1:4" ht="15" customHeight="1">
      <c r="A784" s="24" t="s">
        <v>1981</v>
      </c>
      <c r="B784" s="25" t="s">
        <v>1982</v>
      </c>
      <c r="C784" s="28" t="s">
        <v>419</v>
      </c>
      <c r="D784" s="40" t="s">
        <v>420</v>
      </c>
    </row>
    <row r="785" spans="1:4" ht="15" customHeight="1">
      <c r="A785" s="24" t="s">
        <v>1983</v>
      </c>
      <c r="B785" s="25" t="s">
        <v>1984</v>
      </c>
      <c r="C785" s="28" t="s">
        <v>419</v>
      </c>
      <c r="D785" s="40" t="s">
        <v>420</v>
      </c>
    </row>
    <row r="786" spans="1:4" ht="15" customHeight="1">
      <c r="A786" s="24" t="s">
        <v>1985</v>
      </c>
      <c r="B786" s="25" t="s">
        <v>1986</v>
      </c>
      <c r="C786" s="28" t="s">
        <v>419</v>
      </c>
      <c r="D786" s="40" t="s">
        <v>420</v>
      </c>
    </row>
    <row r="787" spans="1:4" ht="15" customHeight="1">
      <c r="A787" s="24" t="s">
        <v>1987</v>
      </c>
      <c r="B787" s="25" t="s">
        <v>1988</v>
      </c>
      <c r="C787" s="28" t="s">
        <v>419</v>
      </c>
      <c r="D787" s="40" t="s">
        <v>420</v>
      </c>
    </row>
    <row r="788" spans="1:4" ht="15" customHeight="1">
      <c r="A788" s="24" t="s">
        <v>1989</v>
      </c>
      <c r="B788" s="25" t="s">
        <v>1990</v>
      </c>
      <c r="C788" s="28" t="s">
        <v>419</v>
      </c>
      <c r="D788" s="40" t="s">
        <v>420</v>
      </c>
    </row>
    <row r="789" spans="1:4" ht="15" customHeight="1">
      <c r="A789" s="24" t="s">
        <v>1991</v>
      </c>
      <c r="B789" s="25" t="s">
        <v>1992</v>
      </c>
      <c r="C789" s="28" t="s">
        <v>419</v>
      </c>
      <c r="D789" s="40" t="s">
        <v>420</v>
      </c>
    </row>
    <row r="790" spans="1:4" ht="15" customHeight="1">
      <c r="A790" s="24" t="s">
        <v>1993</v>
      </c>
      <c r="B790" s="25" t="s">
        <v>1994</v>
      </c>
      <c r="C790" s="28" t="s">
        <v>419</v>
      </c>
      <c r="D790" s="40" t="s">
        <v>420</v>
      </c>
    </row>
    <row r="791" spans="1:4" ht="15" customHeight="1">
      <c r="A791" s="24" t="s">
        <v>1995</v>
      </c>
      <c r="B791" s="25" t="s">
        <v>1996</v>
      </c>
      <c r="C791" s="28" t="s">
        <v>419</v>
      </c>
      <c r="D791" s="40" t="s">
        <v>420</v>
      </c>
    </row>
    <row r="792" spans="1:4" ht="15" customHeight="1">
      <c r="A792" s="24" t="s">
        <v>1997</v>
      </c>
      <c r="B792" s="25" t="s">
        <v>1998</v>
      </c>
      <c r="C792" s="28" t="s">
        <v>419</v>
      </c>
      <c r="D792" s="40" t="s">
        <v>420</v>
      </c>
    </row>
    <row r="793" spans="1:4" ht="15" customHeight="1">
      <c r="A793" s="24" t="s">
        <v>1999</v>
      </c>
      <c r="B793" s="25" t="s">
        <v>2000</v>
      </c>
      <c r="C793" s="28" t="s">
        <v>419</v>
      </c>
      <c r="D793" s="40" t="s">
        <v>420</v>
      </c>
    </row>
    <row r="794" spans="1:4" ht="15" customHeight="1">
      <c r="A794" s="24" t="s">
        <v>2001</v>
      </c>
      <c r="B794" s="25" t="s">
        <v>2002</v>
      </c>
      <c r="C794" s="28" t="s">
        <v>419</v>
      </c>
      <c r="D794" s="40" t="s">
        <v>420</v>
      </c>
    </row>
    <row r="795" spans="1:4" ht="15" customHeight="1">
      <c r="A795" s="24" t="s">
        <v>2003</v>
      </c>
      <c r="B795" s="25" t="s">
        <v>2004</v>
      </c>
      <c r="C795" s="28" t="s">
        <v>419</v>
      </c>
      <c r="D795" s="40" t="s">
        <v>420</v>
      </c>
    </row>
    <row r="796" spans="1:4" ht="15" customHeight="1">
      <c r="A796" s="24" t="s">
        <v>2005</v>
      </c>
      <c r="B796" s="25" t="s">
        <v>2006</v>
      </c>
      <c r="C796" s="28" t="s">
        <v>419</v>
      </c>
      <c r="D796" s="40" t="s">
        <v>420</v>
      </c>
    </row>
    <row r="797" spans="1:4" ht="15" customHeight="1">
      <c r="A797" s="24" t="s">
        <v>2007</v>
      </c>
      <c r="B797" s="25" t="s">
        <v>2008</v>
      </c>
      <c r="C797" s="28" t="s">
        <v>419</v>
      </c>
      <c r="D797" s="40" t="s">
        <v>420</v>
      </c>
    </row>
    <row r="798" spans="1:4" ht="15" customHeight="1">
      <c r="A798" s="24" t="s">
        <v>2009</v>
      </c>
      <c r="B798" s="25" t="s">
        <v>2010</v>
      </c>
      <c r="C798" s="28" t="s">
        <v>419</v>
      </c>
      <c r="D798" s="40" t="s">
        <v>420</v>
      </c>
    </row>
    <row r="799" spans="1:4" ht="15" customHeight="1">
      <c r="A799" s="24" t="s">
        <v>2011</v>
      </c>
      <c r="B799" s="25" t="s">
        <v>2012</v>
      </c>
      <c r="C799" s="28" t="s">
        <v>419</v>
      </c>
      <c r="D799" s="40" t="s">
        <v>420</v>
      </c>
    </row>
    <row r="800" spans="1:4" ht="15" customHeight="1">
      <c r="A800" s="24" t="s">
        <v>2013</v>
      </c>
      <c r="B800" s="25" t="s">
        <v>2014</v>
      </c>
      <c r="C800" s="28" t="s">
        <v>419</v>
      </c>
      <c r="D800" s="40" t="s">
        <v>420</v>
      </c>
    </row>
    <row r="801" spans="1:4" ht="15" customHeight="1">
      <c r="A801" s="24" t="s">
        <v>2015</v>
      </c>
      <c r="B801" s="25" t="s">
        <v>2016</v>
      </c>
      <c r="C801" s="28" t="s">
        <v>419</v>
      </c>
      <c r="D801" s="40" t="s">
        <v>420</v>
      </c>
    </row>
    <row r="802" spans="1:4" ht="15" customHeight="1">
      <c r="A802" s="24" t="s">
        <v>2017</v>
      </c>
      <c r="B802" s="25" t="s">
        <v>2018</v>
      </c>
      <c r="C802" s="28" t="s">
        <v>419</v>
      </c>
      <c r="D802" s="40" t="s">
        <v>420</v>
      </c>
    </row>
    <row r="803" spans="1:4" ht="15" customHeight="1">
      <c r="A803" s="24" t="s">
        <v>2019</v>
      </c>
      <c r="B803" s="25" t="s">
        <v>2020</v>
      </c>
      <c r="C803" s="28" t="s">
        <v>419</v>
      </c>
      <c r="D803" s="40" t="s">
        <v>420</v>
      </c>
    </row>
    <row r="804" spans="1:4" ht="15" customHeight="1">
      <c r="A804" s="24" t="s">
        <v>2021</v>
      </c>
      <c r="B804" s="25" t="s">
        <v>2022</v>
      </c>
      <c r="C804" s="28" t="s">
        <v>419</v>
      </c>
      <c r="D804" s="40" t="s">
        <v>420</v>
      </c>
    </row>
    <row r="805" spans="1:4" ht="15" customHeight="1">
      <c r="A805" s="24" t="s">
        <v>2023</v>
      </c>
      <c r="B805" s="25" t="s">
        <v>2024</v>
      </c>
      <c r="C805" s="28" t="s">
        <v>419</v>
      </c>
      <c r="D805" s="40" t="s">
        <v>420</v>
      </c>
    </row>
    <row r="806" spans="1:4" ht="15" customHeight="1">
      <c r="A806" s="24" t="s">
        <v>2025</v>
      </c>
      <c r="B806" s="25" t="s">
        <v>2026</v>
      </c>
      <c r="C806" s="28" t="s">
        <v>419</v>
      </c>
      <c r="D806" s="40" t="s">
        <v>420</v>
      </c>
    </row>
    <row r="807" spans="1:4" ht="15" customHeight="1">
      <c r="A807" s="24" t="s">
        <v>2027</v>
      </c>
      <c r="B807" s="25" t="s">
        <v>2028</v>
      </c>
      <c r="C807" s="28" t="s">
        <v>419</v>
      </c>
      <c r="D807" s="40" t="s">
        <v>420</v>
      </c>
    </row>
    <row r="808" spans="1:4" ht="15" customHeight="1">
      <c r="A808" s="24" t="s">
        <v>2029</v>
      </c>
      <c r="B808" s="25" t="s">
        <v>2030</v>
      </c>
      <c r="C808" s="28" t="s">
        <v>419</v>
      </c>
      <c r="D808" s="40" t="s">
        <v>420</v>
      </c>
    </row>
    <row r="809" spans="1:4" ht="15" customHeight="1">
      <c r="A809" s="24" t="s">
        <v>2031</v>
      </c>
      <c r="B809" s="25" t="s">
        <v>2032</v>
      </c>
      <c r="C809" s="28" t="s">
        <v>419</v>
      </c>
      <c r="D809" s="40" t="s">
        <v>420</v>
      </c>
    </row>
    <row r="810" spans="1:4" ht="15" customHeight="1">
      <c r="A810" s="24" t="s">
        <v>2033</v>
      </c>
      <c r="B810" s="25" t="s">
        <v>2034</v>
      </c>
      <c r="C810" s="28" t="s">
        <v>419</v>
      </c>
      <c r="D810" s="40" t="s">
        <v>420</v>
      </c>
    </row>
    <row r="811" spans="1:4" ht="15" customHeight="1">
      <c r="A811" s="24" t="s">
        <v>2035</v>
      </c>
      <c r="B811" s="25" t="s">
        <v>2036</v>
      </c>
      <c r="C811" s="28" t="s">
        <v>419</v>
      </c>
      <c r="D811" s="40" t="s">
        <v>420</v>
      </c>
    </row>
    <row r="812" spans="1:4" ht="15" customHeight="1">
      <c r="A812" s="24" t="s">
        <v>2037</v>
      </c>
      <c r="B812" s="25" t="s">
        <v>2038</v>
      </c>
      <c r="C812" s="28" t="s">
        <v>419</v>
      </c>
      <c r="D812" s="40" t="s">
        <v>420</v>
      </c>
    </row>
    <row r="813" spans="1:4" ht="15" customHeight="1">
      <c r="A813" s="24" t="s">
        <v>2039</v>
      </c>
      <c r="B813" s="25" t="s">
        <v>2040</v>
      </c>
      <c r="C813" s="28" t="s">
        <v>419</v>
      </c>
      <c r="D813" s="40" t="s">
        <v>420</v>
      </c>
    </row>
    <row r="814" spans="1:4" ht="15" customHeight="1">
      <c r="A814" s="24" t="s">
        <v>2041</v>
      </c>
      <c r="B814" s="25" t="s">
        <v>2042</v>
      </c>
      <c r="C814" s="28" t="s">
        <v>419</v>
      </c>
      <c r="D814" s="40" t="s">
        <v>420</v>
      </c>
    </row>
    <row r="815" spans="1:4" ht="15" customHeight="1">
      <c r="A815" s="24" t="s">
        <v>2043</v>
      </c>
      <c r="B815" s="25" t="s">
        <v>2044</v>
      </c>
      <c r="C815" s="28" t="s">
        <v>419</v>
      </c>
      <c r="D815" s="40" t="s">
        <v>420</v>
      </c>
    </row>
    <row r="816" spans="1:4" ht="15" customHeight="1">
      <c r="A816" s="24" t="s">
        <v>2045</v>
      </c>
      <c r="B816" s="25" t="s">
        <v>2046</v>
      </c>
      <c r="C816" s="28" t="s">
        <v>419</v>
      </c>
      <c r="D816" s="40" t="s">
        <v>420</v>
      </c>
    </row>
    <row r="817" spans="1:4" ht="15" customHeight="1">
      <c r="A817" s="24" t="s">
        <v>2047</v>
      </c>
      <c r="B817" s="25" t="s">
        <v>2048</v>
      </c>
      <c r="C817" s="28" t="s">
        <v>419</v>
      </c>
      <c r="D817" s="40" t="s">
        <v>420</v>
      </c>
    </row>
    <row r="818" spans="1:4" ht="15" customHeight="1">
      <c r="A818" s="24" t="s">
        <v>2049</v>
      </c>
      <c r="B818" s="25" t="s">
        <v>2050</v>
      </c>
      <c r="C818" s="28" t="s">
        <v>419</v>
      </c>
      <c r="D818" s="40" t="s">
        <v>420</v>
      </c>
    </row>
    <row r="819" spans="1:4" ht="15" customHeight="1">
      <c r="A819" s="24" t="s">
        <v>2051</v>
      </c>
      <c r="B819" s="25" t="s">
        <v>2052</v>
      </c>
      <c r="C819" s="28" t="s">
        <v>419</v>
      </c>
      <c r="D819" s="40" t="s">
        <v>420</v>
      </c>
    </row>
    <row r="820" spans="1:4" ht="15" customHeight="1">
      <c r="A820" s="24" t="s">
        <v>2053</v>
      </c>
      <c r="B820" s="25" t="s">
        <v>2054</v>
      </c>
      <c r="C820" s="28" t="s">
        <v>419</v>
      </c>
      <c r="D820" s="40" t="s">
        <v>420</v>
      </c>
    </row>
    <row r="821" spans="1:4" ht="15" customHeight="1">
      <c r="A821" s="24" t="s">
        <v>2055</v>
      </c>
      <c r="B821" s="25" t="s">
        <v>2056</v>
      </c>
      <c r="C821" s="28" t="s">
        <v>419</v>
      </c>
      <c r="D821" s="40" t="s">
        <v>420</v>
      </c>
    </row>
    <row r="822" spans="1:4" ht="15" customHeight="1">
      <c r="A822" s="24" t="s">
        <v>2057</v>
      </c>
      <c r="B822" s="25" t="s">
        <v>2058</v>
      </c>
      <c r="C822" s="28" t="s">
        <v>419</v>
      </c>
      <c r="D822" s="40" t="s">
        <v>420</v>
      </c>
    </row>
    <row r="823" spans="1:4" ht="15" customHeight="1">
      <c r="A823" s="24" t="s">
        <v>2059</v>
      </c>
      <c r="B823" s="25" t="s">
        <v>2060</v>
      </c>
      <c r="C823" s="28" t="s">
        <v>419</v>
      </c>
      <c r="D823" s="40" t="s">
        <v>420</v>
      </c>
    </row>
    <row r="824" spans="1:4" ht="15" customHeight="1">
      <c r="A824" s="24" t="s">
        <v>2061</v>
      </c>
      <c r="B824" s="25" t="s">
        <v>2062</v>
      </c>
      <c r="C824" s="28" t="s">
        <v>419</v>
      </c>
      <c r="D824" s="40" t="s">
        <v>420</v>
      </c>
    </row>
    <row r="825" spans="1:4" ht="15" customHeight="1">
      <c r="A825" s="24" t="s">
        <v>2063</v>
      </c>
      <c r="B825" s="25" t="s">
        <v>2064</v>
      </c>
      <c r="C825" s="28" t="s">
        <v>419</v>
      </c>
      <c r="D825" s="40" t="s">
        <v>420</v>
      </c>
    </row>
    <row r="826" spans="1:4" ht="15" customHeight="1">
      <c r="A826" s="24" t="s">
        <v>2065</v>
      </c>
      <c r="B826" s="25" t="s">
        <v>2066</v>
      </c>
      <c r="C826" s="28" t="s">
        <v>419</v>
      </c>
      <c r="D826" s="40" t="s">
        <v>420</v>
      </c>
    </row>
    <row r="827" spans="1:4" ht="15" customHeight="1">
      <c r="A827" s="24" t="s">
        <v>2067</v>
      </c>
      <c r="B827" s="25" t="s">
        <v>2068</v>
      </c>
      <c r="C827" s="28" t="s">
        <v>419</v>
      </c>
      <c r="D827" s="40" t="s">
        <v>420</v>
      </c>
    </row>
    <row r="828" spans="1:4" ht="15" customHeight="1">
      <c r="A828" s="24" t="s">
        <v>2069</v>
      </c>
      <c r="B828" s="25" t="s">
        <v>2070</v>
      </c>
      <c r="C828" s="28" t="s">
        <v>419</v>
      </c>
      <c r="D828" s="40" t="s">
        <v>420</v>
      </c>
    </row>
    <row r="829" spans="1:4" ht="15" customHeight="1">
      <c r="A829" s="24" t="s">
        <v>2071</v>
      </c>
      <c r="B829" s="25" t="s">
        <v>2072</v>
      </c>
      <c r="C829" s="28" t="s">
        <v>419</v>
      </c>
      <c r="D829" s="40" t="s">
        <v>420</v>
      </c>
    </row>
    <row r="830" spans="1:4" ht="15" customHeight="1">
      <c r="A830" s="24" t="s">
        <v>2073</v>
      </c>
      <c r="B830" s="25" t="s">
        <v>2074</v>
      </c>
      <c r="C830" s="28" t="s">
        <v>419</v>
      </c>
      <c r="D830" s="40" t="s">
        <v>420</v>
      </c>
    </row>
    <row r="831" spans="1:4" ht="15" customHeight="1">
      <c r="A831" s="24" t="s">
        <v>2075</v>
      </c>
      <c r="B831" s="25" t="s">
        <v>2076</v>
      </c>
      <c r="C831" s="28" t="s">
        <v>419</v>
      </c>
      <c r="D831" s="40" t="s">
        <v>420</v>
      </c>
    </row>
    <row r="832" spans="1:4" ht="15" customHeight="1">
      <c r="A832" s="24" t="s">
        <v>2077</v>
      </c>
      <c r="B832" s="25" t="s">
        <v>2078</v>
      </c>
      <c r="C832" s="28" t="s">
        <v>419</v>
      </c>
      <c r="D832" s="40" t="s">
        <v>420</v>
      </c>
    </row>
    <row r="833" spans="1:4" ht="15" customHeight="1">
      <c r="A833" s="24" t="s">
        <v>2079</v>
      </c>
      <c r="B833" s="25" t="s">
        <v>2080</v>
      </c>
      <c r="C833" s="28" t="s">
        <v>419</v>
      </c>
      <c r="D833" s="40" t="s">
        <v>420</v>
      </c>
    </row>
    <row r="834" spans="1:4" ht="15" customHeight="1">
      <c r="A834" s="24" t="s">
        <v>2081</v>
      </c>
      <c r="B834" s="25" t="s">
        <v>2082</v>
      </c>
      <c r="C834" s="28" t="s">
        <v>419</v>
      </c>
      <c r="D834" s="40" t="s">
        <v>420</v>
      </c>
    </row>
    <row r="835" spans="1:4" ht="15" customHeight="1">
      <c r="A835" s="24" t="s">
        <v>2083</v>
      </c>
      <c r="B835" s="25" t="s">
        <v>2084</v>
      </c>
      <c r="C835" s="28" t="s">
        <v>419</v>
      </c>
      <c r="D835" s="40" t="s">
        <v>420</v>
      </c>
    </row>
    <row r="836" spans="1:4" ht="15" customHeight="1">
      <c r="A836" s="24" t="s">
        <v>2085</v>
      </c>
      <c r="B836" s="25" t="s">
        <v>2086</v>
      </c>
      <c r="C836" s="28" t="s">
        <v>419</v>
      </c>
      <c r="D836" s="40" t="s">
        <v>420</v>
      </c>
    </row>
    <row r="837" spans="1:4" ht="15" customHeight="1">
      <c r="A837" s="24" t="s">
        <v>2087</v>
      </c>
      <c r="B837" s="25" t="s">
        <v>2088</v>
      </c>
      <c r="C837" s="28" t="s">
        <v>419</v>
      </c>
      <c r="D837" s="40" t="s">
        <v>420</v>
      </c>
    </row>
    <row r="838" spans="1:4" ht="15" customHeight="1">
      <c r="A838" s="24" t="s">
        <v>2089</v>
      </c>
      <c r="B838" s="25" t="s">
        <v>2090</v>
      </c>
      <c r="C838" s="28" t="s">
        <v>419</v>
      </c>
      <c r="D838" s="40" t="s">
        <v>420</v>
      </c>
    </row>
    <row r="839" spans="1:4" ht="15" customHeight="1">
      <c r="A839" s="24" t="s">
        <v>2091</v>
      </c>
      <c r="B839" s="25" t="s">
        <v>2092</v>
      </c>
      <c r="C839" s="28" t="s">
        <v>419</v>
      </c>
      <c r="D839" s="40" t="s">
        <v>420</v>
      </c>
    </row>
    <row r="840" spans="1:4" ht="15" customHeight="1">
      <c r="A840" s="24" t="s">
        <v>2093</v>
      </c>
      <c r="B840" s="25" t="s">
        <v>2094</v>
      </c>
      <c r="C840" s="28" t="s">
        <v>419</v>
      </c>
      <c r="D840" s="40" t="s">
        <v>420</v>
      </c>
    </row>
    <row r="841" spans="1:4" ht="15" customHeight="1">
      <c r="A841" s="24" t="s">
        <v>2095</v>
      </c>
      <c r="B841" s="25" t="s">
        <v>2096</v>
      </c>
      <c r="C841" s="28" t="s">
        <v>419</v>
      </c>
      <c r="D841" s="40" t="s">
        <v>420</v>
      </c>
    </row>
    <row r="842" spans="1:4" ht="15" customHeight="1">
      <c r="A842" s="24" t="s">
        <v>2097</v>
      </c>
      <c r="B842" s="25" t="s">
        <v>2098</v>
      </c>
      <c r="C842" s="28" t="s">
        <v>419</v>
      </c>
      <c r="D842" s="40" t="s">
        <v>420</v>
      </c>
    </row>
    <row r="843" spans="1:4" ht="15" customHeight="1">
      <c r="A843" s="24" t="s">
        <v>2099</v>
      </c>
      <c r="B843" s="25" t="s">
        <v>2100</v>
      </c>
      <c r="C843" s="28" t="s">
        <v>419</v>
      </c>
      <c r="D843" s="40" t="s">
        <v>420</v>
      </c>
    </row>
    <row r="844" spans="1:4" ht="15" customHeight="1">
      <c r="A844" s="24" t="s">
        <v>2101</v>
      </c>
      <c r="B844" s="25" t="s">
        <v>2102</v>
      </c>
      <c r="C844" s="28" t="s">
        <v>419</v>
      </c>
      <c r="D844" s="40" t="s">
        <v>420</v>
      </c>
    </row>
    <row r="845" spans="1:4" ht="15" customHeight="1">
      <c r="A845" s="24" t="s">
        <v>2103</v>
      </c>
      <c r="B845" s="25" t="s">
        <v>2104</v>
      </c>
      <c r="C845" s="28" t="s">
        <v>419</v>
      </c>
      <c r="D845" s="40" t="s">
        <v>420</v>
      </c>
    </row>
    <row r="846" spans="1:4" ht="15" customHeight="1">
      <c r="A846" s="24" t="s">
        <v>2105</v>
      </c>
      <c r="B846" s="25" t="s">
        <v>2106</v>
      </c>
      <c r="C846" s="28" t="s">
        <v>419</v>
      </c>
      <c r="D846" s="40" t="s">
        <v>420</v>
      </c>
    </row>
    <row r="847" spans="1:4" ht="15" customHeight="1">
      <c r="A847" s="24" t="s">
        <v>2107</v>
      </c>
      <c r="B847" s="25" t="s">
        <v>2108</v>
      </c>
      <c r="C847" s="28" t="s">
        <v>419</v>
      </c>
      <c r="D847" s="40" t="s">
        <v>420</v>
      </c>
    </row>
    <row r="848" spans="1:4" ht="15" customHeight="1">
      <c r="A848" s="24" t="s">
        <v>2109</v>
      </c>
      <c r="B848" s="25" t="s">
        <v>2110</v>
      </c>
      <c r="C848" s="28" t="s">
        <v>419</v>
      </c>
      <c r="D848" s="40" t="s">
        <v>420</v>
      </c>
    </row>
    <row r="849" spans="1:4" ht="15" customHeight="1">
      <c r="A849" s="24" t="s">
        <v>2111</v>
      </c>
      <c r="B849" s="25" t="s">
        <v>2112</v>
      </c>
      <c r="C849" s="28" t="s">
        <v>419</v>
      </c>
      <c r="D849" s="40" t="s">
        <v>420</v>
      </c>
    </row>
    <row r="850" spans="1:4" ht="15" customHeight="1">
      <c r="A850" s="24" t="s">
        <v>2113</v>
      </c>
      <c r="B850" s="25" t="s">
        <v>2114</v>
      </c>
      <c r="C850" s="28" t="s">
        <v>419</v>
      </c>
      <c r="D850" s="40" t="s">
        <v>420</v>
      </c>
    </row>
    <row r="851" spans="1:4" ht="15" customHeight="1">
      <c r="A851" s="24" t="s">
        <v>2115</v>
      </c>
      <c r="B851" s="25" t="s">
        <v>2116</v>
      </c>
      <c r="C851" s="28" t="s">
        <v>419</v>
      </c>
      <c r="D851" s="40" t="s">
        <v>420</v>
      </c>
    </row>
    <row r="852" spans="1:4" ht="15" customHeight="1">
      <c r="A852" s="24" t="s">
        <v>2117</v>
      </c>
      <c r="B852" s="25" t="s">
        <v>2118</v>
      </c>
      <c r="C852" s="28" t="s">
        <v>419</v>
      </c>
      <c r="D852" s="40" t="s">
        <v>420</v>
      </c>
    </row>
    <row r="853" spans="1:4" ht="15" customHeight="1">
      <c r="A853" s="24" t="s">
        <v>2119</v>
      </c>
      <c r="B853" s="25" t="s">
        <v>2120</v>
      </c>
      <c r="C853" s="28" t="s">
        <v>419</v>
      </c>
      <c r="D853" s="40" t="s">
        <v>420</v>
      </c>
    </row>
    <row r="854" spans="1:4" ht="15" customHeight="1">
      <c r="A854" s="24" t="s">
        <v>2121</v>
      </c>
      <c r="B854" s="25" t="s">
        <v>2122</v>
      </c>
      <c r="C854" s="28" t="s">
        <v>419</v>
      </c>
      <c r="D854" s="40" t="s">
        <v>420</v>
      </c>
    </row>
    <row r="855" spans="1:4" ht="15" customHeight="1">
      <c r="A855" s="24" t="s">
        <v>2123</v>
      </c>
      <c r="B855" s="25" t="s">
        <v>2124</v>
      </c>
      <c r="C855" s="28" t="s">
        <v>419</v>
      </c>
      <c r="D855" s="40" t="s">
        <v>420</v>
      </c>
    </row>
    <row r="856" spans="1:4" ht="15" customHeight="1">
      <c r="A856" s="24" t="s">
        <v>2125</v>
      </c>
      <c r="B856" s="25" t="s">
        <v>2126</v>
      </c>
      <c r="C856" s="28" t="s">
        <v>419</v>
      </c>
      <c r="D856" s="40" t="s">
        <v>420</v>
      </c>
    </row>
    <row r="857" spans="1:4" ht="15" customHeight="1">
      <c r="A857" s="24" t="s">
        <v>2127</v>
      </c>
      <c r="B857" s="25" t="s">
        <v>2128</v>
      </c>
      <c r="C857" s="28" t="s">
        <v>419</v>
      </c>
      <c r="D857" s="40" t="s">
        <v>420</v>
      </c>
    </row>
    <row r="858" spans="1:4" ht="15" customHeight="1">
      <c r="A858" s="24" t="s">
        <v>2129</v>
      </c>
      <c r="B858" s="25" t="s">
        <v>2130</v>
      </c>
      <c r="C858" s="28" t="s">
        <v>419</v>
      </c>
      <c r="D858" s="40" t="s">
        <v>420</v>
      </c>
    </row>
    <row r="859" spans="1:4" ht="15" customHeight="1">
      <c r="A859" s="24" t="s">
        <v>2131</v>
      </c>
      <c r="B859" s="25" t="s">
        <v>2132</v>
      </c>
      <c r="C859" s="28" t="s">
        <v>419</v>
      </c>
      <c r="D859" s="40" t="s">
        <v>420</v>
      </c>
    </row>
    <row r="860" spans="1:4" ht="15" customHeight="1">
      <c r="A860" s="24" t="s">
        <v>2133</v>
      </c>
      <c r="B860" s="25" t="s">
        <v>2134</v>
      </c>
      <c r="C860" s="28" t="s">
        <v>419</v>
      </c>
      <c r="D860" s="40" t="s">
        <v>420</v>
      </c>
    </row>
    <row r="861" spans="1:4" ht="15" customHeight="1">
      <c r="A861" s="24" t="s">
        <v>2135</v>
      </c>
      <c r="B861" s="25" t="s">
        <v>2136</v>
      </c>
      <c r="C861" s="28" t="s">
        <v>419</v>
      </c>
      <c r="D861" s="40" t="s">
        <v>420</v>
      </c>
    </row>
    <row r="862" spans="1:4" ht="15" customHeight="1">
      <c r="A862" s="24" t="s">
        <v>2137</v>
      </c>
      <c r="B862" s="25" t="s">
        <v>2138</v>
      </c>
      <c r="C862" s="28" t="s">
        <v>419</v>
      </c>
      <c r="D862" s="40" t="s">
        <v>420</v>
      </c>
    </row>
    <row r="863" spans="1:4" ht="15" customHeight="1">
      <c r="A863" s="24" t="s">
        <v>2139</v>
      </c>
      <c r="B863" s="25" t="s">
        <v>2140</v>
      </c>
      <c r="C863" s="28" t="s">
        <v>419</v>
      </c>
      <c r="D863" s="40" t="s">
        <v>420</v>
      </c>
    </row>
    <row r="864" spans="1:4" ht="15" customHeight="1">
      <c r="A864" s="24" t="s">
        <v>2141</v>
      </c>
      <c r="B864" s="25" t="s">
        <v>2142</v>
      </c>
      <c r="C864" s="28" t="s">
        <v>419</v>
      </c>
      <c r="D864" s="40" t="s">
        <v>420</v>
      </c>
    </row>
    <row r="865" spans="1:4" ht="15" customHeight="1">
      <c r="A865" s="24" t="s">
        <v>2143</v>
      </c>
      <c r="B865" s="25" t="s">
        <v>2144</v>
      </c>
      <c r="C865" s="28" t="s">
        <v>419</v>
      </c>
      <c r="D865" s="40" t="s">
        <v>420</v>
      </c>
    </row>
    <row r="866" spans="1:4" ht="15" customHeight="1">
      <c r="A866" s="24" t="s">
        <v>2145</v>
      </c>
      <c r="B866" s="25" t="s">
        <v>2146</v>
      </c>
      <c r="C866" s="28" t="s">
        <v>419</v>
      </c>
      <c r="D866" s="40" t="s">
        <v>420</v>
      </c>
    </row>
    <row r="867" spans="1:4" ht="15" customHeight="1">
      <c r="A867" s="24" t="s">
        <v>2147</v>
      </c>
      <c r="B867" s="25" t="s">
        <v>2148</v>
      </c>
      <c r="C867" s="28" t="s">
        <v>419</v>
      </c>
      <c r="D867" s="40" t="s">
        <v>420</v>
      </c>
    </row>
    <row r="868" spans="1:4" ht="15" customHeight="1">
      <c r="A868" s="24" t="s">
        <v>2149</v>
      </c>
      <c r="B868" s="25" t="s">
        <v>2150</v>
      </c>
      <c r="C868" s="28" t="s">
        <v>419</v>
      </c>
      <c r="D868" s="40" t="s">
        <v>420</v>
      </c>
    </row>
    <row r="869" spans="1:4" ht="15" customHeight="1">
      <c r="A869" s="24" t="s">
        <v>2151</v>
      </c>
      <c r="B869" s="25" t="s">
        <v>2152</v>
      </c>
      <c r="C869" s="28" t="s">
        <v>419</v>
      </c>
      <c r="D869" s="40" t="s">
        <v>420</v>
      </c>
    </row>
    <row r="870" spans="1:4" ht="15" customHeight="1">
      <c r="A870" s="24" t="s">
        <v>2153</v>
      </c>
      <c r="B870" s="25" t="s">
        <v>2154</v>
      </c>
      <c r="C870" s="28" t="s">
        <v>419</v>
      </c>
      <c r="D870" s="40" t="s">
        <v>420</v>
      </c>
    </row>
    <row r="871" spans="1:4" ht="15" customHeight="1">
      <c r="A871" s="24" t="s">
        <v>2155</v>
      </c>
      <c r="B871" s="25" t="s">
        <v>2156</v>
      </c>
      <c r="C871" s="28" t="s">
        <v>419</v>
      </c>
      <c r="D871" s="40" t="s">
        <v>420</v>
      </c>
    </row>
    <row r="872" spans="1:4" ht="15" customHeight="1">
      <c r="A872" s="24" t="s">
        <v>2157</v>
      </c>
      <c r="B872" s="25" t="s">
        <v>2158</v>
      </c>
      <c r="C872" s="28" t="s">
        <v>419</v>
      </c>
      <c r="D872" s="40" t="s">
        <v>420</v>
      </c>
    </row>
    <row r="873" spans="1:4" ht="15" customHeight="1">
      <c r="A873" s="24" t="s">
        <v>2159</v>
      </c>
      <c r="B873" s="25" t="s">
        <v>2160</v>
      </c>
      <c r="C873" s="28" t="s">
        <v>419</v>
      </c>
      <c r="D873" s="40" t="s">
        <v>420</v>
      </c>
    </row>
    <row r="874" spans="1:4" ht="15" customHeight="1">
      <c r="A874" s="24" t="s">
        <v>2161</v>
      </c>
      <c r="B874" s="25" t="s">
        <v>2162</v>
      </c>
      <c r="C874" s="28" t="s">
        <v>419</v>
      </c>
      <c r="D874" s="40" t="s">
        <v>420</v>
      </c>
    </row>
    <row r="875" spans="1:4" ht="15" customHeight="1">
      <c r="A875" s="24" t="s">
        <v>2163</v>
      </c>
      <c r="B875" s="25" t="s">
        <v>2164</v>
      </c>
      <c r="C875" s="28" t="s">
        <v>419</v>
      </c>
      <c r="D875" s="40" t="s">
        <v>420</v>
      </c>
    </row>
    <row r="876" spans="1:4" ht="15" customHeight="1">
      <c r="A876" s="24" t="s">
        <v>2165</v>
      </c>
      <c r="B876" s="25" t="s">
        <v>2166</v>
      </c>
      <c r="C876" s="28" t="s">
        <v>419</v>
      </c>
      <c r="D876" s="40" t="s">
        <v>420</v>
      </c>
    </row>
    <row r="877" spans="1:4" ht="15" customHeight="1">
      <c r="A877" s="24" t="s">
        <v>2167</v>
      </c>
      <c r="B877" s="25" t="s">
        <v>2168</v>
      </c>
      <c r="C877" s="28" t="s">
        <v>419</v>
      </c>
      <c r="D877" s="40" t="s">
        <v>420</v>
      </c>
    </row>
    <row r="878" spans="1:4" ht="15" customHeight="1">
      <c r="A878" s="24" t="s">
        <v>2169</v>
      </c>
      <c r="B878" s="25" t="s">
        <v>2170</v>
      </c>
      <c r="C878" s="28" t="s">
        <v>419</v>
      </c>
      <c r="D878" s="40" t="s">
        <v>420</v>
      </c>
    </row>
    <row r="879" spans="1:4" ht="15" customHeight="1">
      <c r="A879" s="24" t="s">
        <v>2171</v>
      </c>
      <c r="B879" s="25" t="s">
        <v>2172</v>
      </c>
      <c r="C879" s="28" t="s">
        <v>419</v>
      </c>
      <c r="D879" s="40" t="s">
        <v>420</v>
      </c>
    </row>
    <row r="880" spans="1:4" ht="15" customHeight="1">
      <c r="A880" s="24" t="s">
        <v>2173</v>
      </c>
      <c r="B880" s="25" t="s">
        <v>2174</v>
      </c>
      <c r="C880" s="28" t="s">
        <v>419</v>
      </c>
      <c r="D880" s="40" t="s">
        <v>420</v>
      </c>
    </row>
    <row r="881" spans="1:4" ht="15" customHeight="1">
      <c r="A881" s="24" t="s">
        <v>2175</v>
      </c>
      <c r="B881" s="25" t="s">
        <v>2176</v>
      </c>
      <c r="C881" s="28" t="s">
        <v>419</v>
      </c>
      <c r="D881" s="40" t="s">
        <v>420</v>
      </c>
    </row>
    <row r="882" spans="1:4" ht="15" customHeight="1">
      <c r="A882" s="24" t="s">
        <v>2177</v>
      </c>
      <c r="B882" s="25" t="s">
        <v>2178</v>
      </c>
      <c r="C882" s="28" t="s">
        <v>419</v>
      </c>
      <c r="D882" s="40" t="s">
        <v>420</v>
      </c>
    </row>
    <row r="883" spans="1:4" ht="15" customHeight="1">
      <c r="A883" s="24" t="s">
        <v>2179</v>
      </c>
      <c r="B883" s="25" t="s">
        <v>2180</v>
      </c>
      <c r="C883" s="28" t="s">
        <v>419</v>
      </c>
      <c r="D883" s="40" t="s">
        <v>420</v>
      </c>
    </row>
    <row r="884" spans="1:4" ht="15" customHeight="1">
      <c r="A884" s="24" t="s">
        <v>2181</v>
      </c>
      <c r="B884" s="25" t="s">
        <v>2182</v>
      </c>
      <c r="C884" s="28" t="s">
        <v>419</v>
      </c>
      <c r="D884" s="40" t="s">
        <v>420</v>
      </c>
    </row>
    <row r="885" spans="1:4" ht="15" customHeight="1">
      <c r="A885" s="24" t="s">
        <v>2183</v>
      </c>
      <c r="B885" s="25" t="s">
        <v>2184</v>
      </c>
      <c r="C885" s="28" t="s">
        <v>419</v>
      </c>
      <c r="D885" s="40" t="s">
        <v>420</v>
      </c>
    </row>
    <row r="886" spans="1:4" ht="15" customHeight="1">
      <c r="A886" s="24" t="s">
        <v>2185</v>
      </c>
      <c r="B886" s="25" t="s">
        <v>2186</v>
      </c>
      <c r="C886" s="28" t="s">
        <v>419</v>
      </c>
      <c r="D886" s="40" t="s">
        <v>420</v>
      </c>
    </row>
    <row r="887" spans="1:4" ht="15" customHeight="1">
      <c r="A887" s="24" t="s">
        <v>2187</v>
      </c>
      <c r="B887" s="25" t="s">
        <v>2188</v>
      </c>
      <c r="C887" s="28" t="s">
        <v>419</v>
      </c>
      <c r="D887" s="40" t="s">
        <v>420</v>
      </c>
    </row>
    <row r="888" spans="1:4" ht="15" customHeight="1">
      <c r="A888" s="24" t="s">
        <v>2189</v>
      </c>
      <c r="B888" s="25" t="s">
        <v>2190</v>
      </c>
      <c r="C888" s="28" t="s">
        <v>419</v>
      </c>
      <c r="D888" s="40" t="s">
        <v>420</v>
      </c>
    </row>
    <row r="889" spans="1:4" ht="15" customHeight="1">
      <c r="A889" s="24" t="s">
        <v>2191</v>
      </c>
      <c r="B889" s="25" t="s">
        <v>2192</v>
      </c>
      <c r="C889" s="28" t="s">
        <v>419</v>
      </c>
      <c r="D889" s="40" t="s">
        <v>420</v>
      </c>
    </row>
    <row r="890" spans="1:4" ht="15" customHeight="1">
      <c r="A890" s="24" t="s">
        <v>2193</v>
      </c>
      <c r="B890" s="25" t="s">
        <v>2194</v>
      </c>
      <c r="C890" s="28" t="s">
        <v>419</v>
      </c>
      <c r="D890" s="40" t="s">
        <v>420</v>
      </c>
    </row>
    <row r="891" spans="1:4" ht="15" customHeight="1">
      <c r="A891" s="24" t="s">
        <v>2195</v>
      </c>
      <c r="B891" s="25" t="s">
        <v>2196</v>
      </c>
      <c r="C891" s="28" t="s">
        <v>419</v>
      </c>
      <c r="D891" s="40" t="s">
        <v>420</v>
      </c>
    </row>
    <row r="892" spans="1:4" ht="15" customHeight="1">
      <c r="A892" s="24" t="s">
        <v>2197</v>
      </c>
      <c r="B892" s="25" t="s">
        <v>2198</v>
      </c>
      <c r="C892" s="28" t="s">
        <v>419</v>
      </c>
      <c r="D892" s="40" t="s">
        <v>420</v>
      </c>
    </row>
    <row r="893" spans="1:4" ht="15" customHeight="1">
      <c r="A893" s="24" t="s">
        <v>2199</v>
      </c>
      <c r="B893" s="25" t="s">
        <v>2200</v>
      </c>
      <c r="C893" s="28" t="s">
        <v>419</v>
      </c>
      <c r="D893" s="40" t="s">
        <v>420</v>
      </c>
    </row>
    <row r="894" spans="1:4" ht="15" customHeight="1">
      <c r="A894" s="24" t="s">
        <v>2201</v>
      </c>
      <c r="B894" s="25" t="s">
        <v>2202</v>
      </c>
      <c r="C894" s="28" t="s">
        <v>419</v>
      </c>
      <c r="D894" s="40" t="s">
        <v>420</v>
      </c>
    </row>
    <row r="895" spans="1:4" ht="15" customHeight="1">
      <c r="A895" s="24" t="s">
        <v>2203</v>
      </c>
      <c r="B895" s="25" t="s">
        <v>2204</v>
      </c>
      <c r="C895" s="28" t="s">
        <v>419</v>
      </c>
      <c r="D895" s="40" t="s">
        <v>420</v>
      </c>
    </row>
    <row r="896" spans="1:4" ht="15" customHeight="1">
      <c r="A896" s="24" t="s">
        <v>2205</v>
      </c>
      <c r="B896" s="25" t="s">
        <v>2206</v>
      </c>
      <c r="C896" s="28" t="s">
        <v>419</v>
      </c>
      <c r="D896" s="40" t="s">
        <v>420</v>
      </c>
    </row>
    <row r="897" spans="1:4" ht="15" customHeight="1">
      <c r="A897" s="24" t="s">
        <v>2207</v>
      </c>
      <c r="B897" s="25" t="s">
        <v>2208</v>
      </c>
      <c r="C897" s="28" t="s">
        <v>419</v>
      </c>
      <c r="D897" s="40" t="s">
        <v>420</v>
      </c>
    </row>
    <row r="898" spans="1:4" ht="15" customHeight="1">
      <c r="A898" s="24" t="s">
        <v>2209</v>
      </c>
      <c r="B898" s="25" t="s">
        <v>2210</v>
      </c>
      <c r="C898" s="28" t="s">
        <v>419</v>
      </c>
      <c r="D898" s="40" t="s">
        <v>420</v>
      </c>
    </row>
    <row r="899" spans="1:4" ht="15" customHeight="1">
      <c r="A899" s="24" t="s">
        <v>2211</v>
      </c>
      <c r="B899" s="25" t="s">
        <v>2212</v>
      </c>
      <c r="C899" s="28" t="s">
        <v>419</v>
      </c>
      <c r="D899" s="40" t="s">
        <v>420</v>
      </c>
    </row>
    <row r="900" spans="1:4" ht="15" customHeight="1">
      <c r="A900" s="24" t="s">
        <v>2213</v>
      </c>
      <c r="B900" s="25" t="s">
        <v>2214</v>
      </c>
      <c r="C900" s="28" t="s">
        <v>419</v>
      </c>
      <c r="D900" s="40" t="s">
        <v>420</v>
      </c>
    </row>
    <row r="901" spans="1:4" ht="15" customHeight="1">
      <c r="A901" s="24" t="s">
        <v>2215</v>
      </c>
      <c r="B901" s="25" t="s">
        <v>2216</v>
      </c>
      <c r="C901" s="28" t="s">
        <v>419</v>
      </c>
      <c r="D901" s="40" t="s">
        <v>420</v>
      </c>
    </row>
    <row r="902" spans="1:4" ht="15" customHeight="1">
      <c r="A902" s="24" t="s">
        <v>2217</v>
      </c>
      <c r="B902" s="25" t="s">
        <v>2218</v>
      </c>
      <c r="C902" s="28" t="s">
        <v>419</v>
      </c>
      <c r="D902" s="40" t="s">
        <v>420</v>
      </c>
    </row>
    <row r="903" spans="1:4" ht="15" customHeight="1">
      <c r="A903" s="24" t="s">
        <v>2219</v>
      </c>
      <c r="B903" s="25" t="s">
        <v>2220</v>
      </c>
      <c r="C903" s="28" t="s">
        <v>419</v>
      </c>
      <c r="D903" s="40" t="s">
        <v>420</v>
      </c>
    </row>
    <row r="904" spans="1:4" ht="15" customHeight="1">
      <c r="A904" s="24" t="s">
        <v>2221</v>
      </c>
      <c r="B904" s="25" t="s">
        <v>2222</v>
      </c>
      <c r="C904" s="28" t="s">
        <v>419</v>
      </c>
      <c r="D904" s="40" t="s">
        <v>420</v>
      </c>
    </row>
    <row r="905" spans="1:4" ht="15" customHeight="1">
      <c r="A905" s="24" t="s">
        <v>2223</v>
      </c>
      <c r="B905" s="25" t="s">
        <v>2224</v>
      </c>
      <c r="C905" s="28" t="s">
        <v>419</v>
      </c>
      <c r="D905" s="40" t="s">
        <v>420</v>
      </c>
    </row>
    <row r="906" spans="1:4" ht="15" customHeight="1">
      <c r="A906" s="24" t="s">
        <v>2225</v>
      </c>
      <c r="B906" s="25" t="s">
        <v>2226</v>
      </c>
      <c r="C906" s="28" t="s">
        <v>419</v>
      </c>
      <c r="D906" s="40" t="s">
        <v>420</v>
      </c>
    </row>
    <row r="907" spans="1:4" ht="15" customHeight="1">
      <c r="A907" s="24" t="s">
        <v>2227</v>
      </c>
      <c r="B907" s="25" t="s">
        <v>2228</v>
      </c>
      <c r="C907" s="28" t="s">
        <v>419</v>
      </c>
      <c r="D907" s="40" t="s">
        <v>420</v>
      </c>
    </row>
    <row r="908" spans="1:4" ht="15" customHeight="1">
      <c r="A908" s="24" t="s">
        <v>2229</v>
      </c>
      <c r="B908" s="25" t="s">
        <v>2230</v>
      </c>
      <c r="C908" s="28" t="s">
        <v>419</v>
      </c>
      <c r="D908" s="40" t="s">
        <v>420</v>
      </c>
    </row>
    <row r="909" spans="1:4" ht="15" customHeight="1">
      <c r="A909" s="24" t="s">
        <v>2231</v>
      </c>
      <c r="B909" s="25" t="s">
        <v>2232</v>
      </c>
      <c r="C909" s="28" t="s">
        <v>419</v>
      </c>
      <c r="D909" s="40" t="s">
        <v>420</v>
      </c>
    </row>
    <row r="910" spans="1:4" ht="15" customHeight="1">
      <c r="A910" s="24" t="s">
        <v>2233</v>
      </c>
      <c r="B910" s="25" t="s">
        <v>2234</v>
      </c>
      <c r="C910" s="28" t="s">
        <v>419</v>
      </c>
      <c r="D910" s="40" t="s">
        <v>420</v>
      </c>
    </row>
    <row r="911" spans="1:4" ht="15" customHeight="1">
      <c r="A911" s="24" t="s">
        <v>2235</v>
      </c>
      <c r="B911" s="25" t="s">
        <v>2236</v>
      </c>
      <c r="C911" s="28" t="s">
        <v>419</v>
      </c>
      <c r="D911" s="40" t="s">
        <v>420</v>
      </c>
    </row>
    <row r="912" spans="1:4" ht="15" customHeight="1">
      <c r="A912" s="24" t="s">
        <v>2237</v>
      </c>
      <c r="B912" s="25" t="s">
        <v>2238</v>
      </c>
      <c r="C912" s="28" t="s">
        <v>419</v>
      </c>
      <c r="D912" s="40" t="s">
        <v>420</v>
      </c>
    </row>
    <row r="913" spans="1:4" ht="15" customHeight="1">
      <c r="A913" s="24" t="s">
        <v>2239</v>
      </c>
      <c r="B913" s="25" t="s">
        <v>2240</v>
      </c>
      <c r="C913" s="28" t="s">
        <v>419</v>
      </c>
      <c r="D913" s="40" t="s">
        <v>420</v>
      </c>
    </row>
    <row r="914" spans="1:4" ht="15" customHeight="1">
      <c r="A914" s="24" t="s">
        <v>2241</v>
      </c>
      <c r="B914" s="25" t="s">
        <v>2242</v>
      </c>
      <c r="C914" s="28" t="s">
        <v>419</v>
      </c>
      <c r="D914" s="40" t="s">
        <v>420</v>
      </c>
    </row>
    <row r="915" spans="1:4" ht="15" customHeight="1">
      <c r="A915" s="24" t="s">
        <v>2243</v>
      </c>
      <c r="B915" s="25" t="s">
        <v>2244</v>
      </c>
      <c r="C915" s="28" t="s">
        <v>419</v>
      </c>
      <c r="D915" s="40" t="s">
        <v>420</v>
      </c>
    </row>
    <row r="916" spans="1:4" ht="15" customHeight="1">
      <c r="A916" s="24" t="s">
        <v>2245</v>
      </c>
      <c r="B916" s="25" t="s">
        <v>2246</v>
      </c>
      <c r="C916" s="28" t="s">
        <v>419</v>
      </c>
      <c r="D916" s="40" t="s">
        <v>420</v>
      </c>
    </row>
    <row r="917" spans="1:4" ht="15" customHeight="1">
      <c r="A917" s="24" t="s">
        <v>2247</v>
      </c>
      <c r="B917" s="25" t="s">
        <v>2248</v>
      </c>
      <c r="C917" s="28" t="s">
        <v>419</v>
      </c>
      <c r="D917" s="40" t="s">
        <v>420</v>
      </c>
    </row>
    <row r="918" spans="1:4" ht="15" customHeight="1">
      <c r="A918" s="24" t="s">
        <v>2249</v>
      </c>
      <c r="B918" s="25" t="s">
        <v>2250</v>
      </c>
      <c r="C918" s="28" t="s">
        <v>419</v>
      </c>
      <c r="D918" s="40" t="s">
        <v>420</v>
      </c>
    </row>
    <row r="919" spans="1:4" ht="15" customHeight="1">
      <c r="A919" s="24" t="s">
        <v>2251</v>
      </c>
      <c r="B919" s="25" t="s">
        <v>2252</v>
      </c>
      <c r="C919" s="28" t="s">
        <v>419</v>
      </c>
      <c r="D919" s="40" t="s">
        <v>420</v>
      </c>
    </row>
    <row r="920" spans="1:4" ht="15" customHeight="1">
      <c r="A920" s="24" t="s">
        <v>2253</v>
      </c>
      <c r="B920" s="25" t="s">
        <v>2254</v>
      </c>
      <c r="C920" s="28" t="s">
        <v>419</v>
      </c>
      <c r="D920" s="40" t="s">
        <v>420</v>
      </c>
    </row>
    <row r="921" spans="1:4" ht="15" customHeight="1">
      <c r="A921" s="24" t="s">
        <v>2255</v>
      </c>
      <c r="B921" s="25" t="s">
        <v>2256</v>
      </c>
      <c r="C921" s="28" t="s">
        <v>419</v>
      </c>
      <c r="D921" s="40" t="s">
        <v>420</v>
      </c>
    </row>
    <row r="922" spans="1:4" ht="15" customHeight="1">
      <c r="A922" s="24" t="s">
        <v>2257</v>
      </c>
      <c r="B922" s="25" t="s">
        <v>2258</v>
      </c>
      <c r="C922" s="28" t="s">
        <v>419</v>
      </c>
      <c r="D922" s="40" t="s">
        <v>420</v>
      </c>
    </row>
    <row r="923" spans="1:4" ht="15" customHeight="1">
      <c r="A923" s="24" t="s">
        <v>2259</v>
      </c>
      <c r="B923" s="25" t="s">
        <v>2260</v>
      </c>
      <c r="C923" s="28" t="s">
        <v>419</v>
      </c>
      <c r="D923" s="40" t="s">
        <v>420</v>
      </c>
    </row>
    <row r="924" spans="1:4" ht="15" customHeight="1">
      <c r="A924" s="24" t="s">
        <v>2261</v>
      </c>
      <c r="B924" s="25" t="s">
        <v>2262</v>
      </c>
      <c r="C924" s="28" t="s">
        <v>419</v>
      </c>
      <c r="D924" s="40" t="s">
        <v>420</v>
      </c>
    </row>
    <row r="925" spans="1:4" ht="15" customHeight="1">
      <c r="A925" s="24" t="s">
        <v>2263</v>
      </c>
      <c r="B925" s="25" t="s">
        <v>2264</v>
      </c>
      <c r="C925" s="28" t="s">
        <v>419</v>
      </c>
      <c r="D925" s="40" t="s">
        <v>420</v>
      </c>
    </row>
    <row r="926" spans="1:4" ht="15" customHeight="1">
      <c r="A926" s="24" t="s">
        <v>2265</v>
      </c>
      <c r="B926" s="25" t="s">
        <v>2266</v>
      </c>
      <c r="C926" s="28" t="s">
        <v>419</v>
      </c>
      <c r="D926" s="40" t="s">
        <v>420</v>
      </c>
    </row>
    <row r="927" spans="1:4" ht="15" customHeight="1">
      <c r="A927" s="24" t="s">
        <v>2267</v>
      </c>
      <c r="B927" s="25" t="s">
        <v>2268</v>
      </c>
      <c r="C927" s="28" t="s">
        <v>419</v>
      </c>
      <c r="D927" s="40" t="s">
        <v>420</v>
      </c>
    </row>
    <row r="928" spans="1:4" ht="15" customHeight="1">
      <c r="A928" s="24" t="s">
        <v>2269</v>
      </c>
      <c r="B928" s="25" t="s">
        <v>2270</v>
      </c>
      <c r="C928" s="28" t="s">
        <v>419</v>
      </c>
      <c r="D928" s="40" t="s">
        <v>420</v>
      </c>
    </row>
    <row r="929" spans="1:4" ht="15" customHeight="1">
      <c r="A929" s="24" t="s">
        <v>2271</v>
      </c>
      <c r="B929" s="25" t="s">
        <v>2272</v>
      </c>
      <c r="C929" s="28" t="s">
        <v>419</v>
      </c>
      <c r="D929" s="40" t="s">
        <v>420</v>
      </c>
    </row>
    <row r="930" spans="1:4" ht="15" customHeight="1">
      <c r="A930" s="24" t="s">
        <v>2273</v>
      </c>
      <c r="B930" s="25" t="s">
        <v>2274</v>
      </c>
      <c r="C930" s="28" t="s">
        <v>419</v>
      </c>
      <c r="D930" s="40" t="s">
        <v>420</v>
      </c>
    </row>
    <row r="931" spans="1:4" ht="15" customHeight="1">
      <c r="A931" s="24" t="s">
        <v>2275</v>
      </c>
      <c r="B931" s="25" t="s">
        <v>2276</v>
      </c>
      <c r="C931" s="28" t="s">
        <v>419</v>
      </c>
      <c r="D931" s="40" t="s">
        <v>420</v>
      </c>
    </row>
    <row r="932" spans="1:4" ht="15" customHeight="1">
      <c r="A932" s="24" t="s">
        <v>2277</v>
      </c>
      <c r="B932" s="25" t="s">
        <v>2278</v>
      </c>
      <c r="C932" s="28" t="s">
        <v>419</v>
      </c>
      <c r="D932" s="40" t="s">
        <v>420</v>
      </c>
    </row>
    <row r="933" spans="1:4" ht="15" customHeight="1">
      <c r="A933" s="24" t="s">
        <v>2279</v>
      </c>
      <c r="B933" s="25" t="s">
        <v>2280</v>
      </c>
      <c r="C933" s="28" t="s">
        <v>419</v>
      </c>
      <c r="D933" s="40" t="s">
        <v>420</v>
      </c>
    </row>
    <row r="934" spans="1:4" ht="15" customHeight="1">
      <c r="A934" s="24" t="s">
        <v>2281</v>
      </c>
      <c r="B934" s="25" t="s">
        <v>2282</v>
      </c>
      <c r="C934" s="28" t="s">
        <v>419</v>
      </c>
      <c r="D934" s="40" t="s">
        <v>420</v>
      </c>
    </row>
    <row r="935" spans="1:4" ht="15" customHeight="1">
      <c r="A935" s="24" t="s">
        <v>2283</v>
      </c>
      <c r="B935" s="25" t="s">
        <v>2284</v>
      </c>
      <c r="C935" s="28" t="s">
        <v>419</v>
      </c>
      <c r="D935" s="40" t="s">
        <v>420</v>
      </c>
    </row>
    <row r="936" spans="1:4" ht="15" customHeight="1">
      <c r="A936" s="24" t="s">
        <v>2285</v>
      </c>
      <c r="B936" s="25" t="s">
        <v>2286</v>
      </c>
      <c r="C936" s="28" t="s">
        <v>419</v>
      </c>
      <c r="D936" s="40" t="s">
        <v>420</v>
      </c>
    </row>
    <row r="937" spans="1:4" ht="15" customHeight="1">
      <c r="A937" s="24" t="s">
        <v>2287</v>
      </c>
      <c r="B937" s="25" t="s">
        <v>2288</v>
      </c>
      <c r="C937" s="28" t="s">
        <v>419</v>
      </c>
      <c r="D937" s="40" t="s">
        <v>420</v>
      </c>
    </row>
    <row r="938" spans="1:4" ht="15" customHeight="1">
      <c r="A938" s="24" t="s">
        <v>2289</v>
      </c>
      <c r="B938" s="25" t="s">
        <v>2290</v>
      </c>
      <c r="C938" s="28" t="s">
        <v>419</v>
      </c>
      <c r="D938" s="40" t="s">
        <v>420</v>
      </c>
    </row>
    <row r="939" spans="1:4" ht="15" customHeight="1">
      <c r="A939" s="24" t="s">
        <v>2291</v>
      </c>
      <c r="B939" s="25" t="s">
        <v>2292</v>
      </c>
      <c r="C939" s="28" t="s">
        <v>419</v>
      </c>
      <c r="D939" s="40" t="s">
        <v>420</v>
      </c>
    </row>
    <row r="940" spans="1:4" ht="15" customHeight="1">
      <c r="A940" s="24" t="s">
        <v>2293</v>
      </c>
      <c r="B940" s="25" t="s">
        <v>2294</v>
      </c>
      <c r="C940" s="28" t="s">
        <v>419</v>
      </c>
      <c r="D940" s="40" t="s">
        <v>420</v>
      </c>
    </row>
    <row r="941" spans="1:4" ht="15" customHeight="1">
      <c r="A941" s="24" t="s">
        <v>2295</v>
      </c>
      <c r="B941" s="25" t="s">
        <v>2296</v>
      </c>
      <c r="C941" s="28" t="s">
        <v>419</v>
      </c>
      <c r="D941" s="40" t="s">
        <v>420</v>
      </c>
    </row>
    <row r="942" spans="1:4" ht="15" customHeight="1">
      <c r="A942" s="24" t="s">
        <v>2297</v>
      </c>
      <c r="B942" s="25" t="s">
        <v>2298</v>
      </c>
      <c r="C942" s="28" t="s">
        <v>419</v>
      </c>
      <c r="D942" s="40" t="s">
        <v>420</v>
      </c>
    </row>
    <row r="943" spans="1:4" ht="15" customHeight="1">
      <c r="A943" s="24" t="s">
        <v>2299</v>
      </c>
      <c r="B943" s="25" t="s">
        <v>2300</v>
      </c>
      <c r="C943" s="28" t="s">
        <v>419</v>
      </c>
      <c r="D943" s="40" t="s">
        <v>420</v>
      </c>
    </row>
    <row r="944" spans="1:4" ht="15" customHeight="1">
      <c r="A944" s="24" t="s">
        <v>2301</v>
      </c>
      <c r="B944" s="25" t="s">
        <v>2302</v>
      </c>
      <c r="C944" s="28" t="s">
        <v>419</v>
      </c>
      <c r="D944" s="40" t="s">
        <v>420</v>
      </c>
    </row>
    <row r="945" spans="1:4" ht="15" customHeight="1">
      <c r="A945" s="24" t="s">
        <v>2303</v>
      </c>
      <c r="B945" s="25" t="s">
        <v>2304</v>
      </c>
      <c r="C945" s="28" t="s">
        <v>419</v>
      </c>
      <c r="D945" s="40" t="s">
        <v>420</v>
      </c>
    </row>
    <row r="946" spans="1:4" ht="15" customHeight="1">
      <c r="A946" s="24" t="s">
        <v>2305</v>
      </c>
      <c r="B946" s="25" t="s">
        <v>2306</v>
      </c>
      <c r="C946" s="28" t="s">
        <v>419</v>
      </c>
      <c r="D946" s="40" t="s">
        <v>420</v>
      </c>
    </row>
    <row r="947" spans="1:4" ht="15" customHeight="1">
      <c r="A947" s="24" t="s">
        <v>2307</v>
      </c>
      <c r="B947" s="25" t="s">
        <v>2308</v>
      </c>
      <c r="C947" s="28" t="s">
        <v>419</v>
      </c>
      <c r="D947" s="40" t="s">
        <v>420</v>
      </c>
    </row>
    <row r="948" spans="1:4" ht="15" customHeight="1">
      <c r="A948" s="24" t="s">
        <v>2309</v>
      </c>
      <c r="B948" s="25" t="s">
        <v>2310</v>
      </c>
      <c r="C948" s="28" t="s">
        <v>419</v>
      </c>
      <c r="D948" s="40" t="s">
        <v>420</v>
      </c>
    </row>
    <row r="949" spans="1:4" ht="15" customHeight="1">
      <c r="A949" s="24" t="s">
        <v>2311</v>
      </c>
      <c r="B949" s="25" t="s">
        <v>2312</v>
      </c>
      <c r="C949" s="28" t="s">
        <v>419</v>
      </c>
      <c r="D949" s="40" t="s">
        <v>420</v>
      </c>
    </row>
    <row r="950" spans="1:4" ht="15" customHeight="1">
      <c r="A950" s="24" t="s">
        <v>2313</v>
      </c>
      <c r="B950" s="25" t="s">
        <v>2314</v>
      </c>
      <c r="C950" s="28" t="s">
        <v>419</v>
      </c>
      <c r="D950" s="40" t="s">
        <v>420</v>
      </c>
    </row>
    <row r="951" spans="1:4" ht="15" customHeight="1">
      <c r="A951" s="24" t="s">
        <v>2315</v>
      </c>
      <c r="B951" s="25" t="s">
        <v>2316</v>
      </c>
      <c r="C951" s="28" t="s">
        <v>419</v>
      </c>
      <c r="D951" s="40" t="s">
        <v>420</v>
      </c>
    </row>
    <row r="952" spans="1:4" ht="15" customHeight="1">
      <c r="A952" s="24" t="s">
        <v>2317</v>
      </c>
      <c r="B952" s="25" t="s">
        <v>2318</v>
      </c>
      <c r="C952" s="28" t="s">
        <v>419</v>
      </c>
      <c r="D952" s="40" t="s">
        <v>420</v>
      </c>
    </row>
    <row r="953" spans="1:4" ht="15" customHeight="1">
      <c r="A953" s="24" t="s">
        <v>2319</v>
      </c>
      <c r="B953" s="25" t="s">
        <v>2320</v>
      </c>
      <c r="C953" s="28" t="s">
        <v>419</v>
      </c>
      <c r="D953" s="40" t="s">
        <v>420</v>
      </c>
    </row>
    <row r="954" spans="1:4" ht="15" customHeight="1">
      <c r="A954" s="24" t="s">
        <v>2321</v>
      </c>
      <c r="B954" s="25" t="s">
        <v>2322</v>
      </c>
      <c r="C954" s="28" t="s">
        <v>419</v>
      </c>
      <c r="D954" s="40" t="s">
        <v>420</v>
      </c>
    </row>
    <row r="955" spans="1:4" ht="15" customHeight="1">
      <c r="A955" s="24" t="s">
        <v>2323</v>
      </c>
      <c r="B955" s="25" t="s">
        <v>2324</v>
      </c>
      <c r="C955" s="28" t="s">
        <v>419</v>
      </c>
      <c r="D955" s="40" t="s">
        <v>420</v>
      </c>
    </row>
    <row r="956" spans="1:4" ht="15" customHeight="1">
      <c r="A956" s="24" t="s">
        <v>2325</v>
      </c>
      <c r="B956" s="25" t="s">
        <v>2326</v>
      </c>
      <c r="C956" s="28" t="s">
        <v>419</v>
      </c>
      <c r="D956" s="40" t="s">
        <v>420</v>
      </c>
    </row>
    <row r="957" spans="1:4" ht="15" customHeight="1">
      <c r="A957" s="24" t="s">
        <v>2327</v>
      </c>
      <c r="B957" s="25" t="s">
        <v>2328</v>
      </c>
      <c r="C957" s="28" t="s">
        <v>419</v>
      </c>
      <c r="D957" s="40" t="s">
        <v>420</v>
      </c>
    </row>
    <row r="958" spans="1:4" ht="15" customHeight="1">
      <c r="A958" s="24" t="s">
        <v>2329</v>
      </c>
      <c r="B958" s="25" t="s">
        <v>2330</v>
      </c>
      <c r="C958" s="28" t="s">
        <v>419</v>
      </c>
      <c r="D958" s="40" t="s">
        <v>420</v>
      </c>
    </row>
    <row r="959" spans="1:4" ht="15" customHeight="1">
      <c r="A959" s="24" t="s">
        <v>2331</v>
      </c>
      <c r="B959" s="25" t="s">
        <v>2332</v>
      </c>
      <c r="C959" s="28" t="s">
        <v>419</v>
      </c>
      <c r="D959" s="40" t="s">
        <v>420</v>
      </c>
    </row>
    <row r="960" spans="1:4" ht="15" customHeight="1">
      <c r="A960" s="24" t="s">
        <v>2333</v>
      </c>
      <c r="B960" s="25" t="s">
        <v>2334</v>
      </c>
      <c r="C960" s="28" t="s">
        <v>419</v>
      </c>
      <c r="D960" s="40" t="s">
        <v>420</v>
      </c>
    </row>
    <row r="961" spans="1:4" ht="15" customHeight="1">
      <c r="A961" s="24" t="s">
        <v>2335</v>
      </c>
      <c r="B961" s="25" t="s">
        <v>2336</v>
      </c>
      <c r="C961" s="28" t="s">
        <v>419</v>
      </c>
      <c r="D961" s="40" t="s">
        <v>420</v>
      </c>
    </row>
    <row r="962" spans="1:4" ht="15" customHeight="1">
      <c r="A962" s="24" t="s">
        <v>2337</v>
      </c>
      <c r="B962" s="25" t="s">
        <v>2338</v>
      </c>
      <c r="C962" s="28" t="s">
        <v>419</v>
      </c>
      <c r="D962" s="40" t="s">
        <v>420</v>
      </c>
    </row>
    <row r="963" spans="1:4" ht="15" customHeight="1">
      <c r="A963" s="24" t="s">
        <v>2339</v>
      </c>
      <c r="B963" s="25" t="s">
        <v>2340</v>
      </c>
      <c r="C963" s="28" t="s">
        <v>419</v>
      </c>
      <c r="D963" s="40" t="s">
        <v>420</v>
      </c>
    </row>
    <row r="964" spans="1:4" ht="15" customHeight="1">
      <c r="A964" s="24" t="s">
        <v>2341</v>
      </c>
      <c r="B964" s="25" t="s">
        <v>2342</v>
      </c>
      <c r="C964" s="28" t="s">
        <v>419</v>
      </c>
      <c r="D964" s="40" t="s">
        <v>420</v>
      </c>
    </row>
    <row r="965" spans="1:4" ht="15" customHeight="1">
      <c r="A965" s="24" t="s">
        <v>2343</v>
      </c>
      <c r="B965" s="25" t="s">
        <v>2344</v>
      </c>
      <c r="C965" s="28" t="s">
        <v>419</v>
      </c>
      <c r="D965" s="40" t="s">
        <v>420</v>
      </c>
    </row>
    <row r="966" spans="1:4" ht="15" customHeight="1">
      <c r="A966" s="24" t="s">
        <v>2345</v>
      </c>
      <c r="B966" s="25" t="s">
        <v>2346</v>
      </c>
      <c r="C966" s="28" t="s">
        <v>419</v>
      </c>
      <c r="D966" s="40" t="s">
        <v>420</v>
      </c>
    </row>
    <row r="967" spans="1:4" ht="15" customHeight="1">
      <c r="A967" s="24" t="s">
        <v>2347</v>
      </c>
      <c r="B967" s="25" t="s">
        <v>2348</v>
      </c>
      <c r="C967" s="28" t="s">
        <v>419</v>
      </c>
      <c r="D967" s="40" t="s">
        <v>420</v>
      </c>
    </row>
    <row r="968" spans="1:4" ht="15" customHeight="1">
      <c r="A968" s="24" t="s">
        <v>2349</v>
      </c>
      <c r="B968" s="25" t="s">
        <v>2350</v>
      </c>
      <c r="C968" s="28" t="s">
        <v>419</v>
      </c>
      <c r="D968" s="40" t="s">
        <v>420</v>
      </c>
    </row>
    <row r="969" spans="1:4" ht="15" customHeight="1">
      <c r="A969" s="24" t="s">
        <v>2351</v>
      </c>
      <c r="B969" s="25" t="s">
        <v>2352</v>
      </c>
      <c r="C969" s="28" t="s">
        <v>419</v>
      </c>
      <c r="D969" s="40" t="s">
        <v>420</v>
      </c>
    </row>
    <row r="970" spans="1:4" ht="15" customHeight="1">
      <c r="A970" s="24" t="s">
        <v>2353</v>
      </c>
      <c r="B970" s="25" t="s">
        <v>2354</v>
      </c>
      <c r="C970" s="28" t="s">
        <v>419</v>
      </c>
      <c r="D970" s="40" t="s">
        <v>420</v>
      </c>
    </row>
    <row r="971" spans="1:4" ht="15" customHeight="1">
      <c r="A971" s="24" t="s">
        <v>2355</v>
      </c>
      <c r="B971" s="25" t="s">
        <v>2356</v>
      </c>
      <c r="C971" s="28" t="s">
        <v>419</v>
      </c>
      <c r="D971" s="40" t="s">
        <v>420</v>
      </c>
    </row>
    <row r="972" spans="1:4" ht="15" customHeight="1">
      <c r="A972" s="24" t="s">
        <v>2357</v>
      </c>
      <c r="B972" s="25" t="s">
        <v>2358</v>
      </c>
      <c r="C972" s="28" t="s">
        <v>419</v>
      </c>
      <c r="D972" s="40" t="s">
        <v>420</v>
      </c>
    </row>
    <row r="973" spans="1:4" ht="15" customHeight="1">
      <c r="A973" s="24" t="s">
        <v>2359</v>
      </c>
      <c r="B973" s="25" t="s">
        <v>2360</v>
      </c>
      <c r="C973" s="28" t="s">
        <v>419</v>
      </c>
      <c r="D973" s="40" t="s">
        <v>420</v>
      </c>
    </row>
    <row r="974" spans="1:4" ht="15" customHeight="1">
      <c r="A974" s="24" t="s">
        <v>2361</v>
      </c>
      <c r="B974" s="25" t="s">
        <v>2362</v>
      </c>
      <c r="C974" s="28" t="s">
        <v>419</v>
      </c>
      <c r="D974" s="40" t="s">
        <v>420</v>
      </c>
    </row>
    <row r="975" spans="1:4" ht="15" customHeight="1">
      <c r="A975" s="24" t="s">
        <v>2363</v>
      </c>
      <c r="B975" s="25" t="s">
        <v>2364</v>
      </c>
      <c r="C975" s="28" t="s">
        <v>419</v>
      </c>
      <c r="D975" s="40" t="s">
        <v>420</v>
      </c>
    </row>
    <row r="976" spans="1:4" ht="15" customHeight="1">
      <c r="A976" s="24" t="s">
        <v>2365</v>
      </c>
      <c r="B976" s="25" t="s">
        <v>2366</v>
      </c>
      <c r="C976" s="28" t="s">
        <v>419</v>
      </c>
      <c r="D976" s="40" t="s">
        <v>420</v>
      </c>
    </row>
    <row r="977" spans="1:4" ht="15" customHeight="1">
      <c r="A977" s="24" t="s">
        <v>2367</v>
      </c>
      <c r="B977" s="25" t="s">
        <v>2368</v>
      </c>
      <c r="C977" s="28" t="s">
        <v>419</v>
      </c>
      <c r="D977" s="40" t="s">
        <v>420</v>
      </c>
    </row>
    <row r="978" spans="1:4" ht="15" customHeight="1">
      <c r="A978" s="24" t="s">
        <v>2369</v>
      </c>
      <c r="B978" s="25" t="s">
        <v>2370</v>
      </c>
      <c r="C978" s="28" t="s">
        <v>419</v>
      </c>
      <c r="D978" s="40" t="s">
        <v>420</v>
      </c>
    </row>
    <row r="979" spans="1:4" ht="15" customHeight="1">
      <c r="A979" s="24" t="s">
        <v>2371</v>
      </c>
      <c r="B979" s="25" t="s">
        <v>2372</v>
      </c>
      <c r="C979" s="28" t="s">
        <v>419</v>
      </c>
      <c r="D979" s="40" t="s">
        <v>420</v>
      </c>
    </row>
    <row r="980" spans="1:4" ht="15" customHeight="1">
      <c r="A980" s="24" t="s">
        <v>2373</v>
      </c>
      <c r="B980" s="25" t="s">
        <v>2374</v>
      </c>
      <c r="C980" s="28" t="s">
        <v>419</v>
      </c>
      <c r="D980" s="40" t="s">
        <v>420</v>
      </c>
    </row>
    <row r="981" spans="1:4" ht="15" customHeight="1">
      <c r="A981" s="24" t="s">
        <v>2375</v>
      </c>
      <c r="B981" s="25" t="s">
        <v>2376</v>
      </c>
      <c r="C981" s="28" t="s">
        <v>419</v>
      </c>
      <c r="D981" s="40" t="s">
        <v>420</v>
      </c>
    </row>
    <row r="982" spans="1:4" ht="15" customHeight="1">
      <c r="A982" s="24" t="s">
        <v>2377</v>
      </c>
      <c r="B982" s="25" t="s">
        <v>2378</v>
      </c>
      <c r="C982" s="28" t="s">
        <v>419</v>
      </c>
      <c r="D982" s="40" t="s">
        <v>420</v>
      </c>
    </row>
    <row r="983" spans="1:4" ht="15" customHeight="1">
      <c r="A983" s="24" t="s">
        <v>2379</v>
      </c>
      <c r="B983" s="25" t="s">
        <v>2380</v>
      </c>
      <c r="C983" s="28" t="s">
        <v>419</v>
      </c>
      <c r="D983" s="40" t="s">
        <v>420</v>
      </c>
    </row>
    <row r="984" spans="1:4" ht="15" customHeight="1">
      <c r="A984" s="24" t="s">
        <v>2381</v>
      </c>
      <c r="B984" s="25" t="s">
        <v>2382</v>
      </c>
      <c r="C984" s="28" t="s">
        <v>419</v>
      </c>
      <c r="D984" s="40" t="s">
        <v>420</v>
      </c>
    </row>
    <row r="985" spans="1:4" ht="15" customHeight="1">
      <c r="A985" s="24" t="s">
        <v>2383</v>
      </c>
      <c r="B985" s="25" t="s">
        <v>2384</v>
      </c>
      <c r="C985" s="28" t="s">
        <v>419</v>
      </c>
      <c r="D985" s="40" t="s">
        <v>420</v>
      </c>
    </row>
    <row r="986" spans="1:4" ht="15" customHeight="1">
      <c r="A986" s="24" t="s">
        <v>2385</v>
      </c>
      <c r="B986" s="25" t="s">
        <v>2386</v>
      </c>
      <c r="C986" s="28" t="s">
        <v>419</v>
      </c>
      <c r="D986" s="40" t="s">
        <v>420</v>
      </c>
    </row>
    <row r="987" spans="1:4" ht="15" customHeight="1">
      <c r="A987" s="24" t="s">
        <v>2387</v>
      </c>
      <c r="B987" s="25" t="s">
        <v>2388</v>
      </c>
      <c r="C987" s="28" t="s">
        <v>419</v>
      </c>
      <c r="D987" s="40" t="s">
        <v>420</v>
      </c>
    </row>
    <row r="988" spans="1:4" ht="15" customHeight="1">
      <c r="A988" s="24" t="s">
        <v>2389</v>
      </c>
      <c r="B988" s="25" t="s">
        <v>2390</v>
      </c>
      <c r="C988" s="28" t="s">
        <v>419</v>
      </c>
      <c r="D988" s="40" t="s">
        <v>420</v>
      </c>
    </row>
    <row r="989" spans="1:4" ht="15" customHeight="1">
      <c r="A989" s="24" t="s">
        <v>2391</v>
      </c>
      <c r="B989" s="25" t="s">
        <v>2392</v>
      </c>
      <c r="C989" s="28" t="s">
        <v>419</v>
      </c>
      <c r="D989" s="40" t="s">
        <v>420</v>
      </c>
    </row>
    <row r="990" spans="1:4" ht="15" customHeight="1">
      <c r="A990" s="24" t="s">
        <v>2393</v>
      </c>
      <c r="B990" s="25" t="s">
        <v>2394</v>
      </c>
      <c r="C990" s="28" t="s">
        <v>419</v>
      </c>
      <c r="D990" s="40" t="s">
        <v>420</v>
      </c>
    </row>
    <row r="991" spans="1:4" ht="15" customHeight="1">
      <c r="A991" s="24" t="s">
        <v>2395</v>
      </c>
      <c r="B991" s="25" t="s">
        <v>2396</v>
      </c>
      <c r="C991" s="28" t="s">
        <v>419</v>
      </c>
      <c r="D991" s="40" t="s">
        <v>420</v>
      </c>
    </row>
    <row r="992" spans="1:4" ht="15" customHeight="1">
      <c r="A992" s="24" t="s">
        <v>2397</v>
      </c>
      <c r="B992" s="25" t="s">
        <v>2398</v>
      </c>
      <c r="C992" s="28" t="s">
        <v>419</v>
      </c>
      <c r="D992" s="40" t="s">
        <v>420</v>
      </c>
    </row>
    <row r="993" spans="1:4" ht="15" customHeight="1">
      <c r="A993" s="24" t="s">
        <v>2399</v>
      </c>
      <c r="B993" s="25" t="s">
        <v>2400</v>
      </c>
      <c r="C993" s="28" t="s">
        <v>419</v>
      </c>
      <c r="D993" s="40" t="s">
        <v>420</v>
      </c>
    </row>
    <row r="994" spans="1:4" ht="15" customHeight="1">
      <c r="A994" s="24" t="s">
        <v>2401</v>
      </c>
      <c r="B994" s="25" t="s">
        <v>2402</v>
      </c>
      <c r="C994" s="28" t="s">
        <v>419</v>
      </c>
      <c r="D994" s="40" t="s">
        <v>420</v>
      </c>
    </row>
    <row r="995" spans="1:4" ht="15" customHeight="1">
      <c r="A995" s="24" t="s">
        <v>2403</v>
      </c>
      <c r="B995" s="25" t="s">
        <v>2404</v>
      </c>
      <c r="C995" s="28" t="s">
        <v>419</v>
      </c>
      <c r="D995" s="40" t="s">
        <v>420</v>
      </c>
    </row>
    <row r="996" spans="1:4" ht="15" customHeight="1">
      <c r="A996" s="24" t="s">
        <v>2405</v>
      </c>
      <c r="B996" s="25" t="s">
        <v>2406</v>
      </c>
      <c r="C996" s="28" t="s">
        <v>419</v>
      </c>
      <c r="D996" s="40" t="s">
        <v>420</v>
      </c>
    </row>
    <row r="997" spans="1:4" ht="15" customHeight="1">
      <c r="A997" s="24" t="s">
        <v>2407</v>
      </c>
      <c r="B997" s="25" t="s">
        <v>2408</v>
      </c>
      <c r="C997" s="28" t="s">
        <v>419</v>
      </c>
      <c r="D997" s="40" t="s">
        <v>420</v>
      </c>
    </row>
    <row r="998" spans="1:4" ht="15" customHeight="1">
      <c r="A998" s="24" t="s">
        <v>2409</v>
      </c>
      <c r="B998" s="25" t="s">
        <v>2410</v>
      </c>
      <c r="C998" s="28" t="s">
        <v>419</v>
      </c>
      <c r="D998" s="40" t="s">
        <v>420</v>
      </c>
    </row>
    <row r="999" spans="1:4" ht="15" customHeight="1">
      <c r="A999" s="24" t="s">
        <v>2411</v>
      </c>
      <c r="B999" s="25" t="s">
        <v>2412</v>
      </c>
      <c r="C999" s="28" t="s">
        <v>419</v>
      </c>
      <c r="D999" s="40" t="s">
        <v>420</v>
      </c>
    </row>
    <row r="1000" spans="1:4" ht="15" customHeight="1">
      <c r="A1000" s="24" t="s">
        <v>2413</v>
      </c>
      <c r="B1000" s="25" t="s">
        <v>2414</v>
      </c>
      <c r="C1000" s="28" t="s">
        <v>419</v>
      </c>
      <c r="D1000" s="40" t="s">
        <v>420</v>
      </c>
    </row>
    <row r="1001" spans="1:4" ht="15" customHeight="1">
      <c r="A1001" s="24" t="s">
        <v>2415</v>
      </c>
      <c r="B1001" s="25" t="s">
        <v>2416</v>
      </c>
      <c r="C1001" s="28" t="s">
        <v>419</v>
      </c>
      <c r="D1001" s="40" t="s">
        <v>420</v>
      </c>
    </row>
    <row r="1002" spans="1:4" ht="15" customHeight="1">
      <c r="A1002" s="24" t="s">
        <v>2417</v>
      </c>
      <c r="B1002" s="25" t="s">
        <v>2418</v>
      </c>
      <c r="C1002" s="28" t="s">
        <v>419</v>
      </c>
      <c r="D1002" s="40" t="s">
        <v>420</v>
      </c>
    </row>
    <row r="1003" spans="1:4" ht="15" customHeight="1">
      <c r="A1003" s="24" t="s">
        <v>2419</v>
      </c>
      <c r="B1003" s="25" t="s">
        <v>2420</v>
      </c>
      <c r="C1003" s="28" t="s">
        <v>419</v>
      </c>
      <c r="D1003" s="40" t="s">
        <v>420</v>
      </c>
    </row>
    <row r="1004" spans="1:4" ht="15" customHeight="1">
      <c r="A1004" s="24" t="s">
        <v>2421</v>
      </c>
      <c r="B1004" s="25" t="s">
        <v>2422</v>
      </c>
      <c r="C1004" s="28" t="s">
        <v>419</v>
      </c>
      <c r="D1004" s="40" t="s">
        <v>420</v>
      </c>
    </row>
    <row r="1005" spans="1:4" ht="15" customHeight="1">
      <c r="A1005" s="24" t="s">
        <v>2423</v>
      </c>
      <c r="B1005" s="25" t="s">
        <v>2424</v>
      </c>
      <c r="C1005" s="28" t="s">
        <v>419</v>
      </c>
      <c r="D1005" s="40" t="s">
        <v>420</v>
      </c>
    </row>
    <row r="1006" spans="1:4" ht="15" customHeight="1">
      <c r="A1006" s="24" t="s">
        <v>2425</v>
      </c>
      <c r="B1006" s="25" t="s">
        <v>2426</v>
      </c>
      <c r="C1006" s="28" t="s">
        <v>419</v>
      </c>
      <c r="D1006" s="40" t="s">
        <v>420</v>
      </c>
    </row>
    <row r="1007" spans="1:4" ht="15" customHeight="1">
      <c r="A1007" s="24" t="s">
        <v>2427</v>
      </c>
      <c r="B1007" s="25" t="s">
        <v>2428</v>
      </c>
      <c r="C1007" s="28" t="s">
        <v>419</v>
      </c>
      <c r="D1007" s="40" t="s">
        <v>420</v>
      </c>
    </row>
    <row r="1008" spans="1:4" ht="15" customHeight="1">
      <c r="A1008" s="24" t="s">
        <v>2429</v>
      </c>
      <c r="B1008" s="25" t="s">
        <v>2430</v>
      </c>
      <c r="C1008" s="28" t="s">
        <v>419</v>
      </c>
      <c r="D1008" s="40" t="s">
        <v>420</v>
      </c>
    </row>
    <row r="1009" spans="1:4" ht="15" customHeight="1">
      <c r="A1009" s="24" t="s">
        <v>2431</v>
      </c>
      <c r="B1009" s="25" t="s">
        <v>2432</v>
      </c>
      <c r="C1009" s="28" t="s">
        <v>419</v>
      </c>
      <c r="D1009" s="40" t="s">
        <v>420</v>
      </c>
    </row>
    <row r="1010" spans="1:4" ht="15" customHeight="1">
      <c r="A1010" s="24" t="s">
        <v>2433</v>
      </c>
      <c r="B1010" s="25" t="s">
        <v>2434</v>
      </c>
      <c r="C1010" s="28" t="s">
        <v>419</v>
      </c>
      <c r="D1010" s="40" t="s">
        <v>420</v>
      </c>
    </row>
    <row r="1011" spans="1:4" ht="15" customHeight="1">
      <c r="A1011" s="24" t="s">
        <v>2435</v>
      </c>
      <c r="B1011" s="25" t="s">
        <v>2436</v>
      </c>
      <c r="C1011" s="28" t="s">
        <v>419</v>
      </c>
      <c r="D1011" s="40" t="s">
        <v>420</v>
      </c>
    </row>
    <row r="1012" spans="1:4" ht="15" customHeight="1">
      <c r="A1012" s="24" t="s">
        <v>2437</v>
      </c>
      <c r="B1012" s="25" t="s">
        <v>2438</v>
      </c>
      <c r="C1012" s="28" t="s">
        <v>419</v>
      </c>
      <c r="D1012" s="40" t="s">
        <v>420</v>
      </c>
    </row>
    <row r="1013" spans="1:4" ht="15" customHeight="1">
      <c r="A1013" s="24" t="s">
        <v>2439</v>
      </c>
      <c r="B1013" s="25" t="s">
        <v>2440</v>
      </c>
      <c r="C1013" s="28" t="s">
        <v>419</v>
      </c>
      <c r="D1013" s="40" t="s">
        <v>420</v>
      </c>
    </row>
    <row r="1014" spans="1:4" ht="15" customHeight="1">
      <c r="A1014" s="24" t="s">
        <v>2441</v>
      </c>
      <c r="B1014" s="25" t="s">
        <v>2442</v>
      </c>
      <c r="C1014" s="28" t="s">
        <v>419</v>
      </c>
      <c r="D1014" s="40" t="s">
        <v>420</v>
      </c>
    </row>
    <row r="1015" spans="1:4" ht="15" customHeight="1">
      <c r="A1015" s="24" t="s">
        <v>2443</v>
      </c>
      <c r="B1015" s="25" t="s">
        <v>2444</v>
      </c>
      <c r="C1015" s="28" t="s">
        <v>419</v>
      </c>
      <c r="D1015" s="40" t="s">
        <v>420</v>
      </c>
    </row>
    <row r="1016" spans="1:4" ht="15" customHeight="1">
      <c r="A1016" s="24" t="s">
        <v>2445</v>
      </c>
      <c r="B1016" s="25" t="s">
        <v>2446</v>
      </c>
      <c r="C1016" s="28" t="s">
        <v>419</v>
      </c>
      <c r="D1016" s="40" t="s">
        <v>420</v>
      </c>
    </row>
    <row r="1017" spans="1:4" ht="15" customHeight="1">
      <c r="A1017" s="24" t="s">
        <v>2447</v>
      </c>
      <c r="B1017" s="25" t="s">
        <v>2448</v>
      </c>
      <c r="C1017" s="28" t="s">
        <v>419</v>
      </c>
      <c r="D1017" s="40" t="s">
        <v>420</v>
      </c>
    </row>
    <row r="1018" spans="1:4" ht="15" customHeight="1">
      <c r="A1018" s="24" t="s">
        <v>2449</v>
      </c>
      <c r="B1018" s="25" t="s">
        <v>2450</v>
      </c>
      <c r="C1018" s="28" t="s">
        <v>419</v>
      </c>
      <c r="D1018" s="40" t="s">
        <v>420</v>
      </c>
    </row>
    <row r="1019" spans="1:4" ht="15" customHeight="1">
      <c r="A1019" s="24" t="s">
        <v>2451</v>
      </c>
      <c r="B1019" s="25" t="s">
        <v>2452</v>
      </c>
      <c r="C1019" s="28" t="s">
        <v>419</v>
      </c>
      <c r="D1019" s="40" t="s">
        <v>420</v>
      </c>
    </row>
    <row r="1020" spans="1:4" ht="15" customHeight="1">
      <c r="A1020" s="24" t="s">
        <v>2453</v>
      </c>
      <c r="B1020" s="25" t="s">
        <v>2454</v>
      </c>
      <c r="C1020" s="28" t="s">
        <v>419</v>
      </c>
      <c r="D1020" s="40" t="s">
        <v>420</v>
      </c>
    </row>
    <row r="1021" spans="1:4" ht="15" customHeight="1">
      <c r="A1021" s="24" t="s">
        <v>2455</v>
      </c>
      <c r="B1021" s="25" t="s">
        <v>2456</v>
      </c>
      <c r="C1021" s="28" t="s">
        <v>419</v>
      </c>
      <c r="D1021" s="40" t="s">
        <v>420</v>
      </c>
    </row>
    <row r="1022" spans="1:4" ht="15" customHeight="1">
      <c r="A1022" s="24" t="s">
        <v>2457</v>
      </c>
      <c r="B1022" s="25" t="s">
        <v>2458</v>
      </c>
      <c r="C1022" s="28" t="s">
        <v>419</v>
      </c>
      <c r="D1022" s="40" t="s">
        <v>420</v>
      </c>
    </row>
    <row r="1023" spans="1:4" ht="15" customHeight="1">
      <c r="A1023" s="24" t="s">
        <v>2459</v>
      </c>
      <c r="B1023" s="25" t="s">
        <v>2460</v>
      </c>
      <c r="C1023" s="28" t="s">
        <v>419</v>
      </c>
      <c r="D1023" s="40" t="s">
        <v>420</v>
      </c>
    </row>
    <row r="1024" spans="1:4" ht="15" customHeight="1">
      <c r="A1024" s="24" t="s">
        <v>2461</v>
      </c>
      <c r="B1024" s="25" t="s">
        <v>2462</v>
      </c>
      <c r="C1024" s="28" t="s">
        <v>419</v>
      </c>
      <c r="D1024" s="40" t="s">
        <v>420</v>
      </c>
    </row>
    <row r="1025" spans="1:4" ht="15" customHeight="1">
      <c r="A1025" s="24" t="s">
        <v>2463</v>
      </c>
      <c r="B1025" s="25" t="s">
        <v>2464</v>
      </c>
      <c r="C1025" s="28" t="s">
        <v>419</v>
      </c>
      <c r="D1025" s="40" t="s">
        <v>420</v>
      </c>
    </row>
    <row r="1026" spans="1:4" ht="15" customHeight="1">
      <c r="A1026" s="24" t="s">
        <v>2465</v>
      </c>
      <c r="B1026" s="25" t="s">
        <v>2466</v>
      </c>
      <c r="C1026" s="28" t="s">
        <v>419</v>
      </c>
      <c r="D1026" s="40" t="s">
        <v>420</v>
      </c>
    </row>
    <row r="1027" spans="1:4" ht="15" customHeight="1">
      <c r="A1027" s="24" t="s">
        <v>2467</v>
      </c>
      <c r="B1027" s="25" t="s">
        <v>2468</v>
      </c>
      <c r="C1027" s="28" t="s">
        <v>419</v>
      </c>
      <c r="D1027" s="40" t="s">
        <v>420</v>
      </c>
    </row>
    <row r="1028" spans="1:4" ht="15" customHeight="1">
      <c r="A1028" s="24" t="s">
        <v>2469</v>
      </c>
      <c r="B1028" s="25" t="s">
        <v>2470</v>
      </c>
      <c r="C1028" s="28" t="s">
        <v>419</v>
      </c>
      <c r="D1028" s="40" t="s">
        <v>420</v>
      </c>
    </row>
    <row r="1029" spans="1:4" ht="15" customHeight="1">
      <c r="A1029" s="24" t="s">
        <v>2471</v>
      </c>
      <c r="B1029" s="25" t="s">
        <v>2472</v>
      </c>
      <c r="C1029" s="28" t="s">
        <v>419</v>
      </c>
      <c r="D1029" s="40" t="s">
        <v>420</v>
      </c>
    </row>
    <row r="1030" spans="1:4" ht="15" customHeight="1">
      <c r="A1030" s="24" t="s">
        <v>2473</v>
      </c>
      <c r="B1030" s="25" t="s">
        <v>2474</v>
      </c>
      <c r="C1030" s="28" t="s">
        <v>419</v>
      </c>
      <c r="D1030" s="40" t="s">
        <v>420</v>
      </c>
    </row>
    <row r="1031" spans="1:4" ht="15" customHeight="1">
      <c r="A1031" s="24" t="s">
        <v>2475</v>
      </c>
      <c r="B1031" s="25" t="s">
        <v>2476</v>
      </c>
      <c r="C1031" s="28" t="s">
        <v>419</v>
      </c>
      <c r="D1031" s="40" t="s">
        <v>420</v>
      </c>
    </row>
    <row r="1032" spans="1:4" ht="15" customHeight="1">
      <c r="A1032" s="24" t="s">
        <v>2477</v>
      </c>
      <c r="B1032" s="25" t="s">
        <v>2478</v>
      </c>
      <c r="C1032" s="28" t="s">
        <v>419</v>
      </c>
      <c r="D1032" s="40" t="s">
        <v>420</v>
      </c>
    </row>
    <row r="1033" spans="1:4" ht="15" customHeight="1">
      <c r="A1033" s="24" t="s">
        <v>2479</v>
      </c>
      <c r="B1033" s="25" t="s">
        <v>2480</v>
      </c>
      <c r="C1033" s="28" t="s">
        <v>419</v>
      </c>
      <c r="D1033" s="40" t="s">
        <v>420</v>
      </c>
    </row>
    <row r="1034" spans="1:4" ht="15" customHeight="1">
      <c r="A1034" s="24" t="s">
        <v>2481</v>
      </c>
      <c r="B1034" s="25" t="s">
        <v>2482</v>
      </c>
      <c r="C1034" s="28" t="s">
        <v>419</v>
      </c>
      <c r="D1034" s="40" t="s">
        <v>420</v>
      </c>
    </row>
    <row r="1035" spans="1:4" ht="15" customHeight="1">
      <c r="A1035" s="24" t="s">
        <v>2483</v>
      </c>
      <c r="B1035" s="25" t="s">
        <v>2484</v>
      </c>
      <c r="C1035" s="28" t="s">
        <v>419</v>
      </c>
      <c r="D1035" s="40" t="s">
        <v>420</v>
      </c>
    </row>
    <row r="1036" spans="1:4" ht="15" customHeight="1">
      <c r="A1036" s="24" t="s">
        <v>2485</v>
      </c>
      <c r="B1036" s="25" t="s">
        <v>2486</v>
      </c>
      <c r="C1036" s="28" t="s">
        <v>419</v>
      </c>
      <c r="D1036" s="40" t="s">
        <v>420</v>
      </c>
    </row>
    <row r="1037" spans="1:4" ht="15" customHeight="1">
      <c r="A1037" s="24" t="s">
        <v>2487</v>
      </c>
      <c r="B1037" s="25" t="s">
        <v>2488</v>
      </c>
      <c r="C1037" s="28" t="s">
        <v>419</v>
      </c>
      <c r="D1037" s="40" t="s">
        <v>420</v>
      </c>
    </row>
    <row r="1038" spans="1:4" ht="15" customHeight="1">
      <c r="A1038" s="24" t="s">
        <v>2489</v>
      </c>
      <c r="B1038" s="25" t="s">
        <v>2490</v>
      </c>
      <c r="C1038" s="28" t="s">
        <v>419</v>
      </c>
      <c r="D1038" s="40" t="s">
        <v>420</v>
      </c>
    </row>
    <row r="1039" spans="1:4" ht="15" customHeight="1">
      <c r="A1039" s="24" t="s">
        <v>2491</v>
      </c>
      <c r="B1039" s="25" t="s">
        <v>2492</v>
      </c>
      <c r="C1039" s="28" t="s">
        <v>419</v>
      </c>
      <c r="D1039" s="40" t="s">
        <v>420</v>
      </c>
    </row>
    <row r="1040" spans="1:4" ht="15" customHeight="1">
      <c r="A1040" s="24" t="s">
        <v>2493</v>
      </c>
      <c r="B1040" s="25" t="s">
        <v>2494</v>
      </c>
      <c r="C1040" s="28" t="s">
        <v>419</v>
      </c>
      <c r="D1040" s="40" t="s">
        <v>420</v>
      </c>
    </row>
    <row r="1041" spans="1:4" ht="15" customHeight="1">
      <c r="A1041" s="24" t="s">
        <v>2495</v>
      </c>
      <c r="B1041" s="25" t="s">
        <v>2496</v>
      </c>
      <c r="C1041" s="28" t="s">
        <v>419</v>
      </c>
      <c r="D1041" s="40" t="s">
        <v>420</v>
      </c>
    </row>
    <row r="1042" spans="1:4" ht="15" customHeight="1">
      <c r="A1042" s="24" t="s">
        <v>2497</v>
      </c>
      <c r="B1042" s="25" t="s">
        <v>2498</v>
      </c>
      <c r="C1042" s="28" t="s">
        <v>419</v>
      </c>
      <c r="D1042" s="40" t="s">
        <v>420</v>
      </c>
    </row>
    <row r="1043" spans="1:4" ht="15" customHeight="1">
      <c r="A1043" s="24" t="s">
        <v>2499</v>
      </c>
      <c r="B1043" s="25" t="s">
        <v>2500</v>
      </c>
      <c r="C1043" s="28" t="s">
        <v>419</v>
      </c>
      <c r="D1043" s="40" t="s">
        <v>420</v>
      </c>
    </row>
    <row r="1044" spans="1:4" ht="15" customHeight="1">
      <c r="A1044" s="24" t="s">
        <v>2501</v>
      </c>
      <c r="B1044" s="25" t="s">
        <v>2502</v>
      </c>
      <c r="C1044" s="28" t="s">
        <v>419</v>
      </c>
      <c r="D1044" s="40" t="s">
        <v>420</v>
      </c>
    </row>
    <row r="1045" spans="1:4" ht="15" customHeight="1">
      <c r="A1045" s="24" t="s">
        <v>2503</v>
      </c>
      <c r="B1045" s="25" t="s">
        <v>2504</v>
      </c>
      <c r="C1045" s="28" t="s">
        <v>419</v>
      </c>
      <c r="D1045" s="40" t="s">
        <v>420</v>
      </c>
    </row>
    <row r="1046" spans="1:4" ht="15" customHeight="1">
      <c r="A1046" s="24" t="s">
        <v>2505</v>
      </c>
      <c r="B1046" s="25" t="s">
        <v>2506</v>
      </c>
      <c r="C1046" s="28" t="s">
        <v>419</v>
      </c>
      <c r="D1046" s="40" t="s">
        <v>420</v>
      </c>
    </row>
    <row r="1047" spans="1:4" ht="15" customHeight="1">
      <c r="A1047" s="24" t="s">
        <v>2507</v>
      </c>
      <c r="B1047" s="25" t="s">
        <v>2508</v>
      </c>
      <c r="C1047" s="28" t="s">
        <v>419</v>
      </c>
      <c r="D1047" s="40" t="s">
        <v>420</v>
      </c>
    </row>
    <row r="1048" spans="1:4" ht="15" customHeight="1">
      <c r="A1048" s="24" t="s">
        <v>2509</v>
      </c>
      <c r="B1048" s="25" t="s">
        <v>2510</v>
      </c>
      <c r="C1048" s="28" t="s">
        <v>419</v>
      </c>
      <c r="D1048" s="40" t="s">
        <v>420</v>
      </c>
    </row>
    <row r="1049" spans="1:4" ht="15" customHeight="1">
      <c r="A1049" s="24" t="s">
        <v>2511</v>
      </c>
      <c r="B1049" s="25" t="s">
        <v>2512</v>
      </c>
      <c r="C1049" s="28" t="s">
        <v>419</v>
      </c>
      <c r="D1049" s="40" t="s">
        <v>420</v>
      </c>
    </row>
    <row r="1050" spans="1:4" ht="15" customHeight="1">
      <c r="A1050" s="24" t="s">
        <v>2513</v>
      </c>
      <c r="B1050" s="25" t="s">
        <v>2514</v>
      </c>
      <c r="C1050" s="28" t="s">
        <v>419</v>
      </c>
      <c r="D1050" s="40" t="s">
        <v>420</v>
      </c>
    </row>
    <row r="1051" spans="1:4" ht="15" customHeight="1">
      <c r="A1051" s="24" t="s">
        <v>2515</v>
      </c>
      <c r="B1051" s="25" t="s">
        <v>2516</v>
      </c>
      <c r="C1051" s="28" t="s">
        <v>419</v>
      </c>
      <c r="D1051" s="40" t="s">
        <v>420</v>
      </c>
    </row>
    <row r="1052" spans="1:4" ht="15" customHeight="1">
      <c r="A1052" s="24" t="s">
        <v>2517</v>
      </c>
      <c r="B1052" s="25" t="s">
        <v>2518</v>
      </c>
      <c r="C1052" s="28" t="s">
        <v>419</v>
      </c>
      <c r="D1052" s="40" t="s">
        <v>420</v>
      </c>
    </row>
    <row r="1053" spans="1:4" ht="15" customHeight="1">
      <c r="A1053" s="24" t="s">
        <v>2519</v>
      </c>
      <c r="B1053" s="25" t="s">
        <v>2520</v>
      </c>
      <c r="C1053" s="28" t="s">
        <v>419</v>
      </c>
      <c r="D1053" s="40" t="s">
        <v>420</v>
      </c>
    </row>
    <row r="1054" spans="1:4" ht="15" customHeight="1">
      <c r="A1054" s="24" t="s">
        <v>2521</v>
      </c>
      <c r="B1054" s="25" t="s">
        <v>2522</v>
      </c>
      <c r="C1054" s="28" t="s">
        <v>419</v>
      </c>
      <c r="D1054" s="40" t="s">
        <v>420</v>
      </c>
    </row>
    <row r="1055" spans="1:4" ht="15" customHeight="1">
      <c r="A1055" s="24" t="s">
        <v>2523</v>
      </c>
      <c r="B1055" s="25" t="s">
        <v>2524</v>
      </c>
      <c r="C1055" s="28" t="s">
        <v>419</v>
      </c>
      <c r="D1055" s="40" t="s">
        <v>420</v>
      </c>
    </row>
    <row r="1056" spans="1:4" ht="15" customHeight="1">
      <c r="A1056" s="24" t="s">
        <v>2525</v>
      </c>
      <c r="B1056" s="25" t="s">
        <v>2526</v>
      </c>
      <c r="C1056" s="28" t="s">
        <v>419</v>
      </c>
      <c r="D1056" s="40" t="s">
        <v>420</v>
      </c>
    </row>
    <row r="1057" spans="1:4" ht="15" customHeight="1">
      <c r="A1057" s="24" t="s">
        <v>2527</v>
      </c>
      <c r="B1057" s="25" t="s">
        <v>2528</v>
      </c>
      <c r="C1057" s="28" t="s">
        <v>419</v>
      </c>
      <c r="D1057" s="40" t="s">
        <v>420</v>
      </c>
    </row>
    <row r="1058" spans="1:4" ht="15" customHeight="1">
      <c r="A1058" s="24" t="s">
        <v>2529</v>
      </c>
      <c r="B1058" s="25" t="s">
        <v>2530</v>
      </c>
      <c r="C1058" s="28" t="s">
        <v>419</v>
      </c>
      <c r="D1058" s="40" t="s">
        <v>420</v>
      </c>
    </row>
    <row r="1059" spans="1:4" ht="15" customHeight="1">
      <c r="A1059" s="24" t="s">
        <v>2531</v>
      </c>
      <c r="B1059" s="25" t="s">
        <v>2532</v>
      </c>
      <c r="C1059" s="28" t="s">
        <v>419</v>
      </c>
      <c r="D1059" s="40" t="s">
        <v>420</v>
      </c>
    </row>
    <row r="1060" spans="1:4" ht="15" customHeight="1">
      <c r="A1060" s="24" t="s">
        <v>2533</v>
      </c>
      <c r="B1060" s="25" t="s">
        <v>2534</v>
      </c>
      <c r="C1060" s="28" t="s">
        <v>419</v>
      </c>
      <c r="D1060" s="40" t="s">
        <v>420</v>
      </c>
    </row>
    <row r="1061" spans="1:4" ht="15" customHeight="1">
      <c r="A1061" s="24" t="s">
        <v>2535</v>
      </c>
      <c r="B1061" s="25" t="s">
        <v>2536</v>
      </c>
      <c r="C1061" s="28" t="s">
        <v>419</v>
      </c>
      <c r="D1061" s="40" t="s">
        <v>420</v>
      </c>
    </row>
    <row r="1062" spans="1:4" ht="15" customHeight="1">
      <c r="A1062" s="24" t="s">
        <v>2537</v>
      </c>
      <c r="B1062" s="25" t="s">
        <v>2538</v>
      </c>
      <c r="C1062" s="28" t="s">
        <v>419</v>
      </c>
      <c r="D1062" s="40" t="s">
        <v>420</v>
      </c>
    </row>
    <row r="1063" spans="1:4" ht="15" customHeight="1">
      <c r="A1063" s="24" t="s">
        <v>2539</v>
      </c>
      <c r="B1063" s="25" t="s">
        <v>2540</v>
      </c>
      <c r="C1063" s="28" t="s">
        <v>419</v>
      </c>
      <c r="D1063" s="40" t="s">
        <v>420</v>
      </c>
    </row>
    <row r="1064" spans="1:4" ht="15" customHeight="1">
      <c r="A1064" s="24" t="s">
        <v>2541</v>
      </c>
      <c r="B1064" s="25" t="s">
        <v>2542</v>
      </c>
      <c r="C1064" s="28" t="s">
        <v>419</v>
      </c>
      <c r="D1064" s="40" t="s">
        <v>420</v>
      </c>
    </row>
    <row r="1065" spans="1:4" ht="15" customHeight="1">
      <c r="A1065" s="24" t="s">
        <v>2543</v>
      </c>
      <c r="B1065" s="25" t="s">
        <v>2544</v>
      </c>
      <c r="C1065" s="28" t="s">
        <v>419</v>
      </c>
      <c r="D1065" s="40" t="s">
        <v>420</v>
      </c>
    </row>
    <row r="1066" spans="1:4" ht="15" customHeight="1">
      <c r="A1066" s="24" t="s">
        <v>2545</v>
      </c>
      <c r="B1066" s="25" t="s">
        <v>2546</v>
      </c>
      <c r="C1066" s="28" t="s">
        <v>419</v>
      </c>
      <c r="D1066" s="40" t="s">
        <v>420</v>
      </c>
    </row>
    <row r="1067" spans="1:4" ht="15" customHeight="1">
      <c r="A1067" s="24" t="s">
        <v>2547</v>
      </c>
      <c r="B1067" s="25" t="s">
        <v>2548</v>
      </c>
      <c r="C1067" s="28" t="s">
        <v>419</v>
      </c>
      <c r="D1067" s="40" t="s">
        <v>420</v>
      </c>
    </row>
    <row r="1068" spans="1:4" ht="15" customHeight="1">
      <c r="A1068" s="24" t="s">
        <v>2549</v>
      </c>
      <c r="B1068" s="25" t="s">
        <v>2550</v>
      </c>
      <c r="C1068" s="28" t="s">
        <v>419</v>
      </c>
      <c r="D1068" s="40" t="s">
        <v>420</v>
      </c>
    </row>
    <row r="1069" spans="1:4" ht="15" customHeight="1">
      <c r="A1069" s="24" t="s">
        <v>2551</v>
      </c>
      <c r="B1069" s="25" t="s">
        <v>2552</v>
      </c>
      <c r="C1069" s="28" t="s">
        <v>419</v>
      </c>
      <c r="D1069" s="40" t="s">
        <v>420</v>
      </c>
    </row>
    <row r="1070" spans="1:4" ht="15" customHeight="1">
      <c r="A1070" s="24" t="s">
        <v>2553</v>
      </c>
      <c r="B1070" s="25" t="s">
        <v>2554</v>
      </c>
      <c r="C1070" s="28" t="s">
        <v>419</v>
      </c>
      <c r="D1070" s="40" t="s">
        <v>420</v>
      </c>
    </row>
    <row r="1071" spans="1:4" ht="15" customHeight="1">
      <c r="A1071" s="24" t="s">
        <v>2555</v>
      </c>
      <c r="B1071" s="25" t="s">
        <v>2556</v>
      </c>
      <c r="C1071" s="28" t="s">
        <v>419</v>
      </c>
      <c r="D1071" s="40" t="s">
        <v>420</v>
      </c>
    </row>
    <row r="1072" spans="1:4" ht="15" customHeight="1">
      <c r="A1072" s="24" t="s">
        <v>2557</v>
      </c>
      <c r="B1072" s="25" t="s">
        <v>2558</v>
      </c>
      <c r="C1072" s="28" t="s">
        <v>419</v>
      </c>
      <c r="D1072" s="40" t="s">
        <v>420</v>
      </c>
    </row>
    <row r="1073" spans="1:4" ht="15" customHeight="1">
      <c r="A1073" s="24" t="s">
        <v>2559</v>
      </c>
      <c r="B1073" s="25" t="s">
        <v>2560</v>
      </c>
      <c r="C1073" s="28" t="s">
        <v>419</v>
      </c>
      <c r="D1073" s="40" t="s">
        <v>420</v>
      </c>
    </row>
    <row r="1074" spans="1:4" ht="15" customHeight="1">
      <c r="A1074" s="24" t="s">
        <v>2561</v>
      </c>
      <c r="B1074" s="25" t="s">
        <v>2562</v>
      </c>
      <c r="C1074" s="28" t="s">
        <v>419</v>
      </c>
      <c r="D1074" s="40" t="s">
        <v>420</v>
      </c>
    </row>
    <row r="1075" spans="1:4" ht="15" customHeight="1">
      <c r="A1075" s="24" t="s">
        <v>2563</v>
      </c>
      <c r="B1075" s="25" t="s">
        <v>2564</v>
      </c>
      <c r="C1075" s="28" t="s">
        <v>419</v>
      </c>
      <c r="D1075" s="40" t="s">
        <v>420</v>
      </c>
    </row>
    <row r="1076" spans="1:4" ht="15" customHeight="1">
      <c r="A1076" s="24" t="s">
        <v>2565</v>
      </c>
      <c r="B1076" s="25" t="s">
        <v>2566</v>
      </c>
      <c r="C1076" s="28" t="s">
        <v>419</v>
      </c>
      <c r="D1076" s="40" t="s">
        <v>420</v>
      </c>
    </row>
    <row r="1077" spans="1:4" ht="15" customHeight="1">
      <c r="A1077" s="24" t="s">
        <v>2567</v>
      </c>
      <c r="B1077" s="25" t="s">
        <v>2568</v>
      </c>
      <c r="C1077" s="28" t="s">
        <v>419</v>
      </c>
      <c r="D1077" s="40" t="s">
        <v>420</v>
      </c>
    </row>
    <row r="1078" spans="1:4" ht="15" customHeight="1">
      <c r="A1078" s="24" t="s">
        <v>2569</v>
      </c>
      <c r="B1078" s="25" t="s">
        <v>2570</v>
      </c>
      <c r="C1078" s="28" t="s">
        <v>419</v>
      </c>
      <c r="D1078" s="40" t="s">
        <v>420</v>
      </c>
    </row>
    <row r="1079" spans="1:4" ht="15" customHeight="1">
      <c r="A1079" s="24" t="s">
        <v>2571</v>
      </c>
      <c r="B1079" s="25" t="s">
        <v>2572</v>
      </c>
      <c r="C1079" s="28" t="s">
        <v>419</v>
      </c>
      <c r="D1079" s="40" t="s">
        <v>420</v>
      </c>
    </row>
    <row r="1080" spans="1:4" ht="15" customHeight="1">
      <c r="A1080" s="24" t="s">
        <v>2573</v>
      </c>
      <c r="B1080" s="25" t="s">
        <v>2574</v>
      </c>
      <c r="C1080" s="28" t="s">
        <v>419</v>
      </c>
      <c r="D1080" s="40" t="s">
        <v>420</v>
      </c>
    </row>
    <row r="1081" spans="1:4" ht="15" customHeight="1">
      <c r="A1081" s="24" t="s">
        <v>2575</v>
      </c>
      <c r="B1081" s="25" t="s">
        <v>2576</v>
      </c>
      <c r="C1081" s="28" t="s">
        <v>419</v>
      </c>
      <c r="D1081" s="40" t="s">
        <v>420</v>
      </c>
    </row>
    <row r="1082" spans="1:4" ht="15" customHeight="1">
      <c r="A1082" s="24" t="s">
        <v>2577</v>
      </c>
      <c r="B1082" s="25" t="s">
        <v>2578</v>
      </c>
      <c r="C1082" s="28" t="s">
        <v>419</v>
      </c>
      <c r="D1082" s="40" t="s">
        <v>420</v>
      </c>
    </row>
    <row r="1083" spans="1:4" ht="15" customHeight="1">
      <c r="A1083" s="24" t="s">
        <v>2579</v>
      </c>
      <c r="B1083" s="25" t="s">
        <v>2580</v>
      </c>
      <c r="C1083" s="28" t="s">
        <v>419</v>
      </c>
      <c r="D1083" s="40" t="s">
        <v>420</v>
      </c>
    </row>
    <row r="1084" spans="1:4" ht="15" customHeight="1">
      <c r="A1084" s="24" t="s">
        <v>2581</v>
      </c>
      <c r="B1084" s="25" t="s">
        <v>2582</v>
      </c>
      <c r="C1084" s="28" t="s">
        <v>419</v>
      </c>
      <c r="D1084" s="40" t="s">
        <v>420</v>
      </c>
    </row>
    <row r="1085" spans="1:4" ht="15" customHeight="1">
      <c r="A1085" s="24" t="s">
        <v>2583</v>
      </c>
      <c r="B1085" s="25" t="s">
        <v>2584</v>
      </c>
      <c r="C1085" s="28" t="s">
        <v>419</v>
      </c>
      <c r="D1085" s="40" t="s">
        <v>420</v>
      </c>
    </row>
    <row r="1086" spans="1:4" ht="15" customHeight="1">
      <c r="A1086" s="24" t="s">
        <v>2585</v>
      </c>
      <c r="B1086" s="25" t="s">
        <v>2586</v>
      </c>
      <c r="C1086" s="28" t="s">
        <v>419</v>
      </c>
      <c r="D1086" s="40" t="s">
        <v>420</v>
      </c>
    </row>
    <row r="1087" spans="1:4" ht="15" customHeight="1">
      <c r="A1087" s="24" t="s">
        <v>2587</v>
      </c>
      <c r="B1087" s="25" t="s">
        <v>2588</v>
      </c>
      <c r="C1087" s="28" t="s">
        <v>419</v>
      </c>
      <c r="D1087" s="40" t="s">
        <v>420</v>
      </c>
    </row>
    <row r="1088" spans="1:4" ht="15" customHeight="1">
      <c r="A1088" s="24" t="s">
        <v>2589</v>
      </c>
      <c r="B1088" s="25" t="s">
        <v>2590</v>
      </c>
      <c r="C1088" s="28" t="s">
        <v>419</v>
      </c>
      <c r="D1088" s="40" t="s">
        <v>420</v>
      </c>
    </row>
    <row r="1089" spans="1:4" ht="15" customHeight="1">
      <c r="A1089" s="24" t="s">
        <v>2591</v>
      </c>
      <c r="B1089" s="25" t="s">
        <v>2592</v>
      </c>
      <c r="C1089" s="28" t="s">
        <v>419</v>
      </c>
      <c r="D1089" s="40" t="s">
        <v>420</v>
      </c>
    </row>
    <row r="1090" spans="1:4" ht="15" customHeight="1">
      <c r="A1090" s="24" t="s">
        <v>2593</v>
      </c>
      <c r="B1090" s="25" t="s">
        <v>2594</v>
      </c>
      <c r="C1090" s="28" t="s">
        <v>419</v>
      </c>
      <c r="D1090" s="40" t="s">
        <v>420</v>
      </c>
    </row>
    <row r="1091" spans="1:4" ht="15" customHeight="1">
      <c r="A1091" s="24" t="s">
        <v>2595</v>
      </c>
      <c r="B1091" s="25" t="s">
        <v>2596</v>
      </c>
      <c r="C1091" s="28" t="s">
        <v>419</v>
      </c>
      <c r="D1091" s="40" t="s">
        <v>420</v>
      </c>
    </row>
    <row r="1092" spans="1:4" ht="15" customHeight="1">
      <c r="A1092" s="24" t="s">
        <v>2597</v>
      </c>
      <c r="B1092" s="25" t="s">
        <v>2598</v>
      </c>
      <c r="C1092" s="28" t="s">
        <v>419</v>
      </c>
      <c r="D1092" s="40" t="s">
        <v>420</v>
      </c>
    </row>
    <row r="1093" spans="1:4" ht="15" customHeight="1">
      <c r="A1093" s="24" t="s">
        <v>2599</v>
      </c>
      <c r="B1093" s="25" t="s">
        <v>2600</v>
      </c>
      <c r="C1093" s="28" t="s">
        <v>419</v>
      </c>
      <c r="D1093" s="40" t="s">
        <v>420</v>
      </c>
    </row>
    <row r="1094" spans="1:4" ht="15" customHeight="1">
      <c r="A1094" s="24" t="s">
        <v>2601</v>
      </c>
      <c r="B1094" s="25" t="s">
        <v>2602</v>
      </c>
      <c r="C1094" s="28" t="s">
        <v>419</v>
      </c>
      <c r="D1094" s="40" t="s">
        <v>420</v>
      </c>
    </row>
    <row r="1095" spans="1:4" ht="15" customHeight="1">
      <c r="A1095" s="24" t="s">
        <v>2603</v>
      </c>
      <c r="B1095" s="25" t="s">
        <v>2604</v>
      </c>
      <c r="C1095" s="28" t="s">
        <v>419</v>
      </c>
      <c r="D1095" s="40" t="s">
        <v>420</v>
      </c>
    </row>
    <row r="1096" spans="1:4" ht="15" customHeight="1">
      <c r="A1096" s="24" t="s">
        <v>2605</v>
      </c>
      <c r="B1096" s="25" t="s">
        <v>2606</v>
      </c>
      <c r="C1096" s="28" t="s">
        <v>419</v>
      </c>
      <c r="D1096" s="40" t="s">
        <v>420</v>
      </c>
    </row>
    <row r="1097" spans="1:4" ht="15" customHeight="1">
      <c r="A1097" s="24" t="s">
        <v>2607</v>
      </c>
      <c r="B1097" s="25" t="s">
        <v>2608</v>
      </c>
      <c r="C1097" s="28" t="s">
        <v>419</v>
      </c>
      <c r="D1097" s="40" t="s">
        <v>420</v>
      </c>
    </row>
    <row r="1098" spans="1:4" ht="15" customHeight="1">
      <c r="A1098" s="24" t="s">
        <v>2609</v>
      </c>
      <c r="B1098" s="25" t="s">
        <v>2610</v>
      </c>
      <c r="C1098" s="28" t="s">
        <v>419</v>
      </c>
      <c r="D1098" s="40" t="s">
        <v>420</v>
      </c>
    </row>
    <row r="1099" spans="1:4" ht="15" customHeight="1">
      <c r="A1099" s="24" t="s">
        <v>2611</v>
      </c>
      <c r="B1099" s="25" t="s">
        <v>2612</v>
      </c>
      <c r="C1099" s="28" t="s">
        <v>419</v>
      </c>
      <c r="D1099" s="40" t="s">
        <v>420</v>
      </c>
    </row>
    <row r="1100" spans="1:4" ht="15" customHeight="1">
      <c r="A1100" s="24" t="s">
        <v>2613</v>
      </c>
      <c r="B1100" s="25" t="s">
        <v>2614</v>
      </c>
      <c r="C1100" s="28" t="s">
        <v>419</v>
      </c>
      <c r="D1100" s="40" t="s">
        <v>420</v>
      </c>
    </row>
    <row r="1101" spans="1:4" ht="15" customHeight="1">
      <c r="A1101" s="24" t="s">
        <v>2615</v>
      </c>
      <c r="B1101" s="25" t="s">
        <v>2616</v>
      </c>
      <c r="C1101" s="28" t="s">
        <v>419</v>
      </c>
      <c r="D1101" s="40" t="s">
        <v>420</v>
      </c>
    </row>
    <row r="1102" spans="1:4" ht="15" customHeight="1">
      <c r="A1102" s="24" t="s">
        <v>2617</v>
      </c>
      <c r="B1102" s="25" t="s">
        <v>2618</v>
      </c>
      <c r="C1102" s="28" t="s">
        <v>419</v>
      </c>
      <c r="D1102" s="40" t="s">
        <v>420</v>
      </c>
    </row>
    <row r="1103" spans="1:4" ht="15" customHeight="1">
      <c r="A1103" s="24" t="s">
        <v>2619</v>
      </c>
      <c r="B1103" s="25" t="s">
        <v>2620</v>
      </c>
      <c r="C1103" s="28" t="s">
        <v>419</v>
      </c>
      <c r="D1103" s="40" t="s">
        <v>420</v>
      </c>
    </row>
    <row r="1104" spans="1:4" ht="15" customHeight="1">
      <c r="A1104" s="24" t="s">
        <v>2621</v>
      </c>
      <c r="B1104" s="25" t="s">
        <v>2622</v>
      </c>
      <c r="C1104" s="28" t="s">
        <v>419</v>
      </c>
      <c r="D1104" s="40" t="s">
        <v>420</v>
      </c>
    </row>
    <row r="1105" spans="1:4" ht="15" customHeight="1">
      <c r="A1105" s="24" t="s">
        <v>2623</v>
      </c>
      <c r="B1105" s="25" t="s">
        <v>2624</v>
      </c>
      <c r="C1105" s="28" t="s">
        <v>419</v>
      </c>
      <c r="D1105" s="40" t="s">
        <v>420</v>
      </c>
    </row>
    <row r="1106" spans="1:4" ht="15" customHeight="1">
      <c r="A1106" s="24" t="s">
        <v>2625</v>
      </c>
      <c r="B1106" s="25" t="s">
        <v>2626</v>
      </c>
      <c r="C1106" s="28" t="s">
        <v>419</v>
      </c>
      <c r="D1106" s="40" t="s">
        <v>420</v>
      </c>
    </row>
    <row r="1107" spans="1:4" ht="15" customHeight="1">
      <c r="A1107" s="24" t="s">
        <v>2627</v>
      </c>
      <c r="B1107" s="25" t="s">
        <v>2628</v>
      </c>
      <c r="C1107" s="28" t="s">
        <v>419</v>
      </c>
      <c r="D1107" s="40" t="s">
        <v>420</v>
      </c>
    </row>
    <row r="1108" spans="1:4" ht="15" customHeight="1">
      <c r="A1108" s="24" t="s">
        <v>2629</v>
      </c>
      <c r="B1108" s="25" t="s">
        <v>2630</v>
      </c>
      <c r="C1108" s="28" t="s">
        <v>419</v>
      </c>
      <c r="D1108" s="40" t="s">
        <v>420</v>
      </c>
    </row>
    <row r="1109" spans="1:4" ht="15" customHeight="1">
      <c r="A1109" s="24" t="s">
        <v>2631</v>
      </c>
      <c r="B1109" s="25" t="s">
        <v>2632</v>
      </c>
      <c r="C1109" s="28" t="s">
        <v>419</v>
      </c>
      <c r="D1109" s="40" t="s">
        <v>420</v>
      </c>
    </row>
    <row r="1110" spans="1:4" ht="15" customHeight="1">
      <c r="A1110" s="24" t="s">
        <v>2633</v>
      </c>
      <c r="B1110" s="25" t="s">
        <v>2634</v>
      </c>
      <c r="C1110" s="28" t="s">
        <v>419</v>
      </c>
      <c r="D1110" s="40" t="s">
        <v>420</v>
      </c>
    </row>
    <row r="1111" spans="1:4" ht="15" customHeight="1">
      <c r="A1111" s="24" t="s">
        <v>2635</v>
      </c>
      <c r="B1111" s="25" t="s">
        <v>2636</v>
      </c>
      <c r="C1111" s="28" t="s">
        <v>419</v>
      </c>
      <c r="D1111" s="40" t="s">
        <v>420</v>
      </c>
    </row>
    <row r="1112" spans="1:4" ht="15" customHeight="1">
      <c r="A1112" s="24" t="s">
        <v>2637</v>
      </c>
      <c r="B1112" s="25" t="s">
        <v>2638</v>
      </c>
      <c r="C1112" s="28" t="s">
        <v>419</v>
      </c>
      <c r="D1112" s="40" t="s">
        <v>420</v>
      </c>
    </row>
    <row r="1113" spans="1:4" ht="15" customHeight="1">
      <c r="A1113" s="24" t="s">
        <v>2639</v>
      </c>
      <c r="B1113" s="25" t="s">
        <v>2640</v>
      </c>
      <c r="C1113" s="28" t="s">
        <v>419</v>
      </c>
      <c r="D1113" s="40" t="s">
        <v>420</v>
      </c>
    </row>
    <row r="1114" spans="1:4" ht="15" customHeight="1">
      <c r="A1114" s="24" t="s">
        <v>2641</v>
      </c>
      <c r="B1114" s="25" t="s">
        <v>2642</v>
      </c>
      <c r="C1114" s="28" t="s">
        <v>419</v>
      </c>
      <c r="D1114" s="40" t="s">
        <v>420</v>
      </c>
    </row>
    <row r="1115" spans="1:4" ht="15" customHeight="1">
      <c r="A1115" s="24" t="s">
        <v>2643</v>
      </c>
      <c r="B1115" s="25" t="s">
        <v>2644</v>
      </c>
      <c r="C1115" s="28" t="s">
        <v>419</v>
      </c>
      <c r="D1115" s="40" t="s">
        <v>420</v>
      </c>
    </row>
    <row r="1116" spans="1:4" ht="15" customHeight="1">
      <c r="A1116" s="24" t="s">
        <v>2645</v>
      </c>
      <c r="B1116" s="25" t="s">
        <v>2646</v>
      </c>
      <c r="C1116" s="28" t="s">
        <v>419</v>
      </c>
      <c r="D1116" s="40" t="s">
        <v>420</v>
      </c>
    </row>
    <row r="1117" spans="1:4" ht="15" customHeight="1">
      <c r="A1117" s="24" t="s">
        <v>2647</v>
      </c>
      <c r="B1117" s="25" t="s">
        <v>2648</v>
      </c>
      <c r="C1117" s="28" t="s">
        <v>419</v>
      </c>
      <c r="D1117" s="40" t="s">
        <v>420</v>
      </c>
    </row>
    <row r="1118" spans="1:4" ht="15" customHeight="1">
      <c r="A1118" s="24" t="s">
        <v>2649</v>
      </c>
      <c r="B1118" s="25" t="s">
        <v>2650</v>
      </c>
      <c r="C1118" s="28" t="s">
        <v>419</v>
      </c>
      <c r="D1118" s="40" t="s">
        <v>420</v>
      </c>
    </row>
    <row r="1119" spans="1:4" ht="15" customHeight="1">
      <c r="A1119" s="24" t="s">
        <v>2651</v>
      </c>
      <c r="B1119" s="25" t="s">
        <v>2652</v>
      </c>
      <c r="C1119" s="28" t="s">
        <v>419</v>
      </c>
      <c r="D1119" s="40" t="s">
        <v>420</v>
      </c>
    </row>
    <row r="1120" spans="1:4" ht="15" customHeight="1">
      <c r="A1120" s="24" t="s">
        <v>2653</v>
      </c>
      <c r="B1120" s="25" t="s">
        <v>2654</v>
      </c>
      <c r="C1120" s="28" t="s">
        <v>419</v>
      </c>
      <c r="D1120" s="40" t="s">
        <v>420</v>
      </c>
    </row>
    <row r="1121" spans="1:4" ht="15" customHeight="1">
      <c r="A1121" s="24" t="s">
        <v>2655</v>
      </c>
      <c r="B1121" s="25" t="s">
        <v>2656</v>
      </c>
      <c r="C1121" s="28" t="s">
        <v>419</v>
      </c>
      <c r="D1121" s="40" t="s">
        <v>420</v>
      </c>
    </row>
    <row r="1122" spans="1:4" ht="15" customHeight="1">
      <c r="A1122" s="24" t="s">
        <v>2657</v>
      </c>
      <c r="B1122" s="25" t="s">
        <v>2658</v>
      </c>
      <c r="C1122" s="28" t="s">
        <v>419</v>
      </c>
      <c r="D1122" s="40" t="s">
        <v>420</v>
      </c>
    </row>
    <row r="1123" spans="1:4" ht="15" customHeight="1">
      <c r="A1123" s="24" t="s">
        <v>2659</v>
      </c>
      <c r="B1123" s="25" t="s">
        <v>2660</v>
      </c>
      <c r="C1123" s="28" t="s">
        <v>419</v>
      </c>
      <c r="D1123" s="40" t="s">
        <v>420</v>
      </c>
    </row>
    <row r="1124" spans="1:4" ht="15" customHeight="1">
      <c r="A1124" s="24" t="s">
        <v>2661</v>
      </c>
      <c r="B1124" s="25" t="s">
        <v>2662</v>
      </c>
      <c r="C1124" s="28" t="s">
        <v>419</v>
      </c>
      <c r="D1124" s="40" t="s">
        <v>420</v>
      </c>
    </row>
    <row r="1125" spans="1:4" ht="15" customHeight="1">
      <c r="A1125" s="24" t="s">
        <v>2663</v>
      </c>
      <c r="B1125" s="25" t="s">
        <v>2664</v>
      </c>
      <c r="C1125" s="28" t="s">
        <v>419</v>
      </c>
      <c r="D1125" s="40" t="s">
        <v>420</v>
      </c>
    </row>
    <row r="1126" spans="1:4" ht="15" customHeight="1">
      <c r="A1126" s="24" t="s">
        <v>2665</v>
      </c>
      <c r="B1126" s="25" t="s">
        <v>2666</v>
      </c>
      <c r="C1126" s="28" t="s">
        <v>419</v>
      </c>
      <c r="D1126" s="40" t="s">
        <v>420</v>
      </c>
    </row>
    <row r="1127" spans="1:4" ht="15" customHeight="1">
      <c r="A1127" s="24" t="s">
        <v>2667</v>
      </c>
      <c r="B1127" s="25" t="s">
        <v>2668</v>
      </c>
      <c r="C1127" s="28" t="s">
        <v>419</v>
      </c>
      <c r="D1127" s="40" t="s">
        <v>420</v>
      </c>
    </row>
    <row r="1128" spans="1:4" ht="15" customHeight="1">
      <c r="A1128" s="24" t="s">
        <v>2669</v>
      </c>
      <c r="B1128" s="25" t="s">
        <v>2670</v>
      </c>
      <c r="C1128" s="28" t="s">
        <v>419</v>
      </c>
      <c r="D1128" s="40" t="s">
        <v>420</v>
      </c>
    </row>
    <row r="1129" spans="1:4" ht="15" customHeight="1">
      <c r="A1129" s="24" t="s">
        <v>2671</v>
      </c>
      <c r="B1129" s="25" t="s">
        <v>2672</v>
      </c>
      <c r="C1129" s="28" t="s">
        <v>419</v>
      </c>
      <c r="D1129" s="40" t="s">
        <v>420</v>
      </c>
    </row>
    <row r="1130" spans="1:4" ht="15" customHeight="1">
      <c r="A1130" s="24" t="s">
        <v>2673</v>
      </c>
      <c r="B1130" s="25" t="s">
        <v>2674</v>
      </c>
      <c r="C1130" s="28" t="s">
        <v>419</v>
      </c>
      <c r="D1130" s="40" t="s">
        <v>420</v>
      </c>
    </row>
    <row r="1131" spans="1:4" ht="15" customHeight="1">
      <c r="A1131" s="24" t="s">
        <v>2675</v>
      </c>
      <c r="B1131" s="25" t="s">
        <v>2676</v>
      </c>
      <c r="C1131" s="28" t="s">
        <v>419</v>
      </c>
      <c r="D1131" s="40" t="s">
        <v>420</v>
      </c>
    </row>
    <row r="1132" spans="1:4" ht="15" customHeight="1">
      <c r="A1132" s="24" t="s">
        <v>2677</v>
      </c>
      <c r="B1132" s="25" t="s">
        <v>2678</v>
      </c>
      <c r="C1132" s="28" t="s">
        <v>419</v>
      </c>
      <c r="D1132" s="40" t="s">
        <v>420</v>
      </c>
    </row>
    <row r="1133" spans="1:4" ht="15" customHeight="1">
      <c r="A1133" s="24" t="s">
        <v>2679</v>
      </c>
      <c r="B1133" s="25" t="s">
        <v>2680</v>
      </c>
      <c r="C1133" s="28" t="s">
        <v>419</v>
      </c>
      <c r="D1133" s="40" t="s">
        <v>420</v>
      </c>
    </row>
    <row r="1134" spans="1:4" ht="15" customHeight="1">
      <c r="A1134" s="24" t="s">
        <v>2681</v>
      </c>
      <c r="B1134" s="25" t="s">
        <v>2682</v>
      </c>
      <c r="C1134" s="28" t="s">
        <v>419</v>
      </c>
      <c r="D1134" s="40" t="s">
        <v>420</v>
      </c>
    </row>
    <row r="1135" spans="1:4" ht="15" customHeight="1">
      <c r="A1135" s="24" t="s">
        <v>2683</v>
      </c>
      <c r="B1135" s="25" t="s">
        <v>2684</v>
      </c>
      <c r="C1135" s="28" t="s">
        <v>419</v>
      </c>
      <c r="D1135" s="40" t="s">
        <v>420</v>
      </c>
    </row>
    <row r="1136" spans="1:4" ht="15" customHeight="1">
      <c r="A1136" s="24" t="s">
        <v>2685</v>
      </c>
      <c r="B1136" s="25" t="s">
        <v>2686</v>
      </c>
      <c r="C1136" s="28" t="s">
        <v>419</v>
      </c>
      <c r="D1136" s="40" t="s">
        <v>420</v>
      </c>
    </row>
    <row r="1137" spans="1:4" ht="15" customHeight="1">
      <c r="A1137" s="24" t="s">
        <v>2687</v>
      </c>
      <c r="B1137" s="25" t="s">
        <v>2688</v>
      </c>
      <c r="C1137" s="28" t="s">
        <v>419</v>
      </c>
      <c r="D1137" s="40" t="s">
        <v>420</v>
      </c>
    </row>
    <row r="1138" spans="1:4" ht="15" customHeight="1">
      <c r="A1138" s="24" t="s">
        <v>2689</v>
      </c>
      <c r="B1138" s="25" t="s">
        <v>2690</v>
      </c>
      <c r="C1138" s="28" t="s">
        <v>419</v>
      </c>
      <c r="D1138" s="40" t="s">
        <v>420</v>
      </c>
    </row>
    <row r="1139" spans="1:4" ht="15" customHeight="1">
      <c r="A1139" s="24" t="s">
        <v>2691</v>
      </c>
      <c r="B1139" s="25" t="s">
        <v>2692</v>
      </c>
      <c r="C1139" s="28" t="s">
        <v>419</v>
      </c>
      <c r="D1139" s="40" t="s">
        <v>420</v>
      </c>
    </row>
    <row r="1140" spans="1:4" ht="15" customHeight="1">
      <c r="A1140" s="24" t="s">
        <v>2693</v>
      </c>
      <c r="B1140" s="25" t="s">
        <v>2694</v>
      </c>
      <c r="C1140" s="28" t="s">
        <v>419</v>
      </c>
      <c r="D1140" s="40" t="s">
        <v>420</v>
      </c>
    </row>
    <row r="1141" spans="1:4" ht="15" customHeight="1">
      <c r="A1141" s="24" t="s">
        <v>2695</v>
      </c>
      <c r="B1141" s="25" t="s">
        <v>2696</v>
      </c>
      <c r="C1141" s="28" t="s">
        <v>419</v>
      </c>
      <c r="D1141" s="40" t="s">
        <v>420</v>
      </c>
    </row>
    <row r="1142" spans="1:4" ht="15" customHeight="1">
      <c r="A1142" s="24" t="s">
        <v>2697</v>
      </c>
      <c r="B1142" s="25" t="s">
        <v>2698</v>
      </c>
      <c r="C1142" s="28" t="s">
        <v>419</v>
      </c>
      <c r="D1142" s="40" t="s">
        <v>420</v>
      </c>
    </row>
    <row r="1143" spans="1:4" ht="15" customHeight="1">
      <c r="A1143" s="24" t="s">
        <v>2699</v>
      </c>
      <c r="B1143" s="25" t="s">
        <v>2700</v>
      </c>
      <c r="C1143" s="28" t="s">
        <v>419</v>
      </c>
      <c r="D1143" s="40" t="s">
        <v>420</v>
      </c>
    </row>
    <row r="1144" spans="1:4" ht="15" customHeight="1">
      <c r="A1144" s="24" t="s">
        <v>2701</v>
      </c>
      <c r="B1144" s="25" t="s">
        <v>2702</v>
      </c>
      <c r="C1144" s="28" t="s">
        <v>419</v>
      </c>
      <c r="D1144" s="40" t="s">
        <v>420</v>
      </c>
    </row>
    <row r="1145" spans="1:4" ht="15" customHeight="1">
      <c r="A1145" s="24" t="s">
        <v>2703</v>
      </c>
      <c r="B1145" s="25" t="s">
        <v>2704</v>
      </c>
      <c r="C1145" s="28" t="s">
        <v>419</v>
      </c>
      <c r="D1145" s="40" t="s">
        <v>420</v>
      </c>
    </row>
    <row r="1146" spans="1:4" ht="15" customHeight="1">
      <c r="A1146" s="24" t="s">
        <v>2705</v>
      </c>
      <c r="B1146" s="25" t="s">
        <v>2706</v>
      </c>
      <c r="C1146" s="28" t="s">
        <v>419</v>
      </c>
      <c r="D1146" s="40" t="s">
        <v>420</v>
      </c>
    </row>
    <row r="1147" spans="1:4" ht="15" customHeight="1">
      <c r="A1147" s="24" t="s">
        <v>2707</v>
      </c>
      <c r="B1147" s="25" t="s">
        <v>2708</v>
      </c>
      <c r="C1147" s="28" t="s">
        <v>419</v>
      </c>
      <c r="D1147" s="40" t="s">
        <v>420</v>
      </c>
    </row>
    <row r="1148" spans="1:4" ht="15" customHeight="1">
      <c r="A1148" s="24" t="s">
        <v>2709</v>
      </c>
      <c r="B1148" s="25" t="s">
        <v>2710</v>
      </c>
      <c r="C1148" s="28" t="s">
        <v>419</v>
      </c>
      <c r="D1148" s="40" t="s">
        <v>420</v>
      </c>
    </row>
    <row r="1149" spans="1:4" ht="15" customHeight="1">
      <c r="A1149" s="24" t="s">
        <v>2711</v>
      </c>
      <c r="B1149" s="25" t="s">
        <v>2712</v>
      </c>
      <c r="C1149" s="28" t="s">
        <v>419</v>
      </c>
      <c r="D1149" s="40" t="s">
        <v>420</v>
      </c>
    </row>
    <row r="1150" spans="1:4" ht="15" customHeight="1">
      <c r="A1150" s="24" t="s">
        <v>2713</v>
      </c>
      <c r="B1150" s="25" t="s">
        <v>2714</v>
      </c>
      <c r="C1150" s="28" t="s">
        <v>419</v>
      </c>
      <c r="D1150" s="40" t="s">
        <v>420</v>
      </c>
    </row>
    <row r="1151" spans="1:4" ht="15" customHeight="1">
      <c r="A1151" s="24" t="s">
        <v>2715</v>
      </c>
      <c r="B1151" s="25" t="s">
        <v>2716</v>
      </c>
      <c r="C1151" s="28" t="s">
        <v>419</v>
      </c>
      <c r="D1151" s="40" t="s">
        <v>420</v>
      </c>
    </row>
    <row r="1152" spans="1:4" ht="15" customHeight="1">
      <c r="A1152" s="24" t="s">
        <v>2717</v>
      </c>
      <c r="B1152" s="25" t="s">
        <v>2718</v>
      </c>
      <c r="C1152" s="28" t="s">
        <v>419</v>
      </c>
      <c r="D1152" s="40" t="s">
        <v>420</v>
      </c>
    </row>
    <row r="1153" spans="1:4" ht="15" customHeight="1">
      <c r="A1153" s="24" t="s">
        <v>2719</v>
      </c>
      <c r="B1153" s="25" t="s">
        <v>2720</v>
      </c>
      <c r="C1153" s="28" t="s">
        <v>419</v>
      </c>
      <c r="D1153" s="40" t="s">
        <v>420</v>
      </c>
    </row>
    <row r="1154" spans="1:4" ht="15" customHeight="1">
      <c r="A1154" s="24" t="s">
        <v>2721</v>
      </c>
      <c r="B1154" s="25" t="s">
        <v>2722</v>
      </c>
      <c r="C1154" s="28" t="s">
        <v>419</v>
      </c>
      <c r="D1154" s="40" t="s">
        <v>420</v>
      </c>
    </row>
    <row r="1155" spans="1:4" ht="15" customHeight="1">
      <c r="A1155" s="24" t="s">
        <v>2723</v>
      </c>
      <c r="B1155" s="25" t="s">
        <v>2724</v>
      </c>
      <c r="C1155" s="28" t="s">
        <v>419</v>
      </c>
      <c r="D1155" s="40" t="s">
        <v>420</v>
      </c>
    </row>
    <row r="1156" spans="1:4" ht="15" customHeight="1">
      <c r="A1156" s="24" t="s">
        <v>2725</v>
      </c>
      <c r="B1156" s="25" t="s">
        <v>2726</v>
      </c>
      <c r="C1156" s="28" t="s">
        <v>419</v>
      </c>
      <c r="D1156" s="40" t="s">
        <v>420</v>
      </c>
    </row>
    <row r="1157" spans="1:4" ht="15" customHeight="1">
      <c r="A1157" s="24" t="s">
        <v>2727</v>
      </c>
      <c r="B1157" s="25" t="s">
        <v>2728</v>
      </c>
      <c r="C1157" s="28" t="s">
        <v>419</v>
      </c>
      <c r="D1157" s="40" t="s">
        <v>420</v>
      </c>
    </row>
    <row r="1158" spans="1:4" ht="15" customHeight="1">
      <c r="A1158" s="24" t="s">
        <v>2729</v>
      </c>
      <c r="B1158" s="25" t="s">
        <v>2730</v>
      </c>
      <c r="C1158" s="28" t="s">
        <v>419</v>
      </c>
      <c r="D1158" s="40" t="s">
        <v>420</v>
      </c>
    </row>
    <row r="1159" spans="1:4" ht="15" customHeight="1">
      <c r="A1159" s="24" t="s">
        <v>2731</v>
      </c>
      <c r="B1159" s="25" t="s">
        <v>2732</v>
      </c>
      <c r="C1159" s="28" t="s">
        <v>419</v>
      </c>
      <c r="D1159" s="40" t="s">
        <v>420</v>
      </c>
    </row>
    <row r="1160" spans="1:4" ht="15" customHeight="1">
      <c r="A1160" s="24" t="s">
        <v>2733</v>
      </c>
      <c r="B1160" s="25" t="s">
        <v>2734</v>
      </c>
      <c r="C1160" s="28" t="s">
        <v>419</v>
      </c>
      <c r="D1160" s="40" t="s">
        <v>420</v>
      </c>
    </row>
    <row r="1161" spans="1:4" ht="15" customHeight="1">
      <c r="A1161" s="24" t="s">
        <v>2735</v>
      </c>
      <c r="B1161" s="25" t="s">
        <v>2736</v>
      </c>
      <c r="C1161" s="28" t="s">
        <v>419</v>
      </c>
      <c r="D1161" s="40" t="s">
        <v>420</v>
      </c>
    </row>
    <row r="1162" spans="1:4" ht="15" customHeight="1">
      <c r="A1162" s="24" t="s">
        <v>2737</v>
      </c>
      <c r="B1162" s="25" t="s">
        <v>2738</v>
      </c>
      <c r="C1162" s="28" t="s">
        <v>419</v>
      </c>
      <c r="D1162" s="40" t="s">
        <v>420</v>
      </c>
    </row>
    <row r="1163" spans="1:4" ht="15" customHeight="1">
      <c r="A1163" s="24" t="s">
        <v>2739</v>
      </c>
      <c r="B1163" s="25" t="s">
        <v>2740</v>
      </c>
      <c r="C1163" s="28" t="s">
        <v>419</v>
      </c>
      <c r="D1163" s="40" t="s">
        <v>420</v>
      </c>
    </row>
    <row r="1164" spans="1:4" ht="15" customHeight="1">
      <c r="A1164" s="24" t="s">
        <v>2741</v>
      </c>
      <c r="B1164" s="25" t="s">
        <v>2742</v>
      </c>
      <c r="C1164" s="28" t="s">
        <v>419</v>
      </c>
      <c r="D1164" s="40" t="s">
        <v>420</v>
      </c>
    </row>
    <row r="1165" spans="1:4" ht="15" customHeight="1">
      <c r="A1165" s="24" t="s">
        <v>2743</v>
      </c>
      <c r="B1165" s="25" t="s">
        <v>2744</v>
      </c>
      <c r="C1165" s="28" t="s">
        <v>419</v>
      </c>
      <c r="D1165" s="40" t="s">
        <v>420</v>
      </c>
    </row>
    <row r="1166" spans="1:4" ht="15" customHeight="1">
      <c r="A1166" s="24" t="s">
        <v>2745</v>
      </c>
      <c r="B1166" s="25" t="s">
        <v>2746</v>
      </c>
      <c r="C1166" s="28" t="s">
        <v>419</v>
      </c>
      <c r="D1166" s="40" t="s">
        <v>420</v>
      </c>
    </row>
    <row r="1167" spans="1:4" ht="15" customHeight="1">
      <c r="A1167" s="24" t="s">
        <v>2747</v>
      </c>
      <c r="B1167" s="25" t="s">
        <v>2748</v>
      </c>
      <c r="C1167" s="28" t="s">
        <v>419</v>
      </c>
      <c r="D1167" s="40" t="s">
        <v>420</v>
      </c>
    </row>
    <row r="1168" spans="1:4" ht="15" customHeight="1">
      <c r="A1168" s="24" t="s">
        <v>2749</v>
      </c>
      <c r="B1168" s="25" t="s">
        <v>2750</v>
      </c>
      <c r="C1168" s="28" t="s">
        <v>419</v>
      </c>
      <c r="D1168" s="40" t="s">
        <v>420</v>
      </c>
    </row>
    <row r="1169" spans="1:4" ht="15" customHeight="1">
      <c r="A1169" s="24" t="s">
        <v>2751</v>
      </c>
      <c r="B1169" s="25" t="s">
        <v>2752</v>
      </c>
      <c r="C1169" s="28" t="s">
        <v>419</v>
      </c>
      <c r="D1169" s="40" t="s">
        <v>420</v>
      </c>
    </row>
    <row r="1170" spans="1:4" ht="15" customHeight="1">
      <c r="A1170" s="24" t="s">
        <v>2753</v>
      </c>
      <c r="B1170" s="25" t="s">
        <v>2754</v>
      </c>
      <c r="C1170" s="28" t="s">
        <v>419</v>
      </c>
      <c r="D1170" s="40" t="s">
        <v>420</v>
      </c>
    </row>
    <row r="1171" spans="1:4" ht="15" customHeight="1">
      <c r="A1171" s="24" t="s">
        <v>2755</v>
      </c>
      <c r="B1171" s="25" t="s">
        <v>2756</v>
      </c>
      <c r="C1171" s="28" t="s">
        <v>419</v>
      </c>
      <c r="D1171" s="40" t="s">
        <v>420</v>
      </c>
    </row>
    <row r="1172" spans="1:4" ht="15" customHeight="1">
      <c r="A1172" s="24" t="s">
        <v>2757</v>
      </c>
      <c r="B1172" s="25" t="s">
        <v>2758</v>
      </c>
      <c r="C1172" s="28" t="s">
        <v>419</v>
      </c>
      <c r="D1172" s="40" t="s">
        <v>420</v>
      </c>
    </row>
    <row r="1173" spans="1:4" ht="15" customHeight="1">
      <c r="A1173" s="24" t="s">
        <v>2759</v>
      </c>
      <c r="B1173" s="25" t="s">
        <v>2760</v>
      </c>
      <c r="C1173" s="28" t="s">
        <v>419</v>
      </c>
      <c r="D1173" s="40" t="s">
        <v>420</v>
      </c>
    </row>
    <row r="1174" spans="1:4" ht="15" customHeight="1">
      <c r="A1174" s="24" t="s">
        <v>2761</v>
      </c>
      <c r="B1174" s="25" t="s">
        <v>2762</v>
      </c>
      <c r="C1174" s="28" t="s">
        <v>419</v>
      </c>
      <c r="D1174" s="40" t="s">
        <v>420</v>
      </c>
    </row>
    <row r="1175" spans="1:4" ht="15" customHeight="1">
      <c r="A1175" s="24" t="s">
        <v>2763</v>
      </c>
      <c r="B1175" s="25" t="s">
        <v>2764</v>
      </c>
      <c r="C1175" s="28" t="s">
        <v>419</v>
      </c>
      <c r="D1175" s="40" t="s">
        <v>420</v>
      </c>
    </row>
    <row r="1176" spans="1:4" ht="15" customHeight="1">
      <c r="A1176" s="24" t="s">
        <v>2765</v>
      </c>
      <c r="B1176" s="25" t="s">
        <v>2766</v>
      </c>
      <c r="C1176" s="28" t="s">
        <v>419</v>
      </c>
      <c r="D1176" s="40" t="s">
        <v>420</v>
      </c>
    </row>
    <row r="1177" spans="1:4" ht="15" customHeight="1">
      <c r="A1177" s="24" t="s">
        <v>2767</v>
      </c>
      <c r="B1177" s="25" t="s">
        <v>2768</v>
      </c>
      <c r="C1177" s="28" t="s">
        <v>419</v>
      </c>
      <c r="D1177" s="40" t="s">
        <v>420</v>
      </c>
    </row>
    <row r="1178" spans="1:4" ht="15" customHeight="1">
      <c r="A1178" s="24" t="s">
        <v>2769</v>
      </c>
      <c r="B1178" s="25" t="s">
        <v>2770</v>
      </c>
      <c r="C1178" s="28" t="s">
        <v>419</v>
      </c>
      <c r="D1178" s="40" t="s">
        <v>420</v>
      </c>
    </row>
    <row r="1179" spans="1:4" ht="15" customHeight="1">
      <c r="A1179" s="24" t="s">
        <v>2771</v>
      </c>
      <c r="B1179" s="25" t="s">
        <v>2772</v>
      </c>
      <c r="C1179" s="28" t="s">
        <v>419</v>
      </c>
      <c r="D1179" s="40" t="s">
        <v>420</v>
      </c>
    </row>
    <row r="1180" spans="1:4" ht="15" customHeight="1">
      <c r="A1180" s="24" t="s">
        <v>2773</v>
      </c>
      <c r="B1180" s="25" t="s">
        <v>2774</v>
      </c>
      <c r="C1180" s="28" t="s">
        <v>419</v>
      </c>
      <c r="D1180" s="40" t="s">
        <v>420</v>
      </c>
    </row>
    <row r="1181" spans="1:4" ht="15" customHeight="1">
      <c r="A1181" s="24" t="s">
        <v>2775</v>
      </c>
      <c r="B1181" s="25" t="s">
        <v>2776</v>
      </c>
      <c r="C1181" s="28" t="s">
        <v>419</v>
      </c>
      <c r="D1181" s="40" t="s">
        <v>420</v>
      </c>
    </row>
    <row r="1182" spans="1:4" ht="15" customHeight="1">
      <c r="A1182" s="24" t="s">
        <v>2777</v>
      </c>
      <c r="B1182" s="25" t="s">
        <v>2778</v>
      </c>
      <c r="C1182" s="28" t="s">
        <v>419</v>
      </c>
      <c r="D1182" s="40" t="s">
        <v>420</v>
      </c>
    </row>
    <row r="1183" spans="1:4" ht="15" customHeight="1">
      <c r="A1183" s="24" t="s">
        <v>2779</v>
      </c>
      <c r="B1183" s="25" t="s">
        <v>2780</v>
      </c>
      <c r="C1183" s="28" t="s">
        <v>419</v>
      </c>
      <c r="D1183" s="40" t="s">
        <v>420</v>
      </c>
    </row>
    <row r="1184" spans="1:4" ht="15" customHeight="1">
      <c r="A1184" s="24" t="s">
        <v>2781</v>
      </c>
      <c r="B1184" s="25" t="s">
        <v>2782</v>
      </c>
      <c r="C1184" s="28" t="s">
        <v>419</v>
      </c>
      <c r="D1184" s="40" t="s">
        <v>420</v>
      </c>
    </row>
    <row r="1185" spans="1:4" ht="15" customHeight="1">
      <c r="A1185" s="24" t="s">
        <v>2783</v>
      </c>
      <c r="B1185" s="25" t="s">
        <v>2784</v>
      </c>
      <c r="C1185" s="28" t="s">
        <v>419</v>
      </c>
      <c r="D1185" s="40" t="s">
        <v>420</v>
      </c>
    </row>
    <row r="1186" spans="1:4" ht="15" customHeight="1">
      <c r="A1186" s="24" t="s">
        <v>2785</v>
      </c>
      <c r="B1186" s="25" t="s">
        <v>2786</v>
      </c>
      <c r="C1186" s="28" t="s">
        <v>419</v>
      </c>
      <c r="D1186" s="40" t="s">
        <v>420</v>
      </c>
    </row>
    <row r="1187" spans="1:4" ht="15" customHeight="1">
      <c r="A1187" s="24" t="s">
        <v>2787</v>
      </c>
      <c r="B1187" s="25" t="s">
        <v>2788</v>
      </c>
      <c r="C1187" s="28" t="s">
        <v>419</v>
      </c>
      <c r="D1187" s="40" t="s">
        <v>420</v>
      </c>
    </row>
    <row r="1188" spans="1:4" ht="15" customHeight="1">
      <c r="A1188" s="24" t="s">
        <v>2789</v>
      </c>
      <c r="B1188" s="25" t="s">
        <v>2790</v>
      </c>
      <c r="C1188" s="28" t="s">
        <v>419</v>
      </c>
      <c r="D1188" s="40" t="s">
        <v>420</v>
      </c>
    </row>
    <row r="1189" spans="1:4" ht="15" customHeight="1">
      <c r="A1189" s="24" t="s">
        <v>2791</v>
      </c>
      <c r="B1189" s="25" t="s">
        <v>2792</v>
      </c>
      <c r="C1189" s="28" t="s">
        <v>419</v>
      </c>
      <c r="D1189" s="40" t="s">
        <v>420</v>
      </c>
    </row>
    <row r="1190" spans="1:4" ht="15" customHeight="1">
      <c r="A1190" s="24" t="s">
        <v>2793</v>
      </c>
      <c r="B1190" s="25" t="s">
        <v>2794</v>
      </c>
      <c r="C1190" s="28" t="s">
        <v>419</v>
      </c>
      <c r="D1190" s="40" t="s">
        <v>420</v>
      </c>
    </row>
    <row r="1191" spans="1:4" ht="15" customHeight="1">
      <c r="A1191" s="24" t="s">
        <v>2795</v>
      </c>
      <c r="B1191" s="25" t="s">
        <v>2796</v>
      </c>
      <c r="C1191" s="28" t="s">
        <v>419</v>
      </c>
      <c r="D1191" s="40" t="s">
        <v>420</v>
      </c>
    </row>
    <row r="1192" spans="1:4" ht="15" customHeight="1">
      <c r="A1192" s="24" t="s">
        <v>2797</v>
      </c>
      <c r="B1192" s="25" t="s">
        <v>2798</v>
      </c>
      <c r="C1192" s="28" t="s">
        <v>419</v>
      </c>
      <c r="D1192" s="40" t="s">
        <v>420</v>
      </c>
    </row>
    <row r="1193" spans="1:4" ht="15" customHeight="1">
      <c r="A1193" s="24" t="s">
        <v>2799</v>
      </c>
      <c r="B1193" s="25" t="s">
        <v>2800</v>
      </c>
      <c r="C1193" s="28" t="s">
        <v>419</v>
      </c>
      <c r="D1193" s="40" t="s">
        <v>420</v>
      </c>
    </row>
    <row r="1194" spans="1:4" ht="15" customHeight="1">
      <c r="A1194" s="24" t="s">
        <v>2801</v>
      </c>
      <c r="B1194" s="25" t="s">
        <v>2802</v>
      </c>
      <c r="C1194" s="28" t="s">
        <v>419</v>
      </c>
      <c r="D1194" s="40" t="s">
        <v>420</v>
      </c>
    </row>
    <row r="1195" spans="1:4" ht="15" customHeight="1">
      <c r="A1195" s="24" t="s">
        <v>2803</v>
      </c>
      <c r="B1195" s="25" t="s">
        <v>2804</v>
      </c>
      <c r="C1195" s="28" t="s">
        <v>419</v>
      </c>
      <c r="D1195" s="40" t="s">
        <v>420</v>
      </c>
    </row>
    <row r="1196" spans="1:4" ht="15" customHeight="1">
      <c r="A1196" s="24" t="s">
        <v>2805</v>
      </c>
      <c r="B1196" s="25" t="s">
        <v>2806</v>
      </c>
      <c r="C1196" s="28" t="s">
        <v>419</v>
      </c>
      <c r="D1196" s="40" t="s">
        <v>420</v>
      </c>
    </row>
    <row r="1197" spans="1:4" ht="15" customHeight="1">
      <c r="A1197" s="24" t="s">
        <v>2807</v>
      </c>
      <c r="B1197" s="25" t="s">
        <v>2808</v>
      </c>
      <c r="C1197" s="28" t="s">
        <v>419</v>
      </c>
      <c r="D1197" s="40" t="s">
        <v>420</v>
      </c>
    </row>
    <row r="1198" spans="1:4" ht="15" customHeight="1">
      <c r="A1198" s="24" t="s">
        <v>2809</v>
      </c>
      <c r="B1198" s="25" t="s">
        <v>2810</v>
      </c>
      <c r="C1198" s="28" t="s">
        <v>419</v>
      </c>
      <c r="D1198" s="40" t="s">
        <v>420</v>
      </c>
    </row>
    <row r="1199" spans="1:4" ht="15" customHeight="1">
      <c r="A1199" s="24" t="s">
        <v>2811</v>
      </c>
      <c r="B1199" s="25" t="s">
        <v>2812</v>
      </c>
      <c r="C1199" s="28" t="s">
        <v>419</v>
      </c>
      <c r="D1199" s="40" t="s">
        <v>420</v>
      </c>
    </row>
    <row r="1200" spans="1:4" ht="15" customHeight="1">
      <c r="A1200" s="24" t="s">
        <v>2813</v>
      </c>
      <c r="B1200" s="25" t="s">
        <v>2814</v>
      </c>
      <c r="C1200" s="28" t="s">
        <v>419</v>
      </c>
      <c r="D1200" s="40" t="s">
        <v>420</v>
      </c>
    </row>
    <row r="1201" spans="1:4" ht="15" customHeight="1">
      <c r="A1201" s="24" t="s">
        <v>2815</v>
      </c>
      <c r="B1201" s="25" t="s">
        <v>2816</v>
      </c>
      <c r="C1201" s="28" t="s">
        <v>419</v>
      </c>
      <c r="D1201" s="40" t="s">
        <v>420</v>
      </c>
    </row>
    <row r="1202" spans="1:4" ht="15" customHeight="1">
      <c r="A1202" s="24" t="s">
        <v>2817</v>
      </c>
      <c r="B1202" s="25" t="s">
        <v>2818</v>
      </c>
      <c r="C1202" s="28" t="s">
        <v>419</v>
      </c>
      <c r="D1202" s="40" t="s">
        <v>420</v>
      </c>
    </row>
    <row r="1203" spans="1:4" ht="15" customHeight="1">
      <c r="A1203" s="24" t="s">
        <v>2819</v>
      </c>
      <c r="B1203" s="25" t="s">
        <v>2820</v>
      </c>
      <c r="C1203" s="28" t="s">
        <v>419</v>
      </c>
      <c r="D1203" s="40" t="s">
        <v>420</v>
      </c>
    </row>
    <row r="1204" spans="1:4" ht="15" customHeight="1">
      <c r="A1204" s="24" t="s">
        <v>2821</v>
      </c>
      <c r="B1204" s="25" t="s">
        <v>2822</v>
      </c>
      <c r="C1204" s="28" t="s">
        <v>419</v>
      </c>
      <c r="D1204" s="40" t="s">
        <v>420</v>
      </c>
    </row>
    <row r="1205" spans="1:4" ht="15" customHeight="1">
      <c r="A1205" s="24" t="s">
        <v>2823</v>
      </c>
      <c r="B1205" s="25" t="s">
        <v>2824</v>
      </c>
      <c r="C1205" s="28" t="s">
        <v>419</v>
      </c>
      <c r="D1205" s="40" t="s">
        <v>420</v>
      </c>
    </row>
    <row r="1206" spans="1:4" ht="15" customHeight="1">
      <c r="A1206" s="24" t="s">
        <v>2825</v>
      </c>
      <c r="B1206" s="25" t="s">
        <v>2826</v>
      </c>
      <c r="C1206" s="28" t="s">
        <v>419</v>
      </c>
      <c r="D1206" s="40" t="s">
        <v>420</v>
      </c>
    </row>
    <row r="1207" spans="1:4" ht="15" customHeight="1">
      <c r="A1207" s="24" t="s">
        <v>2827</v>
      </c>
      <c r="B1207" s="25" t="s">
        <v>2828</v>
      </c>
      <c r="C1207" s="28" t="s">
        <v>419</v>
      </c>
      <c r="D1207" s="40" t="s">
        <v>420</v>
      </c>
    </row>
    <row r="1208" spans="1:4" ht="15" customHeight="1">
      <c r="A1208" s="24" t="s">
        <v>2829</v>
      </c>
      <c r="B1208" s="25" t="s">
        <v>2830</v>
      </c>
      <c r="C1208" s="28" t="s">
        <v>419</v>
      </c>
      <c r="D1208" s="40" t="s">
        <v>420</v>
      </c>
    </row>
    <row r="1209" spans="1:4" ht="15" customHeight="1">
      <c r="A1209" s="24" t="s">
        <v>2831</v>
      </c>
      <c r="B1209" s="25" t="s">
        <v>2832</v>
      </c>
      <c r="C1209" s="28" t="s">
        <v>419</v>
      </c>
      <c r="D1209" s="40" t="s">
        <v>420</v>
      </c>
    </row>
    <row r="1210" spans="1:4" ht="15" customHeight="1">
      <c r="A1210" s="24" t="s">
        <v>2833</v>
      </c>
      <c r="B1210" s="25" t="s">
        <v>2834</v>
      </c>
      <c r="C1210" s="28" t="s">
        <v>419</v>
      </c>
      <c r="D1210" s="40" t="s">
        <v>420</v>
      </c>
    </row>
    <row r="1211" spans="1:4" ht="15" customHeight="1">
      <c r="A1211" s="24" t="s">
        <v>2835</v>
      </c>
      <c r="B1211" s="25" t="s">
        <v>2836</v>
      </c>
      <c r="C1211" s="28" t="s">
        <v>419</v>
      </c>
      <c r="D1211" s="40" t="s">
        <v>420</v>
      </c>
    </row>
    <row r="1212" spans="1:4" ht="15" customHeight="1">
      <c r="A1212" s="24" t="s">
        <v>2837</v>
      </c>
      <c r="B1212" s="25" t="s">
        <v>2838</v>
      </c>
      <c r="C1212" s="28" t="s">
        <v>419</v>
      </c>
      <c r="D1212" s="40" t="s">
        <v>420</v>
      </c>
    </row>
    <row r="1213" spans="1:4" ht="15" customHeight="1">
      <c r="A1213" s="24" t="s">
        <v>2839</v>
      </c>
      <c r="B1213" s="25" t="s">
        <v>2840</v>
      </c>
      <c r="C1213" s="28" t="s">
        <v>419</v>
      </c>
      <c r="D1213" s="40" t="s">
        <v>420</v>
      </c>
    </row>
    <row r="1214" spans="1:4" ht="15" customHeight="1">
      <c r="A1214" s="24" t="s">
        <v>2841</v>
      </c>
      <c r="B1214" s="25" t="s">
        <v>2842</v>
      </c>
      <c r="C1214" s="28" t="s">
        <v>419</v>
      </c>
      <c r="D1214" s="40" t="s">
        <v>420</v>
      </c>
    </row>
    <row r="1215" spans="1:4" ht="15" customHeight="1">
      <c r="A1215" s="24" t="s">
        <v>2843</v>
      </c>
      <c r="B1215" s="25" t="s">
        <v>2844</v>
      </c>
      <c r="C1215" s="28" t="s">
        <v>419</v>
      </c>
      <c r="D1215" s="40" t="s">
        <v>420</v>
      </c>
    </row>
    <row r="1216" spans="1:4" ht="15" customHeight="1">
      <c r="A1216" s="24" t="s">
        <v>2845</v>
      </c>
      <c r="B1216" s="25" t="s">
        <v>2846</v>
      </c>
      <c r="C1216" s="28" t="s">
        <v>419</v>
      </c>
      <c r="D1216" s="40" t="s">
        <v>420</v>
      </c>
    </row>
    <row r="1217" spans="1:4" ht="15" customHeight="1">
      <c r="A1217" s="24" t="s">
        <v>2847</v>
      </c>
      <c r="B1217" s="25" t="s">
        <v>2848</v>
      </c>
      <c r="C1217" s="28" t="s">
        <v>419</v>
      </c>
      <c r="D1217" s="40" t="s">
        <v>420</v>
      </c>
    </row>
    <row r="1218" spans="1:4" ht="15" customHeight="1">
      <c r="A1218" s="24" t="s">
        <v>2849</v>
      </c>
      <c r="B1218" s="25" t="s">
        <v>2850</v>
      </c>
      <c r="C1218" s="28" t="s">
        <v>419</v>
      </c>
      <c r="D1218" s="40" t="s">
        <v>420</v>
      </c>
    </row>
    <row r="1219" spans="1:4" ht="15" customHeight="1">
      <c r="A1219" s="24" t="s">
        <v>2851</v>
      </c>
      <c r="B1219" s="25" t="s">
        <v>2852</v>
      </c>
      <c r="C1219" s="28" t="s">
        <v>419</v>
      </c>
      <c r="D1219" s="40" t="s">
        <v>420</v>
      </c>
    </row>
    <row r="1220" spans="1:4" ht="15" customHeight="1">
      <c r="A1220" s="24" t="s">
        <v>2853</v>
      </c>
      <c r="B1220" s="25" t="s">
        <v>2854</v>
      </c>
      <c r="C1220" s="28" t="s">
        <v>419</v>
      </c>
      <c r="D1220" s="40" t="s">
        <v>420</v>
      </c>
    </row>
    <row r="1221" spans="1:4" ht="15" customHeight="1">
      <c r="A1221" s="24" t="s">
        <v>2855</v>
      </c>
      <c r="B1221" s="25" t="s">
        <v>2856</v>
      </c>
      <c r="C1221" s="28" t="s">
        <v>419</v>
      </c>
      <c r="D1221" s="40" t="s">
        <v>420</v>
      </c>
    </row>
    <row r="1222" spans="1:4" ht="15" customHeight="1">
      <c r="A1222" s="24" t="s">
        <v>2857</v>
      </c>
      <c r="B1222" s="25" t="s">
        <v>2858</v>
      </c>
      <c r="C1222" s="28" t="s">
        <v>419</v>
      </c>
      <c r="D1222" s="40" t="s">
        <v>420</v>
      </c>
    </row>
    <row r="1223" spans="1:4" ht="15" customHeight="1">
      <c r="A1223" s="24" t="s">
        <v>2859</v>
      </c>
      <c r="B1223" s="25" t="s">
        <v>2860</v>
      </c>
      <c r="C1223" s="28" t="s">
        <v>419</v>
      </c>
      <c r="D1223" s="40" t="s">
        <v>420</v>
      </c>
    </row>
    <row r="1224" spans="1:4" ht="15" customHeight="1">
      <c r="A1224" s="24" t="s">
        <v>2861</v>
      </c>
      <c r="B1224" s="25" t="s">
        <v>2862</v>
      </c>
      <c r="C1224" s="28" t="s">
        <v>419</v>
      </c>
      <c r="D1224" s="40" t="s">
        <v>420</v>
      </c>
    </row>
    <row r="1225" spans="1:4" ht="15" customHeight="1">
      <c r="A1225" s="24" t="s">
        <v>2863</v>
      </c>
      <c r="B1225" s="25" t="s">
        <v>2864</v>
      </c>
      <c r="C1225" s="28" t="s">
        <v>419</v>
      </c>
      <c r="D1225" s="40" t="s">
        <v>420</v>
      </c>
    </row>
    <row r="1226" spans="1:4" ht="15" customHeight="1">
      <c r="A1226" s="24" t="s">
        <v>2865</v>
      </c>
      <c r="B1226" s="25" t="s">
        <v>2866</v>
      </c>
      <c r="C1226" s="28" t="s">
        <v>419</v>
      </c>
      <c r="D1226" s="40" t="s">
        <v>420</v>
      </c>
    </row>
    <row r="1227" spans="1:4" ht="15" customHeight="1">
      <c r="A1227" s="24" t="s">
        <v>2867</v>
      </c>
      <c r="B1227" s="25" t="s">
        <v>2868</v>
      </c>
      <c r="C1227" s="28" t="s">
        <v>419</v>
      </c>
      <c r="D1227" s="40" t="s">
        <v>420</v>
      </c>
    </row>
    <row r="1228" spans="1:4" ht="15" customHeight="1">
      <c r="A1228" s="24" t="s">
        <v>2869</v>
      </c>
      <c r="B1228" s="25" t="s">
        <v>2870</v>
      </c>
      <c r="C1228" s="28" t="s">
        <v>419</v>
      </c>
      <c r="D1228" s="40" t="s">
        <v>420</v>
      </c>
    </row>
    <row r="1229" spans="1:4" ht="15" customHeight="1">
      <c r="A1229" s="24" t="s">
        <v>2871</v>
      </c>
      <c r="B1229" s="25" t="s">
        <v>2872</v>
      </c>
      <c r="C1229" s="28" t="s">
        <v>419</v>
      </c>
      <c r="D1229" s="40" t="s">
        <v>420</v>
      </c>
    </row>
  </sheetData>
  <sheetProtection algorithmName="SHA-512" hashValue="1JZL37/8x8QbgMfvtTO6IRk0DQtQwO/w/gG372w/VpNUYNpL0lm1eduxYsdZP1X5FF25W0CZnekxk96O5jyuUA==" saltValue="5f+m3jBXu7ds7cvsbPMO+g==" spinCount="100000" sheet="1" objects="1" scenarios="1"/>
  <mergeCells count="1">
    <mergeCell ref="A1:B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glio4"/>
  <dimension ref="A1:M12"/>
  <sheetViews>
    <sheetView workbookViewId="0">
      <selection activeCell="F9" sqref="F9"/>
    </sheetView>
  </sheetViews>
  <sheetFormatPr defaultRowHeight="15"/>
  <sheetData>
    <row r="1" spans="1:13" ht="15.75" thickBot="1"/>
    <row r="2" spans="1:13" ht="18.75" thickBot="1">
      <c r="A2">
        <f t="shared" ref="A2:A9" si="0">A3+1</f>
        <v>10</v>
      </c>
      <c r="B2" s="1014" t="s">
        <v>2873</v>
      </c>
      <c r="C2" s="1015"/>
      <c r="D2" s="29">
        <v>0.85</v>
      </c>
      <c r="E2" s="29">
        <v>0.5</v>
      </c>
      <c r="F2" s="29">
        <v>0.2</v>
      </c>
      <c r="K2">
        <v>10000</v>
      </c>
      <c r="L2">
        <v>1100</v>
      </c>
      <c r="M2">
        <f>(K2-100)/L2</f>
        <v>9</v>
      </c>
    </row>
    <row r="3" spans="1:13" ht="19.5" thickTop="1" thickBot="1">
      <c r="A3">
        <f t="shared" si="0"/>
        <v>9</v>
      </c>
      <c r="B3" s="30">
        <v>8900</v>
      </c>
      <c r="C3" s="31">
        <v>10000</v>
      </c>
      <c r="D3" s="32">
        <v>0.8</v>
      </c>
      <c r="E3" s="32">
        <v>0.45</v>
      </c>
      <c r="F3" s="32">
        <v>0.2</v>
      </c>
      <c r="K3">
        <v>8900</v>
      </c>
      <c r="L3">
        <v>1100</v>
      </c>
      <c r="M3">
        <f>(K3-100)/L3</f>
        <v>8</v>
      </c>
    </row>
    <row r="4" spans="1:13" ht="18.75" thickBot="1">
      <c r="A4">
        <f t="shared" si="0"/>
        <v>8</v>
      </c>
      <c r="B4" s="33">
        <v>7800</v>
      </c>
      <c r="C4" s="34">
        <v>8899</v>
      </c>
      <c r="D4" s="35">
        <v>0.75</v>
      </c>
      <c r="E4" s="35">
        <v>0.4</v>
      </c>
      <c r="F4" s="35">
        <v>0.2</v>
      </c>
    </row>
    <row r="5" spans="1:13" ht="18.75" thickBot="1">
      <c r="A5">
        <f t="shared" si="0"/>
        <v>7</v>
      </c>
      <c r="B5" s="33">
        <v>6700</v>
      </c>
      <c r="C5" s="36">
        <v>7799</v>
      </c>
      <c r="D5" s="37">
        <v>0.7</v>
      </c>
      <c r="E5" s="37">
        <v>0.35</v>
      </c>
      <c r="F5" s="37">
        <v>0.2</v>
      </c>
    </row>
    <row r="6" spans="1:13" ht="18.75" thickBot="1">
      <c r="A6">
        <f t="shared" si="0"/>
        <v>6</v>
      </c>
      <c r="B6" s="33">
        <v>5600</v>
      </c>
      <c r="C6" s="34">
        <v>6699</v>
      </c>
      <c r="D6" s="35">
        <v>0.65</v>
      </c>
      <c r="E6" s="35">
        <v>0.3</v>
      </c>
      <c r="F6" s="35">
        <v>0.2</v>
      </c>
    </row>
    <row r="7" spans="1:13" ht="18.75" thickBot="1">
      <c r="A7">
        <f t="shared" si="0"/>
        <v>5</v>
      </c>
      <c r="B7" s="33">
        <v>4500</v>
      </c>
      <c r="C7" s="36">
        <v>5599</v>
      </c>
      <c r="D7" s="37">
        <v>0.6</v>
      </c>
      <c r="E7" s="37">
        <v>0.25</v>
      </c>
      <c r="F7" s="37">
        <v>0.1</v>
      </c>
    </row>
    <row r="8" spans="1:13" ht="18.75" thickBot="1">
      <c r="A8">
        <f t="shared" si="0"/>
        <v>4</v>
      </c>
      <c r="B8" s="33">
        <v>3400</v>
      </c>
      <c r="C8" s="34">
        <v>4499</v>
      </c>
      <c r="D8" s="35">
        <v>0.55000000000000004</v>
      </c>
      <c r="E8" s="35">
        <v>0.2</v>
      </c>
      <c r="F8" s="35">
        <v>0.1</v>
      </c>
    </row>
    <row r="9" spans="1:13" ht="18.75" thickBot="1">
      <c r="A9">
        <f t="shared" si="0"/>
        <v>3</v>
      </c>
      <c r="B9" s="33">
        <v>2300</v>
      </c>
      <c r="C9" s="36">
        <v>3399</v>
      </c>
      <c r="D9" s="37">
        <v>0.5</v>
      </c>
      <c r="E9" s="37">
        <v>0.15</v>
      </c>
      <c r="F9" s="37">
        <v>0.1</v>
      </c>
    </row>
    <row r="10" spans="1:13" ht="18.75" thickBot="1">
      <c r="A10">
        <f>A11+1</f>
        <v>2</v>
      </c>
      <c r="B10" s="33">
        <v>1200</v>
      </c>
      <c r="C10" s="34">
        <v>2299</v>
      </c>
      <c r="D10" s="35">
        <v>0.45</v>
      </c>
      <c r="E10" s="35">
        <v>0.1</v>
      </c>
      <c r="F10" s="35">
        <v>0.05</v>
      </c>
    </row>
    <row r="11" spans="1:13" ht="18.75" thickBot="1">
      <c r="A11">
        <v>1</v>
      </c>
      <c r="B11" s="33">
        <v>100</v>
      </c>
      <c r="C11" s="36">
        <v>1199</v>
      </c>
      <c r="D11" s="37">
        <v>0.4</v>
      </c>
      <c r="E11" s="37">
        <v>0.05</v>
      </c>
      <c r="F11" s="37">
        <v>0.05</v>
      </c>
    </row>
    <row r="12" spans="1:13">
      <c r="A12">
        <v>0</v>
      </c>
      <c r="D12" t="s">
        <v>2874</v>
      </c>
      <c r="E12" t="s">
        <v>2874</v>
      </c>
      <c r="F12" t="s">
        <v>2874</v>
      </c>
    </row>
  </sheetData>
  <mergeCells count="1">
    <mergeCell ref="B2:C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5eaa5fe-1721-43ff-b1fe-f776208375a9" xsi:nil="true"/>
    <lcf76f155ced4ddcb4097134ff3c332f xmlns="342fd75c-198a-4281-93f4-5cc248dc73b5">
      <Terms xmlns="http://schemas.microsoft.com/office/infopath/2007/PartnerControls"/>
    </lcf76f155ced4ddcb4097134ff3c332f>
    <SharedWithUsers xmlns="b5eaa5fe-1721-43ff-b1fe-f776208375a9">
      <UserInfo>
        <DisplayName>Enrico Biele</DisplayName>
        <AccountId>42</AccountId>
        <AccountType/>
      </UserInfo>
      <UserInfo>
        <DisplayName>Marcello Salvio</DisplayName>
        <AccountId>17</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8E87268B0455CF43A8DEF06938CFEB73" ma:contentTypeVersion="13" ma:contentTypeDescription="Creare un nuovo documento." ma:contentTypeScope="" ma:versionID="e5ef581c0dc996d778eb5aa97e3ceb72">
  <xsd:schema xmlns:xsd="http://www.w3.org/2001/XMLSchema" xmlns:xs="http://www.w3.org/2001/XMLSchema" xmlns:p="http://schemas.microsoft.com/office/2006/metadata/properties" xmlns:ns2="342fd75c-198a-4281-93f4-5cc248dc73b5" xmlns:ns3="b5eaa5fe-1721-43ff-b1fe-f776208375a9" targetNamespace="http://schemas.microsoft.com/office/2006/metadata/properties" ma:root="true" ma:fieldsID="d39c1cb7f55b9a4fa430cd98a2ca8e75" ns2:_="" ns3:_="">
    <xsd:import namespace="342fd75c-198a-4281-93f4-5cc248dc73b5"/>
    <xsd:import namespace="b5eaa5fe-1721-43ff-b1fe-f776208375a9"/>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2fd75c-198a-4281-93f4-5cc248dc73b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Tag immagine" ma:readOnly="false" ma:fieldId="{5cf76f15-5ced-4ddc-b409-7134ff3c332f}" ma:taxonomyMulti="true" ma:sspId="8dc55828-5dba-4680-8107-5c5d85fd5469"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5eaa5fe-1721-43ff-b1fe-f776208375a9"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23ec4c35-c989-4a6e-815b-eecab054410c}" ma:internalName="TaxCatchAll" ma:showField="CatchAllData" ma:web="b5eaa5fe-1721-43ff-b1fe-f776208375a9">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67FBCF0-CF02-4180-B3EF-5E36AC8B5993}"/>
</file>

<file path=customXml/itemProps2.xml><?xml version="1.0" encoding="utf-8"?>
<ds:datastoreItem xmlns:ds="http://schemas.openxmlformats.org/officeDocument/2006/customXml" ds:itemID="{301B933D-227C-4F2D-898C-B0666D0BD8D4}"/>
</file>

<file path=customXml/itemProps3.xml><?xml version="1.0" encoding="utf-8"?>
<ds:datastoreItem xmlns:ds="http://schemas.openxmlformats.org/officeDocument/2006/customXml" ds:itemID="{55D56D3C-1CD0-4CE3-8D3D-3C90790BD17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Mio</dc:creator>
  <cp:keywords/>
  <dc:description/>
  <cp:lastModifiedBy/>
  <cp:revision/>
  <dcterms:created xsi:type="dcterms:W3CDTF">2014-12-02T10:27:56Z</dcterms:created>
  <dcterms:modified xsi:type="dcterms:W3CDTF">2024-06-28T10:33:15Z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0x0101008E87268B0455CF43A8DEF06938CFEB73</vt:lpwstr>
  </property>
</Properties>
</file>