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https://eneait-my.sharepoint.com/personal/giacomo_bruni_enea_it/Documents/Documenti/Lavori Conclusi/ATTIVITA 2019/Linee guida settoriali/Farma/"/>
    </mc:Choice>
  </mc:AlternateContent>
  <xr:revisionPtr revIDLastSave="142" documentId="8_{DA984BD7-3C7A-4299-A607-08F3FFB755C4}" xr6:coauthVersionLast="47" xr6:coauthVersionMax="47" xr10:uidLastSave="{3BBDA58B-8635-4130-9FE8-60FECE09D19A}"/>
  <workbookProtection workbookAlgorithmName="SHA-512" workbookHashValue="NUwXBj6Tn4a8xg83t6RCcoYHK9ovDvgbgiGh7VA54ZdobLX2TX5D54N3wV6M8abYI4KU9Odie0UrzT6pIMkpdA==" workbookSaltValue="rd5Hita2BEDoV2A+Rh3L8Q==" workbookSpinCount="100000" lockStructure="1"/>
  <bookViews>
    <workbookView xWindow="28680" yWindow="-120" windowWidth="38640" windowHeight="15720" xr2:uid="{00000000-000D-0000-FFFF-FFFF00000000}"/>
  </bookViews>
  <sheets>
    <sheet name="Diagnosi" sheetId="1" r:id="rId1"/>
    <sheet name="Foglio1" sheetId="2" state="hidden" r:id="rId2"/>
    <sheet name="ATECO2007" sheetId="3" state="hidden" r:id="rId3"/>
    <sheet name="CLUSTER Monitoraggio" sheetId="4" state="hidden" r:id="rId4"/>
  </sheets>
  <definedNames>
    <definedName name="_xlnm.Print_Area" localSheetId="0">Diagnosi!$A$1:$O$344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43" i="1" l="1"/>
  <c r="F15" i="1"/>
  <c r="O231" i="1"/>
  <c r="O232" i="1"/>
  <c r="O233" i="1"/>
  <c r="O235" i="1"/>
  <c r="P234" i="1"/>
  <c r="O234" i="1"/>
  <c r="N234" i="1"/>
  <c r="H234" i="1"/>
  <c r="I234" i="1" s="1"/>
  <c r="P169" i="1"/>
  <c r="N169" i="1"/>
  <c r="O171" i="1"/>
  <c r="O170" i="1"/>
  <c r="O169" i="1"/>
  <c r="H169" i="1"/>
  <c r="I169" i="1" s="1"/>
  <c r="O185" i="1"/>
  <c r="O184" i="1"/>
  <c r="O183" i="1"/>
  <c r="O181" i="1"/>
  <c r="O180" i="1"/>
  <c r="O244" i="1"/>
  <c r="O369" i="1"/>
  <c r="O368" i="1"/>
  <c r="O322" i="1"/>
  <c r="O321" i="1"/>
  <c r="O291" i="1"/>
  <c r="O290" i="1"/>
  <c r="P370" i="1"/>
  <c r="O376" i="1"/>
  <c r="O377" i="1"/>
  <c r="O378" i="1"/>
  <c r="O379" i="1"/>
  <c r="O380" i="1"/>
  <c r="O381" i="1"/>
  <c r="O382" i="1"/>
  <c r="O383" i="1"/>
  <c r="O384" i="1"/>
  <c r="O385" i="1"/>
  <c r="I37" i="1"/>
  <c r="AH85" i="1" l="1"/>
  <c r="AH86" i="1"/>
  <c r="AH87" i="1"/>
  <c r="AH88" i="1"/>
  <c r="AH89" i="1"/>
  <c r="AH90" i="1"/>
  <c r="AH91" i="1"/>
  <c r="AH92" i="1"/>
  <c r="AH93" i="1"/>
  <c r="AH94" i="1"/>
  <c r="AH95" i="1"/>
  <c r="AH96" i="1"/>
  <c r="AH97" i="1"/>
  <c r="AH98" i="1"/>
  <c r="AH99" i="1"/>
  <c r="AH100" i="1"/>
  <c r="AH101" i="1"/>
  <c r="AH102" i="1"/>
  <c r="AH103" i="1"/>
  <c r="AH104" i="1"/>
  <c r="AH105" i="1"/>
  <c r="AH106" i="1"/>
  <c r="AH107" i="1"/>
  <c r="AH108" i="1"/>
  <c r="AH109" i="1"/>
  <c r="AH110" i="1"/>
  <c r="AH111" i="1"/>
  <c r="AH112" i="1"/>
  <c r="AH113" i="1"/>
  <c r="AH114" i="1"/>
  <c r="AH115" i="1"/>
  <c r="AH116" i="1"/>
  <c r="AH117" i="1"/>
  <c r="AH118" i="1"/>
  <c r="AH119" i="1"/>
  <c r="AH120" i="1"/>
  <c r="AH121" i="1"/>
  <c r="AH122" i="1"/>
  <c r="AH123" i="1"/>
  <c r="AI320" i="1"/>
  <c r="N37" i="1"/>
  <c r="O341" i="1"/>
  <c r="O342" i="1"/>
  <c r="O343" i="1"/>
  <c r="O344" i="1"/>
  <c r="O345" i="1"/>
  <c r="O346" i="1"/>
  <c r="O347" i="1"/>
  <c r="O348" i="1"/>
  <c r="O349" i="1"/>
  <c r="O350" i="1"/>
  <c r="O351" i="1"/>
  <c r="O352" i="1"/>
  <c r="O353" i="1"/>
  <c r="O354" i="1"/>
  <c r="O355" i="1"/>
  <c r="O356" i="1"/>
  <c r="O357" i="1"/>
  <c r="O358" i="1"/>
  <c r="O359" i="1"/>
  <c r="O360" i="1"/>
  <c r="O361" i="1"/>
  <c r="O362" i="1"/>
  <c r="O340" i="1"/>
  <c r="O399" i="1"/>
  <c r="O400" i="1"/>
  <c r="O401" i="1"/>
  <c r="O402" i="1"/>
  <c r="O403" i="1"/>
  <c r="O404" i="1"/>
  <c r="O405" i="1"/>
  <c r="O406" i="1"/>
  <c r="O407" i="1"/>
  <c r="O408" i="1"/>
  <c r="P407" i="1"/>
  <c r="P405" i="1"/>
  <c r="P403" i="1"/>
  <c r="P401" i="1"/>
  <c r="H398" i="1"/>
  <c r="H407" i="1"/>
  <c r="H405" i="1"/>
  <c r="H403" i="1"/>
  <c r="H401" i="1"/>
  <c r="H392" i="1"/>
  <c r="H390" i="1"/>
  <c r="H370" i="1"/>
  <c r="H367" i="1"/>
  <c r="AH375" i="1"/>
  <c r="AH386" i="1"/>
  <c r="AH387" i="1"/>
  <c r="AH388" i="1"/>
  <c r="AH389" i="1"/>
  <c r="AH180" i="1"/>
  <c r="AH181" i="1"/>
  <c r="AH182" i="1"/>
  <c r="AH183" i="1"/>
  <c r="AH184" i="1"/>
  <c r="AH185" i="1"/>
  <c r="AH186" i="1"/>
  <c r="AH187" i="1"/>
  <c r="AH188" i="1"/>
  <c r="AH189" i="1"/>
  <c r="AH190" i="1"/>
  <c r="AH191" i="1"/>
  <c r="AH192" i="1"/>
  <c r="AH193" i="1"/>
  <c r="AH179" i="1"/>
  <c r="AI172" i="1"/>
  <c r="AI162" i="1"/>
  <c r="AH129" i="1"/>
  <c r="AH130" i="1"/>
  <c r="AH131" i="1"/>
  <c r="AH132" i="1"/>
  <c r="AH133" i="1"/>
  <c r="AH134" i="1"/>
  <c r="AH135" i="1"/>
  <c r="AH136" i="1"/>
  <c r="AH137" i="1"/>
  <c r="AH138" i="1"/>
  <c r="AH139" i="1"/>
  <c r="AH140" i="1"/>
  <c r="AH141" i="1"/>
  <c r="AH142" i="1"/>
  <c r="AH143" i="1"/>
  <c r="AH144" i="1"/>
  <c r="AH145" i="1"/>
  <c r="AH146" i="1"/>
  <c r="AH147" i="1"/>
  <c r="AH148" i="1"/>
  <c r="AH149" i="1"/>
  <c r="AH150" i="1"/>
  <c r="AH151" i="1"/>
  <c r="AH152" i="1"/>
  <c r="AH153" i="1"/>
  <c r="AH154" i="1"/>
  <c r="AH155" i="1"/>
  <c r="AH156" i="1"/>
  <c r="AH157" i="1"/>
  <c r="AH158" i="1"/>
  <c r="AH159" i="1"/>
  <c r="AH160" i="1"/>
  <c r="AH161" i="1"/>
  <c r="AH162" i="1"/>
  <c r="AH163" i="1"/>
  <c r="AH164" i="1"/>
  <c r="AH165" i="1"/>
  <c r="AH166" i="1"/>
  <c r="AH167" i="1"/>
  <c r="AH168" i="1"/>
  <c r="AH172" i="1"/>
  <c r="AH173" i="1"/>
  <c r="AH174" i="1"/>
  <c r="AH128" i="1"/>
  <c r="AH297" i="1"/>
  <c r="AH298" i="1"/>
  <c r="AH299" i="1"/>
  <c r="AH300" i="1"/>
  <c r="AH301" i="1"/>
  <c r="AH302" i="1"/>
  <c r="AH303" i="1"/>
  <c r="AH304" i="1"/>
  <c r="AH305" i="1"/>
  <c r="AH306" i="1"/>
  <c r="AH307" i="1"/>
  <c r="AH308" i="1"/>
  <c r="AH309" i="1"/>
  <c r="AH310" i="1"/>
  <c r="AH311" i="1"/>
  <c r="H325" i="1"/>
  <c r="I325" i="1" s="1"/>
  <c r="H327" i="1"/>
  <c r="I327" i="1" s="1"/>
  <c r="H329" i="1"/>
  <c r="I329" i="1" s="1"/>
  <c r="H323" i="1"/>
  <c r="I323" i="1" s="1"/>
  <c r="H320" i="1"/>
  <c r="I320" i="1" s="1"/>
  <c r="H314" i="1"/>
  <c r="I314" i="1" s="1"/>
  <c r="H312" i="1"/>
  <c r="I312" i="1" s="1"/>
  <c r="H292" i="1"/>
  <c r="I292" i="1" s="1"/>
  <c r="H289" i="1"/>
  <c r="I289" i="1" s="1"/>
  <c r="O263" i="1"/>
  <c r="O264" i="1"/>
  <c r="O265" i="1"/>
  <c r="O266" i="1"/>
  <c r="O267" i="1"/>
  <c r="O268" i="1"/>
  <c r="O269" i="1"/>
  <c r="O270" i="1"/>
  <c r="O271" i="1"/>
  <c r="O272" i="1"/>
  <c r="O273" i="1"/>
  <c r="O274" i="1"/>
  <c r="O275" i="1"/>
  <c r="O276" i="1"/>
  <c r="O277" i="1"/>
  <c r="O278" i="1"/>
  <c r="O279" i="1"/>
  <c r="O280" i="1"/>
  <c r="O281" i="1"/>
  <c r="O282" i="1"/>
  <c r="O283" i="1"/>
  <c r="O284" i="1"/>
  <c r="O262" i="1"/>
  <c r="H236" i="1"/>
  <c r="H230" i="1"/>
  <c r="H192" i="1"/>
  <c r="I192" i="1" s="1"/>
  <c r="H190" i="1"/>
  <c r="I190" i="1" s="1"/>
  <c r="H179" i="1"/>
  <c r="I179" i="1" s="1"/>
  <c r="O193" i="1"/>
  <c r="O191" i="1"/>
  <c r="O189" i="1"/>
  <c r="O187" i="1"/>
  <c r="P11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91" i="1"/>
  <c r="O90" i="1"/>
  <c r="O86" i="1"/>
  <c r="O87" i="1"/>
  <c r="O88" i="1"/>
  <c r="O89" i="1"/>
  <c r="O85" i="1"/>
  <c r="O84" i="1"/>
  <c r="O209" i="1"/>
  <c r="O205" i="1"/>
  <c r="O206" i="1"/>
  <c r="O207" i="1"/>
  <c r="O208" i="1"/>
  <c r="O204" i="1"/>
  <c r="O203" i="1"/>
  <c r="H247" i="1" l="1"/>
  <c r="I247" i="1" s="1"/>
  <c r="H249" i="1"/>
  <c r="I249" i="1" s="1"/>
  <c r="H251" i="1"/>
  <c r="I251" i="1" s="1"/>
  <c r="H245" i="1"/>
  <c r="I245" i="1" s="1"/>
  <c r="H242" i="1"/>
  <c r="I242" i="1" s="1"/>
  <c r="I236" i="1"/>
  <c r="I230" i="1"/>
  <c r="O296" i="1"/>
  <c r="O297" i="1"/>
  <c r="O298" i="1"/>
  <c r="O299" i="1"/>
  <c r="O300" i="1"/>
  <c r="O301" i="1"/>
  <c r="O302" i="1"/>
  <c r="O303" i="1"/>
  <c r="O304" i="1"/>
  <c r="O305" i="1"/>
  <c r="O306" i="1"/>
  <c r="O307" i="1"/>
  <c r="O308" i="1"/>
  <c r="O309" i="1"/>
  <c r="H188" i="1"/>
  <c r="I188" i="1" s="1"/>
  <c r="H186" i="1"/>
  <c r="I186" i="1" s="1"/>
  <c r="H182" i="1"/>
  <c r="I182" i="1" s="1"/>
  <c r="P172" i="1"/>
  <c r="O172" i="1"/>
  <c r="O173" i="1"/>
  <c r="O168" i="1"/>
  <c r="O163" i="1"/>
  <c r="O164" i="1"/>
  <c r="O165" i="1"/>
  <c r="O166" i="1"/>
  <c r="O158" i="1"/>
  <c r="O159" i="1"/>
  <c r="O160" i="1"/>
  <c r="O156" i="1"/>
  <c r="O152" i="1"/>
  <c r="O153" i="1"/>
  <c r="O138" i="1"/>
  <c r="O139" i="1"/>
  <c r="O140" i="1"/>
  <c r="O141" i="1"/>
  <c r="O142" i="1"/>
  <c r="O143" i="1"/>
  <c r="O144" i="1"/>
  <c r="O145" i="1"/>
  <c r="O146" i="1"/>
  <c r="O147" i="1"/>
  <c r="N172" i="1"/>
  <c r="N167" i="1"/>
  <c r="N162" i="1"/>
  <c r="H172" i="1"/>
  <c r="P167" i="1"/>
  <c r="H167" i="1"/>
  <c r="P162" i="1"/>
  <c r="O162" i="1"/>
  <c r="H162" i="1"/>
  <c r="I172" i="1" l="1"/>
  <c r="I167" i="1"/>
  <c r="I162" i="1"/>
  <c r="F16" i="1" l="1"/>
  <c r="G16" i="1"/>
  <c r="O389" i="1"/>
  <c r="O372" i="1"/>
  <c r="O373" i="1"/>
  <c r="O374" i="1"/>
  <c r="O375" i="1"/>
  <c r="O386" i="1"/>
  <c r="O387" i="1"/>
  <c r="O388" i="1"/>
  <c r="O371" i="1"/>
  <c r="O311" i="1"/>
  <c r="O310" i="1"/>
  <c r="O294" i="1"/>
  <c r="O293" i="1"/>
  <c r="O149" i="1"/>
  <c r="O148" i="1"/>
  <c r="O137" i="1"/>
  <c r="O136" i="1"/>
  <c r="O135" i="1"/>
  <c r="O133" i="1"/>
  <c r="O132" i="1"/>
  <c r="O150" i="1"/>
  <c r="AE60" i="1"/>
  <c r="G30" i="1" l="1"/>
  <c r="P79" i="1" s="1"/>
  <c r="G33" i="1"/>
  <c r="P398" i="1"/>
  <c r="P392" i="1"/>
  <c r="P390" i="1"/>
  <c r="P367" i="1"/>
  <c r="P361" i="1"/>
  <c r="P359" i="1"/>
  <c r="P356" i="1"/>
  <c r="P351" i="1"/>
  <c r="P347" i="1"/>
  <c r="P340" i="1"/>
  <c r="AH408" i="1"/>
  <c r="AI407" i="1"/>
  <c r="AH407" i="1"/>
  <c r="N407" i="1"/>
  <c r="AH406" i="1"/>
  <c r="AI405" i="1"/>
  <c r="AH405" i="1"/>
  <c r="N405" i="1"/>
  <c r="AH404" i="1"/>
  <c r="AI403" i="1"/>
  <c r="AH403" i="1"/>
  <c r="N403" i="1"/>
  <c r="AH402" i="1"/>
  <c r="AI401" i="1"/>
  <c r="AH401" i="1"/>
  <c r="N401" i="1"/>
  <c r="AH400" i="1"/>
  <c r="AH399" i="1"/>
  <c r="AI398" i="1"/>
  <c r="AH398" i="1"/>
  <c r="O398" i="1"/>
  <c r="N398" i="1"/>
  <c r="G397" i="1"/>
  <c r="D397" i="1"/>
  <c r="AH393" i="1"/>
  <c r="O393" i="1"/>
  <c r="AI392" i="1"/>
  <c r="AH392" i="1"/>
  <c r="O392" i="1"/>
  <c r="N392" i="1"/>
  <c r="AH391" i="1"/>
  <c r="O391" i="1"/>
  <c r="AI390" i="1"/>
  <c r="AH390" i="1"/>
  <c r="O390" i="1"/>
  <c r="N390" i="1"/>
  <c r="AH374" i="1"/>
  <c r="AH373" i="1"/>
  <c r="AH372" i="1"/>
  <c r="AH371" i="1"/>
  <c r="AI370" i="1"/>
  <c r="AH370" i="1"/>
  <c r="O370" i="1"/>
  <c r="N370" i="1"/>
  <c r="AH369" i="1"/>
  <c r="AH368" i="1"/>
  <c r="AI367" i="1"/>
  <c r="AH367" i="1"/>
  <c r="O367" i="1"/>
  <c r="N367" i="1"/>
  <c r="G366" i="1"/>
  <c r="D366" i="1"/>
  <c r="AH362" i="1"/>
  <c r="AI361" i="1"/>
  <c r="AH361" i="1"/>
  <c r="N361" i="1"/>
  <c r="H361" i="1"/>
  <c r="I361" i="1" s="1"/>
  <c r="AH360" i="1"/>
  <c r="AI359" i="1"/>
  <c r="AH359" i="1"/>
  <c r="N359" i="1"/>
  <c r="H359" i="1"/>
  <c r="I359" i="1" s="1"/>
  <c r="AH358" i="1"/>
  <c r="AH357" i="1"/>
  <c r="AI356" i="1"/>
  <c r="AH356" i="1"/>
  <c r="N356" i="1"/>
  <c r="H356" i="1"/>
  <c r="I356" i="1" s="1"/>
  <c r="AH355" i="1"/>
  <c r="AH354" i="1"/>
  <c r="AH353" i="1"/>
  <c r="AH352" i="1"/>
  <c r="AI351" i="1"/>
  <c r="AH351" i="1"/>
  <c r="N351" i="1"/>
  <c r="H351" i="1"/>
  <c r="I351" i="1" s="1"/>
  <c r="AH350" i="1"/>
  <c r="AH349" i="1"/>
  <c r="AH348" i="1"/>
  <c r="AI347" i="1"/>
  <c r="AH347" i="1"/>
  <c r="N347" i="1"/>
  <c r="H347" i="1"/>
  <c r="I347" i="1" s="1"/>
  <c r="AH346" i="1"/>
  <c r="AH345" i="1"/>
  <c r="AH344" i="1"/>
  <c r="AH343" i="1"/>
  <c r="AH342" i="1"/>
  <c r="AH341" i="1"/>
  <c r="AI340" i="1"/>
  <c r="AH340" i="1"/>
  <c r="N340" i="1"/>
  <c r="H340" i="1"/>
  <c r="I340" i="1" s="1"/>
  <c r="G339" i="1"/>
  <c r="D339" i="1"/>
  <c r="O246" i="1"/>
  <c r="O247" i="1"/>
  <c r="O248" i="1"/>
  <c r="O249" i="1"/>
  <c r="O250" i="1"/>
  <c r="O251" i="1"/>
  <c r="O252" i="1"/>
  <c r="P249" i="1"/>
  <c r="P283" i="1"/>
  <c r="P281" i="1"/>
  <c r="O330" i="1"/>
  <c r="O328" i="1"/>
  <c r="O326" i="1"/>
  <c r="O324" i="1"/>
  <c r="P329" i="1"/>
  <c r="P323" i="1"/>
  <c r="P325" i="1"/>
  <c r="P327" i="1"/>
  <c r="P320" i="1"/>
  <c r="P314" i="1"/>
  <c r="P312" i="1"/>
  <c r="P292" i="1"/>
  <c r="P289" i="1"/>
  <c r="P278" i="1"/>
  <c r="P273" i="1"/>
  <c r="P269" i="1"/>
  <c r="P262" i="1"/>
  <c r="D261" i="1"/>
  <c r="G261" i="1"/>
  <c r="H262" i="1"/>
  <c r="I262" i="1" s="1"/>
  <c r="N262" i="1"/>
  <c r="AH262" i="1"/>
  <c r="AI262" i="1"/>
  <c r="AH263" i="1"/>
  <c r="AH264" i="1"/>
  <c r="AH265" i="1"/>
  <c r="AH266" i="1"/>
  <c r="AH267" i="1"/>
  <c r="AH268" i="1"/>
  <c r="H269" i="1"/>
  <c r="I269" i="1" s="1"/>
  <c r="N269" i="1"/>
  <c r="AH269" i="1"/>
  <c r="AI269" i="1"/>
  <c r="AH270" i="1"/>
  <c r="AH271" i="1"/>
  <c r="AH272" i="1"/>
  <c r="H273" i="1"/>
  <c r="I273" i="1" s="1"/>
  <c r="N273" i="1"/>
  <c r="AH273" i="1"/>
  <c r="AI273" i="1"/>
  <c r="AH274" i="1"/>
  <c r="AH275" i="1"/>
  <c r="AH276" i="1"/>
  <c r="AH277" i="1"/>
  <c r="H278" i="1"/>
  <c r="I278" i="1" s="1"/>
  <c r="N278" i="1"/>
  <c r="AH278" i="1"/>
  <c r="AI278" i="1"/>
  <c r="AH279" i="1"/>
  <c r="AH280" i="1"/>
  <c r="H281" i="1"/>
  <c r="I281" i="1" s="1"/>
  <c r="N281" i="1"/>
  <c r="AH281" i="1"/>
  <c r="AI281" i="1"/>
  <c r="AH282" i="1"/>
  <c r="H283" i="1"/>
  <c r="I283" i="1" s="1"/>
  <c r="N283" i="1"/>
  <c r="AH283" i="1"/>
  <c r="AI283" i="1"/>
  <c r="AH284" i="1"/>
  <c r="D288" i="1"/>
  <c r="G288" i="1"/>
  <c r="N289" i="1"/>
  <c r="O289" i="1"/>
  <c r="AH289" i="1"/>
  <c r="AI289" i="1"/>
  <c r="AH290" i="1"/>
  <c r="N292" i="1"/>
  <c r="O292" i="1"/>
  <c r="AH292" i="1"/>
  <c r="AI292" i="1"/>
  <c r="AH293" i="1"/>
  <c r="AH294" i="1"/>
  <c r="O295" i="1"/>
  <c r="AH295" i="1"/>
  <c r="AH296" i="1"/>
  <c r="N312" i="1"/>
  <c r="O312" i="1"/>
  <c r="AH312" i="1"/>
  <c r="AI312" i="1"/>
  <c r="O313" i="1"/>
  <c r="AH313" i="1"/>
  <c r="N314" i="1"/>
  <c r="O314" i="1"/>
  <c r="AH314" i="1"/>
  <c r="AI314" i="1"/>
  <c r="O315" i="1"/>
  <c r="AH315" i="1"/>
  <c r="D319" i="1"/>
  <c r="G319" i="1"/>
  <c r="N320" i="1"/>
  <c r="O320" i="1"/>
  <c r="AH320" i="1"/>
  <c r="AH321" i="1"/>
  <c r="AH322" i="1"/>
  <c r="N323" i="1"/>
  <c r="O323" i="1"/>
  <c r="AH323" i="1"/>
  <c r="AI323" i="1"/>
  <c r="AH324" i="1"/>
  <c r="N325" i="1"/>
  <c r="O325" i="1"/>
  <c r="AH325" i="1"/>
  <c r="AI325" i="1"/>
  <c r="AH326" i="1"/>
  <c r="N327" i="1"/>
  <c r="O327" i="1"/>
  <c r="AH327" i="1"/>
  <c r="AI327" i="1"/>
  <c r="AH328" i="1"/>
  <c r="N329" i="1"/>
  <c r="O329" i="1"/>
  <c r="AH329" i="1"/>
  <c r="AI329" i="1"/>
  <c r="AH330" i="1"/>
  <c r="AH243" i="1"/>
  <c r="AH244" i="1"/>
  <c r="AH245" i="1"/>
  <c r="AH246" i="1"/>
  <c r="AH247" i="1"/>
  <c r="AH248" i="1"/>
  <c r="AH249" i="1"/>
  <c r="AH250" i="1"/>
  <c r="AH251" i="1"/>
  <c r="AH252" i="1"/>
  <c r="AH242" i="1"/>
  <c r="AI236" i="1"/>
  <c r="AI230" i="1"/>
  <c r="AH211" i="1"/>
  <c r="AH212" i="1"/>
  <c r="AH213" i="1"/>
  <c r="AH206" i="1"/>
  <c r="AH230" i="1"/>
  <c r="AH233" i="1"/>
  <c r="AH236" i="1"/>
  <c r="AH237" i="1"/>
  <c r="H158" i="1"/>
  <c r="I158" i="1" s="1"/>
  <c r="H155" i="1"/>
  <c r="I155" i="1" s="1"/>
  <c r="H151" i="1"/>
  <c r="I151" i="1" s="1"/>
  <c r="H131" i="1"/>
  <c r="I131" i="1" s="1"/>
  <c r="H128" i="1"/>
  <c r="I128" i="1" s="1"/>
  <c r="N131" i="1"/>
  <c r="P236" i="1"/>
  <c r="P230" i="1"/>
  <c r="O237" i="1"/>
  <c r="O236" i="1"/>
  <c r="N236" i="1"/>
  <c r="O230" i="1"/>
  <c r="N230" i="1"/>
  <c r="G229" i="1"/>
  <c r="D229" i="1"/>
  <c r="N224" i="1"/>
  <c r="N222" i="1"/>
  <c r="N219" i="1"/>
  <c r="N214" i="1"/>
  <c r="O211" i="1"/>
  <c r="N210" i="1"/>
  <c r="N203" i="1"/>
  <c r="O174" i="1"/>
  <c r="O161" i="1"/>
  <c r="O157" i="1"/>
  <c r="O154" i="1"/>
  <c r="N158" i="1"/>
  <c r="N155" i="1"/>
  <c r="N151" i="1"/>
  <c r="N111" i="1"/>
  <c r="N100" i="1"/>
  <c r="N95" i="1"/>
  <c r="N91" i="1"/>
  <c r="N84" i="1"/>
  <c r="I261" i="1" l="1"/>
  <c r="AI366" i="1"/>
  <c r="K366" i="1" s="1"/>
  <c r="P335" i="1"/>
  <c r="P255" i="1"/>
  <c r="P198" i="1"/>
  <c r="P256" i="1"/>
  <c r="P257" i="1"/>
  <c r="P196" i="1"/>
  <c r="P333" i="1"/>
  <c r="P197" i="1"/>
  <c r="P334" i="1"/>
  <c r="J30" i="1"/>
  <c r="M30" i="1"/>
  <c r="N30" i="1"/>
  <c r="P78" i="1"/>
  <c r="H30" i="1"/>
  <c r="L30" i="1"/>
  <c r="I30" i="1"/>
  <c r="P77" i="1"/>
  <c r="K30" i="1"/>
  <c r="I366" i="1"/>
  <c r="I319" i="1"/>
  <c r="I288" i="1"/>
  <c r="I397" i="1"/>
  <c r="H335" i="1"/>
  <c r="AI339" i="1"/>
  <c r="I339" i="1"/>
  <c r="AI397" i="1"/>
  <c r="K397" i="1" s="1"/>
  <c r="AI319" i="1"/>
  <c r="K319" i="1" s="1"/>
  <c r="AI261" i="1"/>
  <c r="K261" i="1" s="1"/>
  <c r="H257" i="1"/>
  <c r="AI288" i="1"/>
  <c r="K288" i="1" s="1"/>
  <c r="I229" i="1"/>
  <c r="U113" i="4"/>
  <c r="T113" i="4"/>
  <c r="S113" i="4"/>
  <c r="R113" i="4"/>
  <c r="Q113" i="4"/>
  <c r="P113" i="4"/>
  <c r="U112" i="4"/>
  <c r="T112" i="4"/>
  <c r="S112" i="4"/>
  <c r="R112" i="4"/>
  <c r="Q112" i="4"/>
  <c r="P112" i="4"/>
  <c r="U111" i="4"/>
  <c r="T111" i="4"/>
  <c r="S111" i="4"/>
  <c r="R111" i="4"/>
  <c r="Q111" i="4"/>
  <c r="P111" i="4"/>
  <c r="U110" i="4"/>
  <c r="T110" i="4"/>
  <c r="S110" i="4"/>
  <c r="R110" i="4"/>
  <c r="Q110" i="4"/>
  <c r="P110" i="4"/>
  <c r="U109" i="4"/>
  <c r="T109" i="4"/>
  <c r="S109" i="4"/>
  <c r="R109" i="4"/>
  <c r="Q109" i="4"/>
  <c r="P109" i="4"/>
  <c r="U108" i="4"/>
  <c r="T108" i="4"/>
  <c r="S108" i="4"/>
  <c r="R108" i="4"/>
  <c r="Q108" i="4"/>
  <c r="P108" i="4"/>
  <c r="U107" i="4"/>
  <c r="T107" i="4"/>
  <c r="S107" i="4"/>
  <c r="R107" i="4"/>
  <c r="Q107" i="4"/>
  <c r="P107" i="4"/>
  <c r="U106" i="4"/>
  <c r="T106" i="4"/>
  <c r="S106" i="4"/>
  <c r="R106" i="4"/>
  <c r="Q106" i="4"/>
  <c r="P106" i="4"/>
  <c r="U105" i="4"/>
  <c r="T105" i="4"/>
  <c r="S105" i="4"/>
  <c r="R105" i="4"/>
  <c r="Q105" i="4"/>
  <c r="P105" i="4"/>
  <c r="U104" i="4"/>
  <c r="T104" i="4"/>
  <c r="S104" i="4"/>
  <c r="R104" i="4"/>
  <c r="Q104" i="4"/>
  <c r="P104" i="4"/>
  <c r="U103" i="4"/>
  <c r="T103" i="4"/>
  <c r="S103" i="4"/>
  <c r="R103" i="4"/>
  <c r="Q103" i="4"/>
  <c r="P103" i="4"/>
  <c r="U102" i="4"/>
  <c r="T102" i="4"/>
  <c r="S102" i="4"/>
  <c r="R102" i="4"/>
  <c r="Q102" i="4"/>
  <c r="P102" i="4"/>
  <c r="U101" i="4"/>
  <c r="T101" i="4"/>
  <c r="S101" i="4"/>
  <c r="R101" i="4"/>
  <c r="Q101" i="4"/>
  <c r="P101" i="4"/>
  <c r="U100" i="4"/>
  <c r="T100" i="4"/>
  <c r="S100" i="4"/>
  <c r="R100" i="4"/>
  <c r="Q100" i="4"/>
  <c r="P100" i="4"/>
  <c r="U99" i="4"/>
  <c r="T99" i="4"/>
  <c r="S99" i="4"/>
  <c r="R99" i="4"/>
  <c r="Q99" i="4"/>
  <c r="P99" i="4"/>
  <c r="U98" i="4"/>
  <c r="T98" i="4"/>
  <c r="S98" i="4"/>
  <c r="R98" i="4"/>
  <c r="Q98" i="4"/>
  <c r="P98" i="4"/>
  <c r="U97" i="4"/>
  <c r="T97" i="4"/>
  <c r="S97" i="4"/>
  <c r="R97" i="4"/>
  <c r="Q97" i="4"/>
  <c r="P97" i="4"/>
  <c r="U96" i="4"/>
  <c r="T96" i="4"/>
  <c r="S96" i="4"/>
  <c r="R96" i="4"/>
  <c r="Q96" i="4"/>
  <c r="P96" i="4"/>
  <c r="U95" i="4"/>
  <c r="T95" i="4"/>
  <c r="S95" i="4"/>
  <c r="R95" i="4"/>
  <c r="Q95" i="4"/>
  <c r="P95" i="4"/>
  <c r="U94" i="4"/>
  <c r="T94" i="4"/>
  <c r="S94" i="4"/>
  <c r="R94" i="4"/>
  <c r="Q94" i="4"/>
  <c r="P94" i="4"/>
  <c r="U93" i="4"/>
  <c r="T93" i="4"/>
  <c r="S93" i="4"/>
  <c r="R93" i="4"/>
  <c r="Q93" i="4"/>
  <c r="P93" i="4"/>
  <c r="U92" i="4"/>
  <c r="T92" i="4"/>
  <c r="S92" i="4"/>
  <c r="R92" i="4"/>
  <c r="Q92" i="4"/>
  <c r="P92" i="4"/>
  <c r="U91" i="4"/>
  <c r="T91" i="4"/>
  <c r="S91" i="4"/>
  <c r="R91" i="4"/>
  <c r="Q91" i="4"/>
  <c r="P91" i="4"/>
  <c r="U90" i="4"/>
  <c r="T90" i="4"/>
  <c r="S90" i="4"/>
  <c r="R90" i="4"/>
  <c r="Q90" i="4"/>
  <c r="P90" i="4"/>
  <c r="U89" i="4"/>
  <c r="T89" i="4"/>
  <c r="S89" i="4"/>
  <c r="R89" i="4"/>
  <c r="Q89" i="4"/>
  <c r="P89" i="4"/>
  <c r="U88" i="4"/>
  <c r="T88" i="4"/>
  <c r="S88" i="4"/>
  <c r="R88" i="4"/>
  <c r="Q88" i="4"/>
  <c r="P88" i="4"/>
  <c r="U87" i="4"/>
  <c r="T87" i="4"/>
  <c r="S87" i="4"/>
  <c r="R87" i="4"/>
  <c r="Q87" i="4"/>
  <c r="P87" i="4"/>
  <c r="U86" i="4"/>
  <c r="T86" i="4"/>
  <c r="S86" i="4"/>
  <c r="R86" i="4"/>
  <c r="Q86" i="4"/>
  <c r="P86" i="4"/>
  <c r="U85" i="4"/>
  <c r="T85" i="4"/>
  <c r="S85" i="4"/>
  <c r="R85" i="4"/>
  <c r="Q85" i="4"/>
  <c r="P85" i="4"/>
  <c r="U84" i="4"/>
  <c r="T84" i="4"/>
  <c r="S84" i="4"/>
  <c r="R84" i="4"/>
  <c r="Q84" i="4"/>
  <c r="P84" i="4"/>
  <c r="U83" i="4"/>
  <c r="T83" i="4"/>
  <c r="S83" i="4"/>
  <c r="R83" i="4"/>
  <c r="Q83" i="4"/>
  <c r="P83" i="4"/>
  <c r="U82" i="4"/>
  <c r="T82" i="4"/>
  <c r="S82" i="4"/>
  <c r="R82" i="4"/>
  <c r="Q82" i="4"/>
  <c r="P82" i="4"/>
  <c r="U81" i="4"/>
  <c r="T81" i="4"/>
  <c r="S81" i="4"/>
  <c r="R81" i="4"/>
  <c r="Q81" i="4"/>
  <c r="P81" i="4"/>
  <c r="U80" i="4"/>
  <c r="T80" i="4"/>
  <c r="S80" i="4"/>
  <c r="R80" i="4"/>
  <c r="Q80" i="4"/>
  <c r="P80" i="4"/>
  <c r="U79" i="4"/>
  <c r="T79" i="4"/>
  <c r="S79" i="4"/>
  <c r="R79" i="4"/>
  <c r="Q79" i="4"/>
  <c r="P79" i="4"/>
  <c r="U78" i="4"/>
  <c r="T78" i="4"/>
  <c r="S78" i="4"/>
  <c r="R78" i="4"/>
  <c r="Q78" i="4"/>
  <c r="P78" i="4"/>
  <c r="U77" i="4"/>
  <c r="T77" i="4"/>
  <c r="S77" i="4"/>
  <c r="R77" i="4"/>
  <c r="Q77" i="4"/>
  <c r="P77" i="4"/>
  <c r="U76" i="4"/>
  <c r="T76" i="4"/>
  <c r="S76" i="4"/>
  <c r="R76" i="4"/>
  <c r="Q76" i="4"/>
  <c r="P76" i="4"/>
  <c r="U75" i="4"/>
  <c r="T75" i="4"/>
  <c r="S75" i="4"/>
  <c r="R75" i="4"/>
  <c r="Q75" i="4"/>
  <c r="P75" i="4"/>
  <c r="U74" i="4"/>
  <c r="T74" i="4"/>
  <c r="S74" i="4"/>
  <c r="R74" i="4"/>
  <c r="Q74" i="4"/>
  <c r="P74" i="4"/>
  <c r="U73" i="4"/>
  <c r="T73" i="4"/>
  <c r="S73" i="4"/>
  <c r="R73" i="4"/>
  <c r="Q73" i="4"/>
  <c r="P73" i="4"/>
  <c r="U72" i="4"/>
  <c r="T72" i="4"/>
  <c r="S72" i="4"/>
  <c r="R72" i="4"/>
  <c r="Q72" i="4"/>
  <c r="P72" i="4"/>
  <c r="U71" i="4"/>
  <c r="T71" i="4"/>
  <c r="S71" i="4"/>
  <c r="R71" i="4"/>
  <c r="Q71" i="4"/>
  <c r="P71" i="4"/>
  <c r="U70" i="4"/>
  <c r="T70" i="4"/>
  <c r="S70" i="4"/>
  <c r="R70" i="4"/>
  <c r="Q70" i="4"/>
  <c r="P70" i="4"/>
  <c r="U69" i="4"/>
  <c r="T69" i="4"/>
  <c r="S69" i="4"/>
  <c r="R69" i="4"/>
  <c r="Q69" i="4"/>
  <c r="P69" i="4"/>
  <c r="U68" i="4"/>
  <c r="T68" i="4"/>
  <c r="S68" i="4"/>
  <c r="R68" i="4"/>
  <c r="Q68" i="4"/>
  <c r="P68" i="4"/>
  <c r="U67" i="4"/>
  <c r="T67" i="4"/>
  <c r="S67" i="4"/>
  <c r="R67" i="4"/>
  <c r="Q67" i="4"/>
  <c r="P67" i="4"/>
  <c r="U66" i="4"/>
  <c r="T66" i="4"/>
  <c r="S66" i="4"/>
  <c r="R66" i="4"/>
  <c r="Q66" i="4"/>
  <c r="P66" i="4"/>
  <c r="U65" i="4"/>
  <c r="T65" i="4"/>
  <c r="S65" i="4"/>
  <c r="R65" i="4"/>
  <c r="Q65" i="4"/>
  <c r="P65" i="4"/>
  <c r="U64" i="4"/>
  <c r="T64" i="4"/>
  <c r="S64" i="4"/>
  <c r="R64" i="4"/>
  <c r="Q64" i="4"/>
  <c r="P64" i="4"/>
  <c r="U63" i="4"/>
  <c r="T63" i="4"/>
  <c r="S63" i="4"/>
  <c r="R63" i="4"/>
  <c r="Q63" i="4"/>
  <c r="P63" i="4"/>
  <c r="U62" i="4"/>
  <c r="T62" i="4"/>
  <c r="S62" i="4"/>
  <c r="R62" i="4"/>
  <c r="Q62" i="4"/>
  <c r="P62" i="4"/>
  <c r="U61" i="4"/>
  <c r="T61" i="4"/>
  <c r="S61" i="4"/>
  <c r="R61" i="4"/>
  <c r="Q61" i="4"/>
  <c r="P61" i="4"/>
  <c r="U60" i="4"/>
  <c r="T60" i="4"/>
  <c r="S60" i="4"/>
  <c r="R60" i="4"/>
  <c r="Q60" i="4"/>
  <c r="P60" i="4"/>
  <c r="U59" i="4"/>
  <c r="T59" i="4"/>
  <c r="S59" i="4"/>
  <c r="R59" i="4"/>
  <c r="Q59" i="4"/>
  <c r="P59" i="4"/>
  <c r="U58" i="4"/>
  <c r="T58" i="4"/>
  <c r="S58" i="4"/>
  <c r="R58" i="4"/>
  <c r="Q58" i="4"/>
  <c r="P58" i="4"/>
  <c r="U57" i="4"/>
  <c r="T57" i="4"/>
  <c r="S57" i="4"/>
  <c r="R57" i="4"/>
  <c r="Q57" i="4"/>
  <c r="P57" i="4"/>
  <c r="U56" i="4"/>
  <c r="T56" i="4"/>
  <c r="S56" i="4"/>
  <c r="R56" i="4"/>
  <c r="Q56" i="4"/>
  <c r="P56" i="4"/>
  <c r="U55" i="4"/>
  <c r="T55" i="4"/>
  <c r="S55" i="4"/>
  <c r="R55" i="4"/>
  <c r="Q55" i="4"/>
  <c r="P55" i="4"/>
  <c r="U54" i="4"/>
  <c r="T54" i="4"/>
  <c r="S54" i="4"/>
  <c r="R54" i="4"/>
  <c r="Q54" i="4"/>
  <c r="P54" i="4"/>
  <c r="U53" i="4"/>
  <c r="T53" i="4"/>
  <c r="S53" i="4"/>
  <c r="R53" i="4"/>
  <c r="Q53" i="4"/>
  <c r="P53" i="4"/>
  <c r="U52" i="4"/>
  <c r="T52" i="4"/>
  <c r="S52" i="4"/>
  <c r="R52" i="4"/>
  <c r="Q52" i="4"/>
  <c r="P52" i="4"/>
  <c r="U51" i="4"/>
  <c r="T51" i="4"/>
  <c r="S51" i="4"/>
  <c r="R51" i="4"/>
  <c r="Q51" i="4"/>
  <c r="P51" i="4"/>
  <c r="U50" i="4"/>
  <c r="T50" i="4"/>
  <c r="S50" i="4"/>
  <c r="R50" i="4"/>
  <c r="Q50" i="4"/>
  <c r="P50" i="4"/>
  <c r="U49" i="4"/>
  <c r="T49" i="4"/>
  <c r="S49" i="4"/>
  <c r="R49" i="4"/>
  <c r="Q49" i="4"/>
  <c r="P49" i="4"/>
  <c r="U48" i="4"/>
  <c r="T48" i="4"/>
  <c r="S48" i="4"/>
  <c r="R48" i="4"/>
  <c r="Q48" i="4"/>
  <c r="P48" i="4"/>
  <c r="U47" i="4"/>
  <c r="T47" i="4"/>
  <c r="S47" i="4"/>
  <c r="R47" i="4"/>
  <c r="Q47" i="4"/>
  <c r="P47" i="4"/>
  <c r="U46" i="4"/>
  <c r="T46" i="4"/>
  <c r="S46" i="4"/>
  <c r="R46" i="4"/>
  <c r="Q46" i="4"/>
  <c r="P46" i="4"/>
  <c r="U45" i="4"/>
  <c r="T45" i="4"/>
  <c r="S45" i="4"/>
  <c r="R45" i="4"/>
  <c r="Q45" i="4"/>
  <c r="P45" i="4"/>
  <c r="U44" i="4"/>
  <c r="T44" i="4"/>
  <c r="S44" i="4"/>
  <c r="R44" i="4"/>
  <c r="Q44" i="4"/>
  <c r="P44" i="4"/>
  <c r="U43" i="4"/>
  <c r="T43" i="4"/>
  <c r="S43" i="4"/>
  <c r="R43" i="4"/>
  <c r="Q43" i="4"/>
  <c r="P43" i="4"/>
  <c r="U42" i="4"/>
  <c r="T42" i="4"/>
  <c r="S42" i="4"/>
  <c r="R42" i="4"/>
  <c r="Q42" i="4"/>
  <c r="P42" i="4"/>
  <c r="U41" i="4"/>
  <c r="T41" i="4"/>
  <c r="S41" i="4"/>
  <c r="R41" i="4"/>
  <c r="Q41" i="4"/>
  <c r="P41" i="4"/>
  <c r="U40" i="4"/>
  <c r="T40" i="4"/>
  <c r="S40" i="4"/>
  <c r="R40" i="4"/>
  <c r="Q40" i="4"/>
  <c r="P40" i="4"/>
  <c r="U39" i="4"/>
  <c r="T39" i="4"/>
  <c r="S39" i="4"/>
  <c r="R39" i="4"/>
  <c r="Q39" i="4"/>
  <c r="P39" i="4"/>
  <c r="U38" i="4"/>
  <c r="T38" i="4"/>
  <c r="S38" i="4"/>
  <c r="R38" i="4"/>
  <c r="Q38" i="4"/>
  <c r="P38" i="4"/>
  <c r="U37" i="4"/>
  <c r="T37" i="4"/>
  <c r="S37" i="4"/>
  <c r="R37" i="4"/>
  <c r="Q37" i="4"/>
  <c r="P37" i="4"/>
  <c r="U36" i="4"/>
  <c r="T36" i="4"/>
  <c r="S36" i="4"/>
  <c r="R36" i="4"/>
  <c r="Q36" i="4"/>
  <c r="P36" i="4"/>
  <c r="U35" i="4"/>
  <c r="T35" i="4"/>
  <c r="S35" i="4"/>
  <c r="R35" i="4"/>
  <c r="Q35" i="4"/>
  <c r="P35" i="4"/>
  <c r="U34" i="4"/>
  <c r="T34" i="4"/>
  <c r="S34" i="4"/>
  <c r="R34" i="4"/>
  <c r="Q34" i="4"/>
  <c r="P34" i="4"/>
  <c r="U33" i="4"/>
  <c r="T33" i="4"/>
  <c r="S33" i="4"/>
  <c r="R33" i="4"/>
  <c r="Q33" i="4"/>
  <c r="P33" i="4"/>
  <c r="U32" i="4"/>
  <c r="T32" i="4"/>
  <c r="S32" i="4"/>
  <c r="R32" i="4"/>
  <c r="Q32" i="4"/>
  <c r="P32" i="4"/>
  <c r="U31" i="4"/>
  <c r="T31" i="4"/>
  <c r="S31" i="4"/>
  <c r="R31" i="4"/>
  <c r="Q31" i="4"/>
  <c r="P31" i="4"/>
  <c r="U30" i="4"/>
  <c r="T30" i="4"/>
  <c r="S30" i="4"/>
  <c r="R30" i="4"/>
  <c r="Q30" i="4"/>
  <c r="P30" i="4"/>
  <c r="U29" i="4"/>
  <c r="T29" i="4"/>
  <c r="S29" i="4"/>
  <c r="R29" i="4"/>
  <c r="Q29" i="4"/>
  <c r="P29" i="4"/>
  <c r="U28" i="4"/>
  <c r="T28" i="4"/>
  <c r="S28" i="4"/>
  <c r="R28" i="4"/>
  <c r="Q28" i="4"/>
  <c r="P28" i="4"/>
  <c r="U27" i="4"/>
  <c r="T27" i="4"/>
  <c r="S27" i="4"/>
  <c r="R27" i="4"/>
  <c r="Q27" i="4"/>
  <c r="P27" i="4"/>
  <c r="U26" i="4"/>
  <c r="T26" i="4"/>
  <c r="S26" i="4"/>
  <c r="R26" i="4"/>
  <c r="Q26" i="4"/>
  <c r="P26" i="4"/>
  <c r="U25" i="4"/>
  <c r="T25" i="4"/>
  <c r="S25" i="4"/>
  <c r="R25" i="4"/>
  <c r="Q25" i="4"/>
  <c r="P25" i="4"/>
  <c r="U24" i="4"/>
  <c r="T24" i="4"/>
  <c r="S24" i="4"/>
  <c r="R24" i="4"/>
  <c r="Q24" i="4"/>
  <c r="P24" i="4"/>
  <c r="U23" i="4"/>
  <c r="T23" i="4"/>
  <c r="S23" i="4"/>
  <c r="R23" i="4"/>
  <c r="Q23" i="4"/>
  <c r="P23" i="4"/>
  <c r="U22" i="4"/>
  <c r="T22" i="4"/>
  <c r="S22" i="4"/>
  <c r="R22" i="4"/>
  <c r="Q22" i="4"/>
  <c r="P22" i="4"/>
  <c r="U21" i="4"/>
  <c r="T21" i="4"/>
  <c r="S21" i="4"/>
  <c r="R21" i="4"/>
  <c r="Q21" i="4"/>
  <c r="P21" i="4"/>
  <c r="U20" i="4"/>
  <c r="T20" i="4"/>
  <c r="S20" i="4"/>
  <c r="R20" i="4"/>
  <c r="Q20" i="4"/>
  <c r="P20" i="4"/>
  <c r="U19" i="4"/>
  <c r="T19" i="4"/>
  <c r="S19" i="4"/>
  <c r="R19" i="4"/>
  <c r="Q19" i="4"/>
  <c r="P19" i="4"/>
  <c r="U18" i="4"/>
  <c r="T18" i="4"/>
  <c r="S18" i="4"/>
  <c r="R18" i="4"/>
  <c r="Q18" i="4"/>
  <c r="P18" i="4"/>
  <c r="U17" i="4"/>
  <c r="T17" i="4"/>
  <c r="S17" i="4"/>
  <c r="R17" i="4"/>
  <c r="Q17" i="4"/>
  <c r="P17" i="4"/>
  <c r="U16" i="4"/>
  <c r="T16" i="4"/>
  <c r="S16" i="4"/>
  <c r="R16" i="4"/>
  <c r="Q16" i="4"/>
  <c r="P16" i="4"/>
  <c r="U15" i="4"/>
  <c r="T15" i="4"/>
  <c r="S15" i="4"/>
  <c r="R15" i="4"/>
  <c r="Q15" i="4"/>
  <c r="P15" i="4"/>
  <c r="U14" i="4"/>
  <c r="T14" i="4"/>
  <c r="S14" i="4"/>
  <c r="R14" i="4"/>
  <c r="Q14" i="4"/>
  <c r="P14" i="4"/>
  <c r="U13" i="4"/>
  <c r="T13" i="4"/>
  <c r="S13" i="4"/>
  <c r="R13" i="4"/>
  <c r="Q13" i="4"/>
  <c r="P13" i="4"/>
  <c r="U12" i="4"/>
  <c r="T12" i="4"/>
  <c r="S12" i="4"/>
  <c r="R12" i="4"/>
  <c r="Q12" i="4"/>
  <c r="P12" i="4"/>
  <c r="U11" i="4"/>
  <c r="T11" i="4"/>
  <c r="S11" i="4"/>
  <c r="R11" i="4"/>
  <c r="Q11" i="4"/>
  <c r="P11" i="4"/>
  <c r="U10" i="4"/>
  <c r="T10" i="4"/>
  <c r="S10" i="4"/>
  <c r="R10" i="4"/>
  <c r="Q10" i="4"/>
  <c r="P10" i="4"/>
  <c r="U9" i="4"/>
  <c r="T9" i="4"/>
  <c r="S9" i="4"/>
  <c r="R9" i="4"/>
  <c r="Q9" i="4"/>
  <c r="P9" i="4"/>
  <c r="U8" i="4"/>
  <c r="T8" i="4"/>
  <c r="S8" i="4"/>
  <c r="R8" i="4"/>
  <c r="Q8" i="4"/>
  <c r="P8" i="4"/>
  <c r="U7" i="4"/>
  <c r="T7" i="4"/>
  <c r="S7" i="4"/>
  <c r="R7" i="4"/>
  <c r="Q7" i="4"/>
  <c r="P7" i="4"/>
  <c r="F14" i="1"/>
  <c r="M5" i="1"/>
  <c r="O130" i="1"/>
  <c r="O129" i="1"/>
  <c r="N128" i="1"/>
  <c r="G178" i="1"/>
  <c r="G241" i="1"/>
  <c r="P251" i="1"/>
  <c r="P247" i="1"/>
  <c r="P245" i="1"/>
  <c r="P242" i="1"/>
  <c r="P224" i="1"/>
  <c r="P222" i="1"/>
  <c r="P219" i="1"/>
  <c r="P214" i="1"/>
  <c r="P210" i="1"/>
  <c r="H203" i="1"/>
  <c r="I203" i="1" s="1"/>
  <c r="P203" i="1"/>
  <c r="AH203" i="1"/>
  <c r="AI203" i="1"/>
  <c r="AI251" i="1"/>
  <c r="N251" i="1"/>
  <c r="AI249" i="1"/>
  <c r="N249" i="1"/>
  <c r="AI247" i="1"/>
  <c r="N247" i="1"/>
  <c r="AI245" i="1"/>
  <c r="O245" i="1"/>
  <c r="N245" i="1"/>
  <c r="AI242" i="1"/>
  <c r="O242" i="1"/>
  <c r="N242" i="1"/>
  <c r="D241" i="1"/>
  <c r="AH225" i="1"/>
  <c r="O225" i="1"/>
  <c r="AI224" i="1"/>
  <c r="AH224" i="1"/>
  <c r="O224" i="1"/>
  <c r="H224" i="1"/>
  <c r="I224" i="1" s="1"/>
  <c r="AH223" i="1"/>
  <c r="O223" i="1"/>
  <c r="AI222" i="1"/>
  <c r="AH222" i="1"/>
  <c r="O222" i="1"/>
  <c r="H222" i="1"/>
  <c r="I222" i="1" s="1"/>
  <c r="AH221" i="1"/>
  <c r="O221" i="1"/>
  <c r="AH220" i="1"/>
  <c r="O220" i="1"/>
  <c r="AI219" i="1"/>
  <c r="AH219" i="1"/>
  <c r="H219" i="1"/>
  <c r="I219" i="1" s="1"/>
  <c r="AH218" i="1"/>
  <c r="O218" i="1"/>
  <c r="AH217" i="1"/>
  <c r="O217" i="1"/>
  <c r="AH216" i="1"/>
  <c r="O216" i="1"/>
  <c r="AH215" i="1"/>
  <c r="O215" i="1"/>
  <c r="AI214" i="1"/>
  <c r="AH214" i="1"/>
  <c r="H214" i="1"/>
  <c r="I214" i="1" s="1"/>
  <c r="O213" i="1"/>
  <c r="O212" i="1"/>
  <c r="AI210" i="1"/>
  <c r="AH210" i="1"/>
  <c r="H210" i="1"/>
  <c r="I210" i="1" s="1"/>
  <c r="AH209" i="1"/>
  <c r="AH208" i="1"/>
  <c r="AH207" i="1"/>
  <c r="AH205" i="1"/>
  <c r="AH204" i="1"/>
  <c r="G202" i="1"/>
  <c r="D202" i="1"/>
  <c r="N192" i="1"/>
  <c r="N190" i="1"/>
  <c r="N188" i="1"/>
  <c r="N186" i="1"/>
  <c r="N182" i="1"/>
  <c r="N179" i="1"/>
  <c r="O182" i="1"/>
  <c r="O179" i="1"/>
  <c r="O192" i="1"/>
  <c r="O190" i="1"/>
  <c r="O188" i="1"/>
  <c r="O186" i="1"/>
  <c r="O167" i="1"/>
  <c r="O155" i="1"/>
  <c r="O131" i="1"/>
  <c r="O134" i="1"/>
  <c r="O151" i="1"/>
  <c r="O128" i="1"/>
  <c r="AI188" i="1"/>
  <c r="AI190" i="1"/>
  <c r="AI192" i="1"/>
  <c r="AI186" i="1"/>
  <c r="AI182" i="1"/>
  <c r="AI179" i="1"/>
  <c r="P182" i="1"/>
  <c r="P186" i="1"/>
  <c r="P188" i="1"/>
  <c r="P190" i="1"/>
  <c r="P192" i="1"/>
  <c r="D178" i="1"/>
  <c r="G127" i="1"/>
  <c r="D127" i="1"/>
  <c r="AI155" i="1"/>
  <c r="AI158" i="1"/>
  <c r="AI167" i="1"/>
  <c r="AI151" i="1"/>
  <c r="AI131" i="1"/>
  <c r="AI134" i="1"/>
  <c r="AI128" i="1"/>
  <c r="P179" i="1"/>
  <c r="P131" i="1"/>
  <c r="P151" i="1"/>
  <c r="P155" i="1"/>
  <c r="P158" i="1"/>
  <c r="P128" i="1"/>
  <c r="AI122" i="1"/>
  <c r="AI120" i="1"/>
  <c r="AI117" i="1"/>
  <c r="AI114" i="1"/>
  <c r="AI111" i="1"/>
  <c r="AI106" i="1"/>
  <c r="AI100" i="1"/>
  <c r="AI95" i="1"/>
  <c r="AI91" i="1"/>
  <c r="AH84" i="1"/>
  <c r="AI84" i="1"/>
  <c r="J21" i="1"/>
  <c r="G17" i="1"/>
  <c r="G18" i="1"/>
  <c r="J18" i="1" s="1"/>
  <c r="G19" i="1"/>
  <c r="D60" i="1"/>
  <c r="D59" i="1"/>
  <c r="F17" i="1"/>
  <c r="F18" i="1"/>
  <c r="F19" i="1"/>
  <c r="F13" i="1"/>
  <c r="F12" i="1"/>
  <c r="R71" i="1"/>
  <c r="R70" i="1"/>
  <c r="S70" i="1" s="1"/>
  <c r="R69" i="1"/>
  <c r="S69" i="1" s="1"/>
  <c r="R68" i="1"/>
  <c r="S68" i="1" s="1"/>
  <c r="R67" i="1"/>
  <c r="S67" i="1" s="1"/>
  <c r="R66" i="1"/>
  <c r="S66" i="1" s="1"/>
  <c r="R65" i="1"/>
  <c r="S65" i="1" s="1"/>
  <c r="R64" i="1"/>
  <c r="S64" i="1" s="1"/>
  <c r="R63" i="1"/>
  <c r="S63" i="1" s="1"/>
  <c r="R62" i="1"/>
  <c r="S62" i="1" s="1"/>
  <c r="R61" i="1"/>
  <c r="S61" i="1" s="1"/>
  <c r="R60" i="1"/>
  <c r="S60" i="1" s="1"/>
  <c r="R59" i="1"/>
  <c r="R58" i="1"/>
  <c r="R57" i="1"/>
  <c r="D198" i="1" s="1"/>
  <c r="R56" i="1"/>
  <c r="S71" i="1" l="1"/>
  <c r="D335" i="1"/>
  <c r="K335" i="1" s="1"/>
  <c r="Q196" i="1"/>
  <c r="S56" i="1"/>
  <c r="L335" i="1"/>
  <c r="K339" i="1"/>
  <c r="L257" i="1"/>
  <c r="I335" i="1"/>
  <c r="I257" i="1"/>
  <c r="S58" i="1"/>
  <c r="AI229" i="1"/>
  <c r="K229" i="1" s="1"/>
  <c r="I241" i="1"/>
  <c r="O219" i="1"/>
  <c r="O210" i="1"/>
  <c r="O214" i="1"/>
  <c r="AI241" i="1"/>
  <c r="K241" i="1" s="1"/>
  <c r="AI178" i="1"/>
  <c r="K178" i="1" s="1"/>
  <c r="H198" i="1"/>
  <c r="I202" i="1"/>
  <c r="AI202" i="1"/>
  <c r="AI127" i="1"/>
  <c r="K127" i="1" s="1"/>
  <c r="I127" i="1"/>
  <c r="J19" i="1"/>
  <c r="J17" i="1"/>
  <c r="J16" i="1"/>
  <c r="E335" i="1" l="1"/>
  <c r="Q333" i="1"/>
  <c r="Q334" i="1" s="1"/>
  <c r="M335" i="1"/>
  <c r="O335" i="1"/>
  <c r="M257" i="1"/>
  <c r="K202" i="1"/>
  <c r="L198" i="1"/>
  <c r="O198" i="1" s="1"/>
  <c r="K198" i="1"/>
  <c r="P95" i="1" l="1"/>
  <c r="P100" i="1"/>
  <c r="N106" i="1"/>
  <c r="P106" i="1"/>
  <c r="N114" i="1"/>
  <c r="P114" i="1"/>
  <c r="N117" i="1"/>
  <c r="P117" i="1"/>
  <c r="N120" i="1"/>
  <c r="P120" i="1"/>
  <c r="N122" i="1"/>
  <c r="P122" i="1"/>
  <c r="P91" i="1"/>
  <c r="L24" i="1" l="1"/>
  <c r="L26" i="1"/>
  <c r="L27" i="1"/>
  <c r="K20" i="1"/>
  <c r="F335" i="1" s="1"/>
  <c r="K21" i="1"/>
  <c r="AD14" i="1"/>
  <c r="AD15" i="1"/>
  <c r="G13" i="1" s="1"/>
  <c r="G15" i="1"/>
  <c r="J15" i="1" s="1"/>
  <c r="AD17" i="1"/>
  <c r="AD18" i="1"/>
  <c r="AD21" i="1"/>
  <c r="G12" i="1" s="1"/>
  <c r="J12" i="1" s="1"/>
  <c r="AD22" i="1"/>
  <c r="AD23" i="1"/>
  <c r="AD29" i="1"/>
  <c r="AD30" i="1"/>
  <c r="AD13" i="1"/>
  <c r="G11" i="1" s="1"/>
  <c r="G10" i="1"/>
  <c r="K28" i="1"/>
  <c r="E28" i="1"/>
  <c r="K27" i="1"/>
  <c r="J27" i="1"/>
  <c r="K26" i="1"/>
  <c r="J26" i="1"/>
  <c r="K25" i="1"/>
  <c r="E25" i="1"/>
  <c r="D79" i="1" s="1"/>
  <c r="Q77" i="1" s="1"/>
  <c r="K24" i="1"/>
  <c r="J24" i="1"/>
  <c r="L23" i="1"/>
  <c r="K23" i="1"/>
  <c r="J23" i="1"/>
  <c r="J20" i="1"/>
  <c r="K13" i="1"/>
  <c r="L13" i="1" s="1"/>
  <c r="K12" i="1"/>
  <c r="L12" i="1" s="1"/>
  <c r="K11" i="1"/>
  <c r="AM10" i="1"/>
  <c r="K10" i="1"/>
  <c r="L10" i="1" s="1"/>
  <c r="J10" i="1"/>
  <c r="G55" i="1" l="1"/>
  <c r="K48" i="1"/>
  <c r="I48" i="1"/>
  <c r="J28" i="1"/>
  <c r="D257" i="1"/>
  <c r="J13" i="1"/>
  <c r="AE59" i="1"/>
  <c r="S59" i="1"/>
  <c r="Q335" i="1"/>
  <c r="I55" i="1"/>
  <c r="O55" i="1"/>
  <c r="F55" i="1"/>
  <c r="L55" i="1"/>
  <c r="E55" i="1"/>
  <c r="H55" i="1"/>
  <c r="J55" i="1"/>
  <c r="P55" i="1"/>
  <c r="K55" i="1"/>
  <c r="Q55" i="1"/>
  <c r="M55" i="1"/>
  <c r="N55" i="1"/>
  <c r="AE57" i="1"/>
  <c r="L21" i="1"/>
  <c r="J335" i="1"/>
  <c r="N335" i="1"/>
  <c r="G14" i="1"/>
  <c r="K14" i="1" s="1"/>
  <c r="L14" i="1" s="1"/>
  <c r="L20" i="1"/>
  <c r="J257" i="1"/>
  <c r="N257" i="1"/>
  <c r="F257" i="1"/>
  <c r="L11" i="1"/>
  <c r="F198" i="1"/>
  <c r="J198" i="1"/>
  <c r="N198" i="1"/>
  <c r="E198" i="1"/>
  <c r="I198" i="1"/>
  <c r="Q197" i="1"/>
  <c r="M198" i="1"/>
  <c r="Q78" i="1"/>
  <c r="E79" i="1"/>
  <c r="J11" i="1"/>
  <c r="S57" i="1"/>
  <c r="J25" i="1"/>
  <c r="F79" i="1"/>
  <c r="L25" i="1"/>
  <c r="L28" i="1"/>
  <c r="AF13" i="1"/>
  <c r="M73" i="1" l="1"/>
  <c r="Q255" i="1"/>
  <c r="Q256" i="1" s="1"/>
  <c r="K257" i="1"/>
  <c r="O257" i="1"/>
  <c r="E257" i="1"/>
  <c r="Q257" i="1"/>
  <c r="Q79" i="1"/>
  <c r="L33" i="1" s="1"/>
  <c r="Q198" i="1"/>
  <c r="E73" i="1"/>
  <c r="I73" i="1"/>
  <c r="O73" i="1"/>
  <c r="P73" i="1"/>
  <c r="F73" i="1"/>
  <c r="L73" i="1"/>
  <c r="J73" i="1"/>
  <c r="N73" i="1"/>
  <c r="H73" i="1"/>
  <c r="BK28" i="1"/>
  <c r="BJ28" i="1"/>
  <c r="BH28" i="1"/>
  <c r="BI28" i="1"/>
  <c r="G73" i="1"/>
  <c r="K73" i="1"/>
  <c r="Q73" i="1"/>
  <c r="J14" i="1"/>
  <c r="M10" i="1" s="1"/>
  <c r="J33" i="1"/>
  <c r="K33" i="1" s="1"/>
  <c r="K15" i="1"/>
  <c r="L15" i="1" s="1"/>
  <c r="BF33" i="1" l="1"/>
  <c r="BI33" i="1" s="1"/>
  <c r="BF32" i="1"/>
  <c r="BH32" i="1" s="1"/>
  <c r="BF31" i="1"/>
  <c r="BI31" i="1" s="1"/>
  <c r="BF30" i="1"/>
  <c r="BK30" i="1" s="1"/>
  <c r="H33" i="1"/>
  <c r="G83" i="1"/>
  <c r="P84" i="1"/>
  <c r="BI32" i="1" l="1"/>
  <c r="BK32" i="1"/>
  <c r="BJ32" i="1"/>
  <c r="BH31" i="1"/>
  <c r="BK31" i="1"/>
  <c r="BJ31" i="1"/>
  <c r="BK33" i="1"/>
  <c r="BH33" i="1"/>
  <c r="BJ33" i="1"/>
  <c r="BI30" i="1"/>
  <c r="BH30" i="1"/>
  <c r="BJ30" i="1"/>
  <c r="H122" i="1"/>
  <c r="I122" i="1" s="1"/>
  <c r="H120" i="1"/>
  <c r="I120" i="1" s="1"/>
  <c r="H114" i="1"/>
  <c r="I114" i="1" s="1"/>
  <c r="H117" i="1"/>
  <c r="I117" i="1" s="1"/>
  <c r="H111" i="1"/>
  <c r="I111" i="1" s="1"/>
  <c r="H106" i="1"/>
  <c r="I106" i="1" s="1"/>
  <c r="H100" i="1"/>
  <c r="I100" i="1" s="1"/>
  <c r="H95" i="1"/>
  <c r="I95" i="1" s="1"/>
  <c r="H91" i="1"/>
  <c r="I91" i="1" s="1"/>
  <c r="H84" i="1"/>
  <c r="I84" i="1" s="1"/>
  <c r="D83" i="1"/>
  <c r="BI36" i="1" l="1"/>
  <c r="I47" i="1" s="1"/>
  <c r="BJ36" i="1"/>
  <c r="K47" i="1" s="1"/>
  <c r="BH36" i="1"/>
  <c r="G47" i="1" s="1"/>
  <c r="I83" i="1"/>
  <c r="H79" i="1"/>
  <c r="I79" i="1" s="1"/>
  <c r="AI83" i="1"/>
  <c r="L79" i="1" s="1"/>
  <c r="O79" i="1" s="1"/>
  <c r="K79" i="1" l="1"/>
  <c r="J79" i="1"/>
  <c r="K83" i="1"/>
  <c r="G48" i="1" s="1"/>
  <c r="M79" i="1"/>
  <c r="N79" i="1" l="1"/>
  <c r="M3" i="4" l="1"/>
  <c r="M2" i="4"/>
  <c r="BL14" i="1" l="1"/>
  <c r="BL13" i="1"/>
  <c r="BL12" i="1"/>
  <c r="BL8" i="1"/>
  <c r="BL11" i="1"/>
  <c r="BL10" i="1"/>
  <c r="BL9" i="1"/>
  <c r="BL7" i="1"/>
  <c r="BK8" i="1"/>
  <c r="BK9" i="1"/>
  <c r="BK10" i="1"/>
  <c r="BK11" i="1"/>
  <c r="BK12" i="1"/>
  <c r="BK13" i="1"/>
  <c r="BK14" i="1"/>
  <c r="BK15" i="1"/>
  <c r="BK7" i="1"/>
  <c r="AP5" i="1" l="1"/>
  <c r="M15" i="2" l="1"/>
  <c r="M14" i="2"/>
  <c r="M13" i="2"/>
  <c r="M12" i="2"/>
  <c r="M11" i="2"/>
  <c r="M10" i="2"/>
  <c r="M9" i="2"/>
  <c r="M8" i="2"/>
  <c r="M7" i="2"/>
  <c r="O7" i="2" l="1"/>
  <c r="K16" i="1" l="1"/>
  <c r="L16" i="1" s="1"/>
  <c r="K18" i="1"/>
  <c r="L18" i="1" s="1"/>
  <c r="K19" i="1"/>
  <c r="L19" i="1" s="1"/>
  <c r="K17" i="1"/>
  <c r="L17" i="1" s="1"/>
  <c r="M33" i="1"/>
  <c r="I33" i="1" l="1"/>
  <c r="N33" i="1" s="1"/>
  <c r="N10" i="1"/>
  <c r="BL15" i="1"/>
  <c r="G335" i="1" l="1"/>
  <c r="G257" i="1"/>
  <c r="G198" i="1"/>
  <c r="G79" i="1"/>
  <c r="I178" i="1"/>
  <c r="D46" i="1"/>
  <c r="U10" i="1" s="1"/>
  <c r="B16" i="4" l="1"/>
  <c r="V10" i="1"/>
  <c r="C16" i="4" s="1"/>
  <c r="K46" i="1" s="1"/>
  <c r="G46" i="1" l="1"/>
  <c r="I4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Fabrizio Martini</author>
    <author>Recanati Giorgio</author>
    <author>Regia Audiovisivi</author>
  </authors>
  <commentList>
    <comment ref="B5" authorId="0" shapeId="0" xr:uid="{00000000-0006-0000-0000-000001000000}">
      <text>
        <r>
          <rPr>
            <b/>
            <sz val="9"/>
            <color indexed="81"/>
            <rFont val="Tahoma"/>
            <family val="2"/>
          </rPr>
          <t xml:space="preserve">se trattasi di impresa monosito l'ID_SITO ha la seguente forma: P.IVA_M_001 (es. IT01234567890_M_001); se l'impresa o il gruppo sono multisito inserire o l'ID_SITO generato dal foglio di clusterizzazione fornito dall'ENEA o alternativamente se non si usa il modello di clusterizzazione ENEA scriverlo nella seguente forma P.IVA_X_00i (dove X=G se impresa unica o X=U se trattasi di impresa multisito; i= indice progressivo dei siti)
</t>
        </r>
        <r>
          <rPr>
            <sz val="9"/>
            <color indexed="81"/>
            <rFont val="Tahoma"/>
            <family val="2"/>
          </rPr>
          <t xml:space="preserve">
</t>
        </r>
      </text>
    </comment>
    <comment ref="D5" authorId="0" shapeId="0" xr:uid="{00000000-0006-0000-0000-000002000000}">
      <text>
        <r>
          <rPr>
            <b/>
            <sz val="9"/>
            <color indexed="81"/>
            <rFont val="Tahoma"/>
            <family val="2"/>
          </rPr>
          <t>Inserire nome del sito</t>
        </r>
        <r>
          <rPr>
            <sz val="9"/>
            <color indexed="81"/>
            <rFont val="Tahoma"/>
            <family val="2"/>
          </rPr>
          <t xml:space="preserve">
</t>
        </r>
      </text>
    </comment>
    <comment ref="G5" authorId="0" shapeId="0" xr:uid="{00000000-0006-0000-0000-000003000000}">
      <text>
        <r>
          <rPr>
            <b/>
            <sz val="9"/>
            <color indexed="81"/>
            <rFont val="Tahoma"/>
            <family val="2"/>
          </rPr>
          <t>inserire città del sito</t>
        </r>
        <r>
          <rPr>
            <sz val="9"/>
            <color indexed="81"/>
            <rFont val="Tahoma"/>
            <family val="2"/>
          </rPr>
          <t xml:space="preserve">
</t>
        </r>
      </text>
    </comment>
    <comment ref="H5" authorId="0" shapeId="0" xr:uid="{00000000-0006-0000-0000-000004000000}">
      <text>
        <r>
          <rPr>
            <b/>
            <sz val="9"/>
            <color indexed="81"/>
            <rFont val="Tahoma"/>
            <family val="2"/>
          </rPr>
          <t>Inserire Indirizzo del sito</t>
        </r>
        <r>
          <rPr>
            <sz val="9"/>
            <color indexed="81"/>
            <rFont val="Tahoma"/>
            <family val="2"/>
          </rPr>
          <t xml:space="preserve">
</t>
        </r>
      </text>
    </comment>
    <comment ref="J5" authorId="0" shapeId="0" xr:uid="{00000000-0006-0000-0000-000005000000}">
      <text>
        <r>
          <rPr>
            <b/>
            <sz val="9"/>
            <color indexed="81"/>
            <rFont val="Tahoma"/>
            <family val="2"/>
          </rPr>
          <t>Inserire la P.IVA del sito NON della capogruppo. La partita IVA va inserita con tutti i campi anche l'IT davanti per le imprese che hanno p.IVA italiana altrimenti con il codice del paese a cui appartengono</t>
        </r>
        <r>
          <rPr>
            <sz val="9"/>
            <color indexed="81"/>
            <rFont val="Tahoma"/>
            <family val="2"/>
          </rPr>
          <t xml:space="preserve">
</t>
        </r>
        <r>
          <rPr>
            <b/>
            <sz val="9"/>
            <color indexed="81"/>
            <rFont val="Tahoma"/>
            <family val="2"/>
          </rPr>
          <t>Nel caso di gruppo se la società ha aderito alle facilitazioni infragruppo concesse dallo strumento Gruppo IVA e quindi cedendo la titolarita dell'imposta di valore aggiunto al gruppo questa può inserire anzichè la partita IVA, il codice fiscale avendo cura di inserire il prefisso CF al numero di codice fiscale (es. CF01234567890)</t>
        </r>
      </text>
    </comment>
    <comment ref="L5" authorId="0" shapeId="0" xr:uid="{00000000-0006-0000-0000-000006000000}">
      <text>
        <r>
          <rPr>
            <b/>
            <sz val="9"/>
            <color indexed="81"/>
            <rFont val="Tahoma"/>
            <family val="2"/>
          </rPr>
          <t xml:space="preserve">inserire il codice ATECO2007 a 6 cifre del sito oggetto di diagnosi non dell’impresa ricavabile dalla visura camerale. A verifica del corretto codice ATECO si può far riferimento al foglio ATECO2007 riportato nella cartella excel. Il codice va riportato nella seguente forma XX.YY.ZZ se risulta errato il campo si colorerà di rosso.
Si ricorda che i codici ATECO 2007 ricomperesi nel settore INDUSTRIALE sono quelli che vanno dal 05.10.00 al 43.99.09, gli altri codici ATECO posso essere considerati attinenti al terziario
</t>
        </r>
        <r>
          <rPr>
            <sz val="9"/>
            <color indexed="81"/>
            <rFont val="Tahoma"/>
            <family val="2"/>
          </rPr>
          <t xml:space="preserve">
</t>
        </r>
      </text>
    </comment>
    <comment ref="N5" authorId="0" shapeId="0" xr:uid="{00000000-0006-0000-0000-000007000000}">
      <text>
        <r>
          <rPr>
            <b/>
            <sz val="9"/>
            <color indexed="81"/>
            <rFont val="Tahoma"/>
            <family val="2"/>
          </rPr>
          <t>si scelga dal menu a tendina l’anno a cui afferiscono i consumi riportati nel foglio.</t>
        </r>
        <r>
          <rPr>
            <sz val="9"/>
            <color indexed="81"/>
            <rFont val="Tahoma"/>
            <family val="2"/>
          </rPr>
          <t xml:space="preserve">
</t>
        </r>
      </text>
    </comment>
    <comment ref="H8" authorId="0" shapeId="0" xr:uid="{02F3B57D-6B9B-44D1-8880-DE9F137C6C5A}">
      <text>
        <r>
          <rPr>
            <b/>
            <sz val="12"/>
            <color indexed="81"/>
            <rFont val="Calibri"/>
            <family val="2"/>
            <scheme val="minor"/>
          </rPr>
          <t>PCI Personalizzato:</t>
        </r>
        <r>
          <rPr>
            <sz val="12"/>
            <color indexed="81"/>
            <rFont val="Calibri"/>
            <family val="2"/>
            <scheme val="minor"/>
          </rPr>
          <t xml:space="preserve">
Questa sezione deve essere utilizzata qualora NON SIA DISPONIBILE un valore del potere calorifico predefinito. 
È necessario sia scegliere l'unità di misura tra quelle previste nel menù  a tendina (kcal/kg; MJ/kg) che inserire il corrispettivo valore di PCI.</t>
        </r>
      </text>
    </comment>
    <comment ref="E46" authorId="1" shapeId="0" xr:uid="{00000000-0006-0000-0000-00000B000000}">
      <text>
        <r>
          <rPr>
            <sz val="9"/>
            <color indexed="81"/>
            <rFont val="Tahoma"/>
            <family val="2"/>
          </rPr>
          <t xml:space="preserve">Indicare se il sito è tra quelli individuati dalla clusterizzazione per obbligo misure
</t>
        </r>
      </text>
    </comment>
    <comment ref="C61" authorId="2" shapeId="0" xr:uid="{8DBCBB94-CD0F-450D-882A-5A90A1C765E6}">
      <text>
        <r>
          <rPr>
            <b/>
            <sz val="9"/>
            <color indexed="81"/>
            <rFont val="Tahoma"/>
            <family val="2"/>
          </rPr>
          <t>Vettore prodotto in uscita dalla trasformazione</t>
        </r>
        <r>
          <rPr>
            <sz val="9"/>
            <color indexed="81"/>
            <rFont val="Tahoma"/>
            <family val="2"/>
          </rPr>
          <t xml:space="preserve">
</t>
        </r>
      </text>
    </comment>
    <comment ref="C62" authorId="2" shapeId="0" xr:uid="{C7ECF818-2973-4CE0-A18B-C8AA43548A00}">
      <text>
        <r>
          <rPr>
            <b/>
            <sz val="9"/>
            <color indexed="81"/>
            <rFont val="Tahoma"/>
            <family val="2"/>
          </rPr>
          <t>Quota parte della produzione esportata al di fuori del sito (es. altri siti, vendita, etc.)</t>
        </r>
        <r>
          <rPr>
            <sz val="9"/>
            <color indexed="81"/>
            <rFont val="Tahoma"/>
            <family val="2"/>
          </rPr>
          <t xml:space="preserve">
</t>
        </r>
      </text>
    </comment>
    <comment ref="C63" authorId="2" shapeId="0" xr:uid="{D59D88A1-9EE3-4A7E-8082-3F0170C1738F}">
      <text>
        <r>
          <rPr>
            <b/>
            <sz val="9"/>
            <color indexed="81"/>
            <rFont val="Tahoma"/>
            <family val="2"/>
          </rPr>
          <t>Quota parte della produzione consumata dal sito</t>
        </r>
      </text>
    </comment>
  </commentList>
</comments>
</file>

<file path=xl/sharedStrings.xml><?xml version="1.0" encoding="utf-8"?>
<sst xmlns="http://schemas.openxmlformats.org/spreadsheetml/2006/main" count="6378" uniqueCount="3039">
  <si>
    <t>1.1</t>
  </si>
  <si>
    <t>1.1.1</t>
  </si>
  <si>
    <t>…</t>
  </si>
  <si>
    <t>1.2</t>
  </si>
  <si>
    <t>1.2.1</t>
  </si>
  <si>
    <t>1.3</t>
  </si>
  <si>
    <t>1.3.1</t>
  </si>
  <si>
    <t>SERVIZI AUSILIARI</t>
  </si>
  <si>
    <t>SERVIZI GENERALI</t>
  </si>
  <si>
    <t>ENERGIA ELETTRICA</t>
  </si>
  <si>
    <t>1.2.2</t>
  </si>
  <si>
    <t>1.1.2</t>
  </si>
  <si>
    <t>1.3.2</t>
  </si>
  <si>
    <t>ATTIVITA' PRINCIPALI</t>
  </si>
  <si>
    <t>DATI AZIENDALI</t>
  </si>
  <si>
    <t>NOME</t>
  </si>
  <si>
    <t>INDIRIZZO</t>
  </si>
  <si>
    <t>P.IVA</t>
  </si>
  <si>
    <t>ton</t>
  </si>
  <si>
    <t xml:space="preserve">ANNO </t>
  </si>
  <si>
    <t>PRODUZIONE</t>
  </si>
  <si>
    <t>SETTORE MERC.</t>
  </si>
  <si>
    <t>[valore]</t>
  </si>
  <si>
    <t>1.1.3</t>
  </si>
  <si>
    <t>1.1.4</t>
  </si>
  <si>
    <t>1.2.3</t>
  </si>
  <si>
    <t>1.2.4</t>
  </si>
  <si>
    <t>1.2.5</t>
  </si>
  <si>
    <t>1.3.3</t>
  </si>
  <si>
    <t>1.3.4</t>
  </si>
  <si>
    <t>1.3.5</t>
  </si>
  <si>
    <t>valore</t>
  </si>
  <si>
    <t>[u.m.]</t>
  </si>
  <si>
    <t>LA</t>
  </si>
  <si>
    <t>LB</t>
  </si>
  <si>
    <t>Altro</t>
  </si>
  <si>
    <t>kWhf</t>
  </si>
  <si>
    <t>kWh</t>
  </si>
  <si>
    <t>tep</t>
  </si>
  <si>
    <t>u.m.</t>
  </si>
  <si>
    <t>GAS NATURALE</t>
  </si>
  <si>
    <t>Energia elettrica</t>
  </si>
  <si>
    <t>Gas naturale</t>
  </si>
  <si>
    <t>Calore</t>
  </si>
  <si>
    <t>Freddo</t>
  </si>
  <si>
    <t>Biomassa</t>
  </si>
  <si>
    <t>GPL</t>
  </si>
  <si>
    <t>CONSUMI</t>
  </si>
  <si>
    <t>CODICE</t>
  </si>
  <si>
    <t>VETTORE</t>
  </si>
  <si>
    <t>Olio combustib.</t>
  </si>
  <si>
    <t>kWhe</t>
  </si>
  <si>
    <t>kWht</t>
  </si>
  <si>
    <t>Fattore conversione in tep</t>
  </si>
  <si>
    <t>0,187 x 10^-3</t>
  </si>
  <si>
    <t>8.250 x 10 ^-7</t>
  </si>
  <si>
    <t>(1/ EER) x 0,187 x 10^-3</t>
  </si>
  <si>
    <t>PCI (kcal/kg) x 10^-4</t>
  </si>
  <si>
    <t>TEP</t>
  </si>
  <si>
    <t>PCI o EER</t>
  </si>
  <si>
    <t>Gasolio</t>
  </si>
  <si>
    <t>Coke di petrolio</t>
  </si>
  <si>
    <t>Vtot [tep]</t>
  </si>
  <si>
    <t>j=1</t>
  </si>
  <si>
    <t>[codice ATECO]</t>
  </si>
  <si>
    <t>XXXXXXXXXXX</t>
  </si>
  <si>
    <t>xxxx</t>
  </si>
  <si>
    <t>1.2.6</t>
  </si>
  <si>
    <t>1.2.7</t>
  </si>
  <si>
    <t>1.3.6</t>
  </si>
  <si>
    <t>1.2.8</t>
  </si>
  <si>
    <t>1.2.9</t>
  </si>
  <si>
    <r>
      <t xml:space="preserve">STRUTTURA ENERGETICA AZIENDALE      </t>
    </r>
    <r>
      <rPr>
        <i/>
        <sz val="16"/>
        <rFont val="Calibri"/>
        <family val="2"/>
        <scheme val="minor"/>
      </rPr>
      <t>(</t>
    </r>
    <r>
      <rPr>
        <i/>
        <u/>
        <sz val="16"/>
        <rFont val="Calibri"/>
        <family val="2"/>
        <scheme val="minor"/>
      </rPr>
      <t>Compilare solo le caselle a sfondo bianco</t>
    </r>
    <r>
      <rPr>
        <i/>
        <sz val="16"/>
        <rFont val="Calibri"/>
        <family val="2"/>
        <scheme val="minor"/>
      </rPr>
      <t>)</t>
    </r>
  </si>
  <si>
    <t>860/0,9 x 10^-7</t>
  </si>
  <si>
    <t>t</t>
  </si>
  <si>
    <t>Sm3</t>
  </si>
  <si>
    <t>Tabella dei titoli a sei cifre della classificazione delle attività economiche Ateco 2007</t>
  </si>
  <si>
    <t>DESCRIZIONE</t>
  </si>
  <si>
    <t>01.11.10</t>
  </si>
  <si>
    <t>Coltivazione di cereali (escluso il riso)</t>
  </si>
  <si>
    <t>01.11.20</t>
  </si>
  <si>
    <t>Coltivazione di semi oleosi</t>
  </si>
  <si>
    <t>01.11.30</t>
  </si>
  <si>
    <t>Coltivazione di legumi da granella</t>
  </si>
  <si>
    <t>01.11.40</t>
  </si>
  <si>
    <t>Coltivazioni miste di cereali, legumi da granella e semi oleosi</t>
  </si>
  <si>
    <t>01.12.00</t>
  </si>
  <si>
    <t>Coltivazione di riso</t>
  </si>
  <si>
    <t>01.13.10</t>
  </si>
  <si>
    <t>Coltivazione di ortaggi (inclusi i meloni) in foglia, a fusto, a frutto, in radici, bulbi e tuberi in piena aria (escluse barbabietola da zucchero e patate)</t>
  </si>
  <si>
    <t>01.13.20</t>
  </si>
  <si>
    <t>Coltivazione di ortaggi (inclusi i meloni) in foglia, a fusto, a frutto, in radici, bulbi e tuberi in colture protette (escluse barbabietola da zucchero e patate)</t>
  </si>
  <si>
    <t>01.13.30</t>
  </si>
  <si>
    <t>Coltivazione di barbabietola da zucchero</t>
  </si>
  <si>
    <t>01.13.40</t>
  </si>
  <si>
    <t>Coltivazione di patate</t>
  </si>
  <si>
    <t>01.14.00</t>
  </si>
  <si>
    <t>Coltivazione di canna da zucchero</t>
  </si>
  <si>
    <t>01.15.00</t>
  </si>
  <si>
    <t>Coltivazione di tabacco</t>
  </si>
  <si>
    <t>01.16.00</t>
  </si>
  <si>
    <t>Coltivazione di piante per la preparazione di fibre tessili</t>
  </si>
  <si>
    <t>01.19.10</t>
  </si>
  <si>
    <t>Coltivazione di fiori in piena aria</t>
  </si>
  <si>
    <t>01.19.20</t>
  </si>
  <si>
    <t>Coltivazione di fiori in colture protette</t>
  </si>
  <si>
    <t>01.19.90</t>
  </si>
  <si>
    <t>Coltivazione di piante da foraggio e di altre colture non permanenti</t>
  </si>
  <si>
    <t>01.21.00</t>
  </si>
  <si>
    <t>Coltivazione di uva</t>
  </si>
  <si>
    <t>01.22.00</t>
  </si>
  <si>
    <t>Coltivazione di frutta di origine tropicale e subtropicale</t>
  </si>
  <si>
    <t>01.23.00</t>
  </si>
  <si>
    <t>Coltivazione di agrumi</t>
  </si>
  <si>
    <t>01.24.00</t>
  </si>
  <si>
    <t>Coltivazione di pomacee e frutta a nocciolo</t>
  </si>
  <si>
    <t>01.25.00</t>
  </si>
  <si>
    <t>Coltivazione di altri alberi da frutta, frutti di bosco e frutta in guscio</t>
  </si>
  <si>
    <t>01.26.00</t>
  </si>
  <si>
    <t>Coltivazione di frutti oleosi</t>
  </si>
  <si>
    <t>01.27.00</t>
  </si>
  <si>
    <t>Coltivazione di piante per la produzione di bevande</t>
  </si>
  <si>
    <t>01.28.00</t>
  </si>
  <si>
    <t>Coltivazione di spezie, piante aromatiche e farmaceutiche</t>
  </si>
  <si>
    <t>01.29.00</t>
  </si>
  <si>
    <t>Coltivazione di altre colture permanenti (inclusi alberi di Natale)</t>
  </si>
  <si>
    <t>01.30.00</t>
  </si>
  <si>
    <t>Riproduzione delle piante</t>
  </si>
  <si>
    <t>01.41.00</t>
  </si>
  <si>
    <t>Allevamento di bovini e bufale da latte, produzione di latte crudo</t>
  </si>
  <si>
    <t>01.42.00</t>
  </si>
  <si>
    <t>Allevamento di bovini e bufalini da carne</t>
  </si>
  <si>
    <t>01.43.00</t>
  </si>
  <si>
    <t>Allevamento di cavalli e altri equini</t>
  </si>
  <si>
    <t>01.44.00</t>
  </si>
  <si>
    <t>Allevamento di cammelli e camelidi</t>
  </si>
  <si>
    <t>01.45.00</t>
  </si>
  <si>
    <t>Allevamento di ovini e caprini</t>
  </si>
  <si>
    <t>01.46.00</t>
  </si>
  <si>
    <t>Allevamento di suini</t>
  </si>
  <si>
    <t>01.47.00</t>
  </si>
  <si>
    <t>Allevamento di pollame</t>
  </si>
  <si>
    <t>01.49.10</t>
  </si>
  <si>
    <t>Allevamento di conigli</t>
  </si>
  <si>
    <t>01.49.20</t>
  </si>
  <si>
    <t>Allevamento di animali da pelliccia</t>
  </si>
  <si>
    <t>01.49.30</t>
  </si>
  <si>
    <t>Apicoltura</t>
  </si>
  <si>
    <t>01.49.40</t>
  </si>
  <si>
    <t>Bachicoltura</t>
  </si>
  <si>
    <t>01.49.90</t>
  </si>
  <si>
    <t>Allevamento di altri animali nca</t>
  </si>
  <si>
    <t>01.50.00</t>
  </si>
  <si>
    <t>Coltivazioni agricole associate all'allevamento di animali: attività mista</t>
  </si>
  <si>
    <t>01.61.00</t>
  </si>
  <si>
    <t>Attività di supporto alla produzione vegetale</t>
  </si>
  <si>
    <t>01.62.01</t>
  </si>
  <si>
    <t>Attività dei maniscalchi</t>
  </si>
  <si>
    <t>01.62.09</t>
  </si>
  <si>
    <t>Altre attività di supporto alla produzione animale (esclusi i servizi veterinari)</t>
  </si>
  <si>
    <t>01.63.00</t>
  </si>
  <si>
    <t>Attività che seguono la raccolta</t>
  </si>
  <si>
    <t>01.64.01</t>
  </si>
  <si>
    <t>Pulitura e cernita di semi e granaglie</t>
  </si>
  <si>
    <t>01.64.09</t>
  </si>
  <si>
    <t>Altre lavorazioni delle sementi per la semina</t>
  </si>
  <si>
    <t>01.70.00</t>
  </si>
  <si>
    <t>Caccia, cattura di animali e servizi connessi</t>
  </si>
  <si>
    <t>02.10.00</t>
  </si>
  <si>
    <t>Silvicoltura e altre attività forestali</t>
  </si>
  <si>
    <t>02.20.00</t>
  </si>
  <si>
    <t>Utilizzo di aree forestali</t>
  </si>
  <si>
    <t>02.30.00</t>
  </si>
  <si>
    <t>Raccolta di prodotti selvatici non legnosi</t>
  </si>
  <si>
    <t>02.40.00</t>
  </si>
  <si>
    <t>Servizi di supporto per la silvicoltura</t>
  </si>
  <si>
    <t>03.11.00</t>
  </si>
  <si>
    <t>Pesca in acque marine e lagunari e servizi connessi</t>
  </si>
  <si>
    <t>03.12.00</t>
  </si>
  <si>
    <t>Pesca in acque dolci e servizi connessi</t>
  </si>
  <si>
    <t>03.21.00</t>
  </si>
  <si>
    <t>Acquacoltura in acqua di mare, salmastra o lagunare e servizi connessi</t>
  </si>
  <si>
    <t>03.22.00</t>
  </si>
  <si>
    <t>Acquacoltura in acque dolci e servizi connessi</t>
  </si>
  <si>
    <t>05.10.00</t>
  </si>
  <si>
    <t>Estrazione di antracite e litantrace</t>
  </si>
  <si>
    <t>05.20.00</t>
  </si>
  <si>
    <t>Estrazione di lignite</t>
  </si>
  <si>
    <t>06.10.00</t>
  </si>
  <si>
    <t>Estrazione di petrolio greggio</t>
  </si>
  <si>
    <t>06.20.00</t>
  </si>
  <si>
    <t>Estrazione di gas naturale</t>
  </si>
  <si>
    <t>07.10.00</t>
  </si>
  <si>
    <t>Estrazione di minerali metalliferi ferrosi</t>
  </si>
  <si>
    <t>07.21.00</t>
  </si>
  <si>
    <t>Estrazione di minerali di uranio e di torio</t>
  </si>
  <si>
    <t>07.29.00</t>
  </si>
  <si>
    <t>Estrazione di altri minerali metalliferi non ferrosi</t>
  </si>
  <si>
    <t>08.11.00</t>
  </si>
  <si>
    <t>Estrazione di pietre ornamentali e da costruzione, calcare, pietra da gesso, creta e ardesia</t>
  </si>
  <si>
    <t>08.12.00</t>
  </si>
  <si>
    <t>Estrazione di ghiaia, sabbia; estrazione di argille e caolino</t>
  </si>
  <si>
    <t>08.91.00</t>
  </si>
  <si>
    <t>Estrazione di minerali per l'industria chimica e per la produzione di fertilizzanti</t>
  </si>
  <si>
    <t>08.92.00</t>
  </si>
  <si>
    <t>Estrazione di torba</t>
  </si>
  <si>
    <t>08.93.00</t>
  </si>
  <si>
    <t>Estrazione di sale</t>
  </si>
  <si>
    <t>08.99.01</t>
  </si>
  <si>
    <t>Estrazione di asfalto e bitume naturale</t>
  </si>
  <si>
    <t>08.99.09</t>
  </si>
  <si>
    <t>Estrazione di pomice e di altri minerali nca</t>
  </si>
  <si>
    <t>09.10.00</t>
  </si>
  <si>
    <t>Attività di supporto all'estrazione di petrolio e di gas naturale</t>
  </si>
  <si>
    <t>09.90.01</t>
  </si>
  <si>
    <t>Attività di supporto all'estrazione di pietre ornamentali, da costruzione, da gesso, di anidrite, per calce e cementi, di dolomite, di ardesia, di ghiaia e sabbia, di argilla, di caolino, di pomice</t>
  </si>
  <si>
    <t>09.90.09</t>
  </si>
  <si>
    <t>Attività di supporto all'estrazione di altri minerali nca</t>
  </si>
  <si>
    <t>10.11.00</t>
  </si>
  <si>
    <t>Produzione di carne non di volatili e di prodotti della macellazione (attività dei mattatoi)</t>
  </si>
  <si>
    <t>10.12.00</t>
  </si>
  <si>
    <t>Produzione di carne di volatili e prodotti della loro macellazione (attività dei mattatoi)</t>
  </si>
  <si>
    <t>10.13.00</t>
  </si>
  <si>
    <t>Produzione di prodotti a base di carne (inclusa la carne di volatili)</t>
  </si>
  <si>
    <t>10.20.00</t>
  </si>
  <si>
    <t>Lavorazione e conservazione di pesce, crostacei e molluschi mediante surgelamento, salatura eccetera</t>
  </si>
  <si>
    <t>10.31.00</t>
  </si>
  <si>
    <t>Lavorazione e conservazione delle patate</t>
  </si>
  <si>
    <t>10.32.00</t>
  </si>
  <si>
    <t>Produzione di succhi di frutta e di ortaggi</t>
  </si>
  <si>
    <t>10.39.00</t>
  </si>
  <si>
    <t>Lavorazione e conservazione di frutta e di ortaggi (esclusi i succhi di frutta e di ortaggi)</t>
  </si>
  <si>
    <t>10.41.10</t>
  </si>
  <si>
    <t>Produzione di olio di oliva da olive prevalentemente non di produzione propria</t>
  </si>
  <si>
    <t>10.41.20</t>
  </si>
  <si>
    <t>Produzione di olio raffinato o grezzo da semi oleosi o frutti oleosi prevalentemente non di produzione propria</t>
  </si>
  <si>
    <t>10.41.30</t>
  </si>
  <si>
    <t>Produzione di oli e grassi animali grezzi o raffinati</t>
  </si>
  <si>
    <t>10.42.00</t>
  </si>
  <si>
    <t>Produzione di margarina e di grassi commestibili simili</t>
  </si>
  <si>
    <t>10.51.10</t>
  </si>
  <si>
    <t>Trattamento igienico del latte</t>
  </si>
  <si>
    <t>10.51.20</t>
  </si>
  <si>
    <t>Produzione dei derivati del latte</t>
  </si>
  <si>
    <t>10.52.00</t>
  </si>
  <si>
    <t>Produzione di gelati senza vendita diretta al pubblico</t>
  </si>
  <si>
    <t>10.61.10</t>
  </si>
  <si>
    <t>Molitura del frumento</t>
  </si>
  <si>
    <t>10.61.20</t>
  </si>
  <si>
    <t>Molitura di altri cereali</t>
  </si>
  <si>
    <t>10.61.30</t>
  </si>
  <si>
    <t>Lavorazione del riso</t>
  </si>
  <si>
    <t>10.61.40</t>
  </si>
  <si>
    <t>Altre lavorazioni di semi e granaglie</t>
  </si>
  <si>
    <t>10.62.00</t>
  </si>
  <si>
    <t>Produzione di amidi e di prodotti amidacei (inclusa produzione di olio di mais)</t>
  </si>
  <si>
    <t>10.71.10</t>
  </si>
  <si>
    <t>Produzione di prodotti di panetteria freschi</t>
  </si>
  <si>
    <t>10.71.20</t>
  </si>
  <si>
    <t>Produzione di pasticceria fresca</t>
  </si>
  <si>
    <t>10.72.00</t>
  </si>
  <si>
    <t>Produzione di fette biscottate, biscotti; prodotti di pasticceria conservati</t>
  </si>
  <si>
    <t>10.73.00</t>
  </si>
  <si>
    <t>Produzione di paste alimentari, di cuscus e di prodotti farinacei simili</t>
  </si>
  <si>
    <t>10.81.00</t>
  </si>
  <si>
    <t>Produzione di zucchero</t>
  </si>
  <si>
    <t>10.82.00</t>
  </si>
  <si>
    <t>Produzione di cacao in polvere, cioccolato, caramelle e confetterie</t>
  </si>
  <si>
    <t>10.83.01</t>
  </si>
  <si>
    <t>Lavorazione del caffè</t>
  </si>
  <si>
    <t>10.83.02</t>
  </si>
  <si>
    <t>Lavorazione del tè e di altri preparati per infusi</t>
  </si>
  <si>
    <t>10.84.00</t>
  </si>
  <si>
    <t>Produzione di condimenti e spezie</t>
  </si>
  <si>
    <t>10.85.01</t>
  </si>
  <si>
    <t>Produzione di piatti pronti a base di carne e pollame</t>
  </si>
  <si>
    <t>10.85.02</t>
  </si>
  <si>
    <t>Produzione di piatti pronti a base di pesce, inclusi fish and chips</t>
  </si>
  <si>
    <t>10.85.03</t>
  </si>
  <si>
    <t>Produzione di piatti pronti a base di ortaggi</t>
  </si>
  <si>
    <t>10.85.04</t>
  </si>
  <si>
    <t>Produzione di pizza confezionata</t>
  </si>
  <si>
    <t>10.85.05</t>
  </si>
  <si>
    <t>Produzione di piatti pronti a base di pasta</t>
  </si>
  <si>
    <t>10.85.09</t>
  </si>
  <si>
    <t>Produzione di pasti e piatti pronti di altri prodotti alimentari</t>
  </si>
  <si>
    <t>10.86.00</t>
  </si>
  <si>
    <t>Produzione di preparati omogeneizzati e di alimenti dietetici</t>
  </si>
  <si>
    <t>10.89.01</t>
  </si>
  <si>
    <t>Produzione di estratti e succhi di carne</t>
  </si>
  <si>
    <t>10.89.09</t>
  </si>
  <si>
    <t>Produzione di altri prodotti alimentari nca</t>
  </si>
  <si>
    <t>10.91.00</t>
  </si>
  <si>
    <t>Produzione di mangimi per l'alimentazione degli animali da allevamento</t>
  </si>
  <si>
    <t>10.92.00</t>
  </si>
  <si>
    <t>Produzione di prodotti per l'alimentazione degli animali da compagnia</t>
  </si>
  <si>
    <t>11.01.00</t>
  </si>
  <si>
    <t>Distillazione, rettifica e miscelatura degli alcolici</t>
  </si>
  <si>
    <t>11.02.10</t>
  </si>
  <si>
    <t>Produzione di vini da tavola e v.q.p.r.d.</t>
  </si>
  <si>
    <t>11.02.20</t>
  </si>
  <si>
    <t>Produzione di vino spumante e altri vini speciali</t>
  </si>
  <si>
    <t>11.03.00</t>
  </si>
  <si>
    <t>Produzione di sidro e di altri vini a base di frutta</t>
  </si>
  <si>
    <t>11.04.00</t>
  </si>
  <si>
    <t>Produzione di altre bevande fermentate non distillate</t>
  </si>
  <si>
    <t>11.05.00</t>
  </si>
  <si>
    <t>Produzione di birra</t>
  </si>
  <si>
    <t>11.06.00</t>
  </si>
  <si>
    <t>Produzione di malto</t>
  </si>
  <si>
    <t>11.07.00</t>
  </si>
  <si>
    <t>Industria delle bibite analcoliche, delle acque minerali e di altre acque in bottiglia</t>
  </si>
  <si>
    <t>12.00.00</t>
  </si>
  <si>
    <t>Industria del tabacco</t>
  </si>
  <si>
    <t>13.10.00</t>
  </si>
  <si>
    <t>Preparazione e filatura di fibre tessili</t>
  </si>
  <si>
    <t>13.20.00</t>
  </si>
  <si>
    <t>Tessitura</t>
  </si>
  <si>
    <t>13.30.00</t>
  </si>
  <si>
    <t>Finissaggio dei tessili, degli articoli di vestiario e attività similari</t>
  </si>
  <si>
    <t>13.91.00</t>
  </si>
  <si>
    <t>Fabbricazione di tessuti a maglia</t>
  </si>
  <si>
    <t>13.92.10</t>
  </si>
  <si>
    <t>Confezionamento di biancheria da letto, da tavola e per l'arredamento</t>
  </si>
  <si>
    <t>13.92.20</t>
  </si>
  <si>
    <t>Fabbricazione di articoli in materie tessili nca</t>
  </si>
  <si>
    <t>13.93.00</t>
  </si>
  <si>
    <t>Fabbricazione di tappeti e moquette</t>
  </si>
  <si>
    <t>13.94.00</t>
  </si>
  <si>
    <t>Fabbricazione di spago, corde, funi e reti</t>
  </si>
  <si>
    <t>13.95.00</t>
  </si>
  <si>
    <t>Fabbricazione di tessuti non tessuti e di articoli in tali materie (esclusi gli articoli di abbigliamento)</t>
  </si>
  <si>
    <t>13.96.10</t>
  </si>
  <si>
    <t>Fabbricazione di nastri, etichette e passamanerie di fibre tessili</t>
  </si>
  <si>
    <t>13.96.20</t>
  </si>
  <si>
    <t>Fabbricazione di altri articoli tessili tecnici ed industriali</t>
  </si>
  <si>
    <t>13.99.10</t>
  </si>
  <si>
    <t>Fabbricazione di ricami</t>
  </si>
  <si>
    <t>13.99.20</t>
  </si>
  <si>
    <t>Fabbricazione di tulle, pizzi e merletti</t>
  </si>
  <si>
    <t>13.99.90</t>
  </si>
  <si>
    <t>Fabbricazione di feltro e articoli tessili diversi</t>
  </si>
  <si>
    <t>14.11.00</t>
  </si>
  <si>
    <t>Confezione di abbigliamento in pelle e similpelle</t>
  </si>
  <si>
    <t>14.12.00</t>
  </si>
  <si>
    <t>Confezione di camici, divise ed altri indumenti da lavoro</t>
  </si>
  <si>
    <t>14.13.10</t>
  </si>
  <si>
    <t>Confezione in serie di abbigliamento esterno</t>
  </si>
  <si>
    <t>14.13.20</t>
  </si>
  <si>
    <t>Sartoria e confezione su misura di abbigliamento esterno</t>
  </si>
  <si>
    <t>14.14.00</t>
  </si>
  <si>
    <t>Confezione di camicie, T-shirt, corsetteria e altra biancheria intima</t>
  </si>
  <si>
    <t>14.19.10</t>
  </si>
  <si>
    <t>Confezioni varie e accessori per l'abbigliamento</t>
  </si>
  <si>
    <t>14.19.21</t>
  </si>
  <si>
    <t>Fabbricazione di calzature realizzate in materiale tessile senza suole applicate</t>
  </si>
  <si>
    <t>14.19.29</t>
  </si>
  <si>
    <t>Confezioni di abbigliamento sportivo o di altri indumenti particolari</t>
  </si>
  <si>
    <t>14.20.00</t>
  </si>
  <si>
    <t>Confezione di articoli in pelliccia</t>
  </si>
  <si>
    <t>14.31.00</t>
  </si>
  <si>
    <t>Fabbricazione di articoli di calzetteria in maglia</t>
  </si>
  <si>
    <t>14.39.00</t>
  </si>
  <si>
    <t>Fabbricazione di pullover, cardigan ed altri articoli simili a maglia</t>
  </si>
  <si>
    <t>15.11.00</t>
  </si>
  <si>
    <t>Preparazione e concia del cuoio e pelle; preparazione e tintura di pellicce</t>
  </si>
  <si>
    <t>15.12.01</t>
  </si>
  <si>
    <t>Fabbricazione di frustini e scudisci per equitazione</t>
  </si>
  <si>
    <t>15.12.09</t>
  </si>
  <si>
    <t>Fabbricazione di altri articoli da viaggio, borse e simili, pelletteria e selleria</t>
  </si>
  <si>
    <t>15.20.10</t>
  </si>
  <si>
    <t>Fabbricazione di calzature</t>
  </si>
  <si>
    <t>15.20.20</t>
  </si>
  <si>
    <t>Fabbricazione di parti in cuoio per calzature</t>
  </si>
  <si>
    <t>16.10.00</t>
  </si>
  <si>
    <t>Taglio e piallatura del legno</t>
  </si>
  <si>
    <t>16.21.00</t>
  </si>
  <si>
    <t>Fabbricazione di fogli da impiallacciatura e di pannelli a base di legno</t>
  </si>
  <si>
    <t>16.22.00</t>
  </si>
  <si>
    <t>Fabbricazione di pavimenti in parquet assemblato</t>
  </si>
  <si>
    <t>16.23.10</t>
  </si>
  <si>
    <t>Fabbricazione di porte e finestre in legno (escluse porte blindate)</t>
  </si>
  <si>
    <t>16.23.20</t>
  </si>
  <si>
    <t>Fabbricazione di altri elementi in legno e di falegnameria per l'edilizia</t>
  </si>
  <si>
    <t>16.24.00</t>
  </si>
  <si>
    <t>Fabbricazione di imballaggi in legno</t>
  </si>
  <si>
    <t>16.29.11</t>
  </si>
  <si>
    <t>Fabbricazione di parti in legno per calzature</t>
  </si>
  <si>
    <t>16.29.12</t>
  </si>
  <si>
    <t>Fabbricazione di manici di ombrelli, bastoni e simili</t>
  </si>
  <si>
    <t>16.29.19</t>
  </si>
  <si>
    <t>Fabbricazione di altri prodotti vari in legno (esclusi i mobili)</t>
  </si>
  <si>
    <t>16.29.20</t>
  </si>
  <si>
    <t>Fabbricazione dei prodotti della lavorazione del sughero</t>
  </si>
  <si>
    <t>16.29.30</t>
  </si>
  <si>
    <t>Fabbricazione di articoli in paglia e materiali da intreccio</t>
  </si>
  <si>
    <t>16.29.40</t>
  </si>
  <si>
    <t>Laboratori di corniciai</t>
  </si>
  <si>
    <t>17.11.00</t>
  </si>
  <si>
    <t>Fabbricazione di pasta-carta</t>
  </si>
  <si>
    <t>17.12.00</t>
  </si>
  <si>
    <t>Fabbricazione di carta e cartone</t>
  </si>
  <si>
    <t>17.21.00</t>
  </si>
  <si>
    <t>Fabbricazione di carta e cartone ondulato e di imballaggi di carta e cartone (esclusi quelli in carta pressata)</t>
  </si>
  <si>
    <t>17.22.00</t>
  </si>
  <si>
    <t>Fabbricazione di prodotti igienico-sanitari e per uso domestico in carta e ovatta di cellulosa</t>
  </si>
  <si>
    <t>17.23.01</t>
  </si>
  <si>
    <t>Fabbricazione di prodotti cartotecnici scolastici e commerciali quando l'attività di stampa non è la principale caratteristica</t>
  </si>
  <si>
    <t>17.23.09</t>
  </si>
  <si>
    <t>Fabbricazione di altri prodotti cartotecnici</t>
  </si>
  <si>
    <t>17.24.00</t>
  </si>
  <si>
    <t>Fabbricazione di carta da parati</t>
  </si>
  <si>
    <t>17.29.00</t>
  </si>
  <si>
    <t>Fabbricazione di altri articoli di carta e cartone</t>
  </si>
  <si>
    <t>18.11.00</t>
  </si>
  <si>
    <t>Stampa di giornali</t>
  </si>
  <si>
    <t>18.12.00</t>
  </si>
  <si>
    <t>Altra stampa</t>
  </si>
  <si>
    <t>18.13.00</t>
  </si>
  <si>
    <t>Lavorazioni preliminari alla stampa e ai media</t>
  </si>
  <si>
    <t>18.14.00</t>
  </si>
  <si>
    <t>Legatoria e servizi connessi</t>
  </si>
  <si>
    <t>18.20.00</t>
  </si>
  <si>
    <t>Riproduzione di supporti registrati</t>
  </si>
  <si>
    <t>19.10.01</t>
  </si>
  <si>
    <t>Fabbricazione di pece e coke di pece</t>
  </si>
  <si>
    <t>19.10.09</t>
  </si>
  <si>
    <t>Fabbricazione di altri prodotti di cokeria</t>
  </si>
  <si>
    <t>19.20.10</t>
  </si>
  <si>
    <t>Raffinerie di petrolio</t>
  </si>
  <si>
    <t>19.20.20</t>
  </si>
  <si>
    <t>Preparazione o miscelazione di derivati del petrolio (esclusa la petrolchimica)</t>
  </si>
  <si>
    <t>19.20.30</t>
  </si>
  <si>
    <t>Miscelazione di gas petroliferi liquefatti (GPL) e loro imbottigliamento</t>
  </si>
  <si>
    <t>19.20.40</t>
  </si>
  <si>
    <t>Fabbricazione di emulsioni di bitume, di catrame e di leganti per uso stradale</t>
  </si>
  <si>
    <t>19.20.90</t>
  </si>
  <si>
    <t>Fabbricazione di altri prodotti petroliferi raffinati</t>
  </si>
  <si>
    <t>20.11.00</t>
  </si>
  <si>
    <t>Fabbricazione di gas industriali</t>
  </si>
  <si>
    <t>20.12.00</t>
  </si>
  <si>
    <t>Fabbricazione di coloranti e pigmenti</t>
  </si>
  <si>
    <t>20.13.01</t>
  </si>
  <si>
    <t>Fabbricazione di uranio e torio arricchito</t>
  </si>
  <si>
    <t>20.13.09</t>
  </si>
  <si>
    <t>Fabbricazione di altri prodotti chimici di base inorganici</t>
  </si>
  <si>
    <t>20.14.01</t>
  </si>
  <si>
    <t>Fabbricazione di alcol etilico da materiali fermentati</t>
  </si>
  <si>
    <t>20.14.09</t>
  </si>
  <si>
    <t>Fabbricazione di altri prodotti chimici di base organici nca</t>
  </si>
  <si>
    <t>20.15.00</t>
  </si>
  <si>
    <t>Fabbricazione di fertilizzanti e composti azotati (esclusa la fabbricazione di compost)</t>
  </si>
  <si>
    <t>20.16.00</t>
  </si>
  <si>
    <t>Fabbricazione di materie plastiche in forme primarie</t>
  </si>
  <si>
    <t>20.17.00</t>
  </si>
  <si>
    <t>Fabbricazione di gomma sintetica in forme primarie</t>
  </si>
  <si>
    <t>20.20.00</t>
  </si>
  <si>
    <t>Fabbricazione di agrofarmaci e di altri prodotti chimici per l'agricoltura (esclusi i concimi)</t>
  </si>
  <si>
    <t>20.30.00</t>
  </si>
  <si>
    <t>Fabbricazione di pitture, vernici e smalti, inchiostri da stampa e adesivi sintetici (mastici)</t>
  </si>
  <si>
    <t>20.41.10</t>
  </si>
  <si>
    <t>Fabbricazione di saponi, detergenti e di agenti organici tensioattivi (esclusi i prodotti per toletta)</t>
  </si>
  <si>
    <t>20.41.20</t>
  </si>
  <si>
    <t>Fabbricazione di specialità chimiche per uso domestico e per manutenzione</t>
  </si>
  <si>
    <t>20.42.00</t>
  </si>
  <si>
    <t>Fabbricazione di prodotti per toletta: profumi, cosmetici, saponi e simili</t>
  </si>
  <si>
    <t>20.51.01</t>
  </si>
  <si>
    <t>Fabbricazione di fiammiferi</t>
  </si>
  <si>
    <t>20.51.02</t>
  </si>
  <si>
    <t>Fabbricazione di articoli esplosivi</t>
  </si>
  <si>
    <t>20.52.00</t>
  </si>
  <si>
    <t>Fabbricazione di colle</t>
  </si>
  <si>
    <t>20.53.00</t>
  </si>
  <si>
    <t>Fabbricazione di oli essenziali</t>
  </si>
  <si>
    <t>20.59.10</t>
  </si>
  <si>
    <t>Fabbricazione di prodotti chimici per uso fotografico</t>
  </si>
  <si>
    <t>20.59.20</t>
  </si>
  <si>
    <t>Fabbricazione di prodotti chimici organici ottenuti da prodotti di base derivati da processi di fermentazione o da materie prime vegetali</t>
  </si>
  <si>
    <t>20.59.30</t>
  </si>
  <si>
    <t>Trattamento chimico degli acidi grassi</t>
  </si>
  <si>
    <t>20.59.40</t>
  </si>
  <si>
    <t>Fabbricazione di prodotti chimici vari per uso industriale (inclusi i preparati antidetonanti e antigelo)</t>
  </si>
  <si>
    <t>20.59.50</t>
  </si>
  <si>
    <t>Fabbricazione di prodotti chimici impiegati per ufficio e per il consumo non industriale</t>
  </si>
  <si>
    <t>20.59.60</t>
  </si>
  <si>
    <t>Fabbricazione di prodotti ausiliari per le industrie tessili e del cuoio</t>
  </si>
  <si>
    <t>20.59.70</t>
  </si>
  <si>
    <t>Fabbricazione di prodotti elettrochimici (esclusa produzione di cloro, soda e potassa) ed elettrotermici</t>
  </si>
  <si>
    <t>20.59.90</t>
  </si>
  <si>
    <t>Fabbricazione di altri prodotti chimici nca</t>
  </si>
  <si>
    <t>20.60.00</t>
  </si>
  <si>
    <t>Fabbricazione di fibre sintetiche e artificiali</t>
  </si>
  <si>
    <t>21.10.00</t>
  </si>
  <si>
    <t>Fabbricazione di prodotti farmaceutici di base</t>
  </si>
  <si>
    <t>21.20.01</t>
  </si>
  <si>
    <t>Fabbricazione di sostanze diagnostiche radioattive in vivo</t>
  </si>
  <si>
    <t>21.20.09</t>
  </si>
  <si>
    <t>Fabbricazione di medicinali ed altri preparati farmaceutici</t>
  </si>
  <si>
    <t>22.11.10</t>
  </si>
  <si>
    <t>Fabbricazione di pneumatici e di camere d'aria</t>
  </si>
  <si>
    <t>22.11.20</t>
  </si>
  <si>
    <t>Rigenerazione e ricostruzione di pneumatici</t>
  </si>
  <si>
    <t>22.19.01</t>
  </si>
  <si>
    <t>Fabbricazione di suole di gomma e altre parti in gomma per calzature</t>
  </si>
  <si>
    <t>22.19.09</t>
  </si>
  <si>
    <t>Fabbricazione di altri prodotti in gomma nca</t>
  </si>
  <si>
    <t>22.21.00</t>
  </si>
  <si>
    <t>Fabbricazione di lastre, fogli, tubi e profilati in materie plastiche</t>
  </si>
  <si>
    <t>22.22.00</t>
  </si>
  <si>
    <t>Fabbricazione di imballaggi in materie plastiche</t>
  </si>
  <si>
    <t>22.23.01</t>
  </si>
  <si>
    <t>Fabbricazione di rivestimenti elastici per pavimenti (vinile, linoleum eccetera)</t>
  </si>
  <si>
    <t>22.23.02</t>
  </si>
  <si>
    <t>Fabbricazione di porte, finestre, intelaiature eccetera in plastica per l'edilizia</t>
  </si>
  <si>
    <t>22.23.09</t>
  </si>
  <si>
    <t>Fabbricazione di altri articoli in plastica per l'edilizia</t>
  </si>
  <si>
    <t>22.29.01</t>
  </si>
  <si>
    <t>Fabbricazione di parti in plastica per calzature</t>
  </si>
  <si>
    <t>22.29.02</t>
  </si>
  <si>
    <t>Fabbricazione di oggetti per l'ufficio e la scuola in plastica</t>
  </si>
  <si>
    <t>22.29.09</t>
  </si>
  <si>
    <t>Fabbricazione di altri articoli in materie plastiche nca</t>
  </si>
  <si>
    <t>23.11.00</t>
  </si>
  <si>
    <t>Fabbricazione di vetro piano</t>
  </si>
  <si>
    <t>23.12.00</t>
  </si>
  <si>
    <t>Lavorazione e trasformazione del vetro piano</t>
  </si>
  <si>
    <t>23.13.00</t>
  </si>
  <si>
    <t>Fabbricazione di vetro cavo</t>
  </si>
  <si>
    <t>23.14.00</t>
  </si>
  <si>
    <t>Fabbricazione di fibre di vetro</t>
  </si>
  <si>
    <t>23.19.10</t>
  </si>
  <si>
    <t>Fabbricazione di vetrerie per laboratori, per uso igienico, per farmacia</t>
  </si>
  <si>
    <t>23.19.20</t>
  </si>
  <si>
    <t>Lavorazione di vetro a mano e a soffio artistico</t>
  </si>
  <si>
    <t>23.19.90</t>
  </si>
  <si>
    <t>Fabbricazione di altri prodotti in vetro (inclusa la vetreria tecnica)</t>
  </si>
  <si>
    <t>23.20.00</t>
  </si>
  <si>
    <t>Fabbricazione di prodotti refrattari</t>
  </si>
  <si>
    <t>23.31.00</t>
  </si>
  <si>
    <t>Fabbricazione di piastrelle in ceramica per pavimenti e rivestimenti</t>
  </si>
  <si>
    <t>23.32.00</t>
  </si>
  <si>
    <t>Fabbricazione di mattoni, tegole ed altri prodotti per l'edilizia in terracotta</t>
  </si>
  <si>
    <t>23.41.00</t>
  </si>
  <si>
    <t>Fabbricazione di prodotti in ceramica per usi domestici e ornamentali</t>
  </si>
  <si>
    <t>23.42.00</t>
  </si>
  <si>
    <t>Fabbricazione di articoli sanitari in ceramica</t>
  </si>
  <si>
    <t>23.43.00</t>
  </si>
  <si>
    <t>Fabbricazione di isolatori e di pezzi isolanti in ceramica</t>
  </si>
  <si>
    <t>23.44.00</t>
  </si>
  <si>
    <t>Fabbricazione di altri prodotti in ceramica per uso tecnico e industriale</t>
  </si>
  <si>
    <t>23.49.00</t>
  </si>
  <si>
    <t>Fabbricazione di altri prodotti in ceramica</t>
  </si>
  <si>
    <t>23.51.00</t>
  </si>
  <si>
    <t>Produzione di cemento</t>
  </si>
  <si>
    <t>23.52.10</t>
  </si>
  <si>
    <t>Produzione di calce</t>
  </si>
  <si>
    <t>23.52.20</t>
  </si>
  <si>
    <t>Produzione di gesso</t>
  </si>
  <si>
    <t>23.61.00</t>
  </si>
  <si>
    <t>Fabbricazione di prodotti in calcestruzzo per l'edilizia</t>
  </si>
  <si>
    <t>23.62.00</t>
  </si>
  <si>
    <t>Fabbricazione di prodotti in gesso per l'edilizia</t>
  </si>
  <si>
    <t>23.63.00</t>
  </si>
  <si>
    <t>Produzione di calcestruzzo pronto per l'uso</t>
  </si>
  <si>
    <t>23.64.00</t>
  </si>
  <si>
    <t>Produzione di malta</t>
  </si>
  <si>
    <t>23.65.00</t>
  </si>
  <si>
    <t>Fabbricazione di prodotti in fibrocemento</t>
  </si>
  <si>
    <t>23.69.00</t>
  </si>
  <si>
    <t>Fabbricazione di altri prodotti in calcestruzzo, gesso e cemento</t>
  </si>
  <si>
    <t>23.70.10</t>
  </si>
  <si>
    <t>Segagione e lavorazione delle pietre e del marmo</t>
  </si>
  <si>
    <t>23.70.20</t>
  </si>
  <si>
    <t>Lavorazione artistica del marmo e di altre pietre affini, lavori in mosaico</t>
  </si>
  <si>
    <t>23.70.30</t>
  </si>
  <si>
    <t>Frantumazione di pietre e minerali vari non in connessione con l'estrazione</t>
  </si>
  <si>
    <t>23.91.00</t>
  </si>
  <si>
    <t>Produzione di prodotti abrasivi</t>
  </si>
  <si>
    <t>23.99.00</t>
  </si>
  <si>
    <t>Fabbricazione di altri prodotti in minerali non metalliferi nca</t>
  </si>
  <si>
    <t>24.10.00</t>
  </si>
  <si>
    <t>Siderurgia - Fabbricazione di ferro, acciaio e ferroleghe</t>
  </si>
  <si>
    <t>24.20.10</t>
  </si>
  <si>
    <t>Fabbricazione di tubi e condotti senza saldatura</t>
  </si>
  <si>
    <t>24.20.20</t>
  </si>
  <si>
    <t>Fabbricazione di tubi e condotti saldati e simili</t>
  </si>
  <si>
    <t>24.31.00</t>
  </si>
  <si>
    <t>Stiratura a freddo di barre</t>
  </si>
  <si>
    <t>24.32.00</t>
  </si>
  <si>
    <t>Laminazione a freddo di nastri</t>
  </si>
  <si>
    <t>24.33.01</t>
  </si>
  <si>
    <t>Fabbricazione di pannelli stratificati in acciaio</t>
  </si>
  <si>
    <t>24.33.02</t>
  </si>
  <si>
    <t>Profilatura mediante formatura o piegatura a freddo</t>
  </si>
  <si>
    <t>24.34.00</t>
  </si>
  <si>
    <t>Trafilatura a freddo</t>
  </si>
  <si>
    <t>24.41.00</t>
  </si>
  <si>
    <t>Produzione di metalli preziosi e semilavorati</t>
  </si>
  <si>
    <t>24.42.00</t>
  </si>
  <si>
    <t>Produzione di alluminio e semilavorati</t>
  </si>
  <si>
    <t>24.43.00</t>
  </si>
  <si>
    <t>Produzione di piombo, zinco e stagno e semilavorati</t>
  </si>
  <si>
    <t>24.44.00</t>
  </si>
  <si>
    <t>Produzione di rame e semilavorati</t>
  </si>
  <si>
    <t>24.45.00</t>
  </si>
  <si>
    <t>Produzione di altri metalli non ferrosi e semilavorati</t>
  </si>
  <si>
    <t>24.46.00</t>
  </si>
  <si>
    <t>Trattamento dei combustibili nucleari (escluso l'arricchimento di uranio e torio)</t>
  </si>
  <si>
    <t>24.51.00</t>
  </si>
  <si>
    <t>Fusione di ghisa e produzione di tubi e raccordi in ghisa</t>
  </si>
  <si>
    <t>24.52.00</t>
  </si>
  <si>
    <t>Fusione di acciaio</t>
  </si>
  <si>
    <t>24.53.00</t>
  </si>
  <si>
    <t>Fusione di metalli leggeri</t>
  </si>
  <si>
    <t>24.54.00</t>
  </si>
  <si>
    <t>Fusione di altri metalli non ferrosi</t>
  </si>
  <si>
    <t>25.11.00</t>
  </si>
  <si>
    <t>Fabbricazione di strutture metalliche e parti assemblate di strutture</t>
  </si>
  <si>
    <t>25.12.10</t>
  </si>
  <si>
    <t>Fabbricazione di porte, finestre e loro telai, imposte e cancelli metallici</t>
  </si>
  <si>
    <t>25.12.20</t>
  </si>
  <si>
    <t>Fabbricazione di strutture metalliche per tende da sole, tende alla veneziana e simili</t>
  </si>
  <si>
    <t>25.21.00</t>
  </si>
  <si>
    <t>Fabbricazione di radiatori e contenitori in metallo per caldaie per il riscaldamento centrale</t>
  </si>
  <si>
    <t>25.29.00</t>
  </si>
  <si>
    <t>Fabbricazione di cisterne, serbatoi e contenitori in metallo per impieghi di stoccaggio o di produzione</t>
  </si>
  <si>
    <t>25.30.00</t>
  </si>
  <si>
    <t>Fabbricazione di generatori di vapore (esclusi i contenitori in metallo per caldaie per il riscaldamento centrale ad acqua calda)</t>
  </si>
  <si>
    <t>25.40.00</t>
  </si>
  <si>
    <t>Fabbricazione di armi e munizioni</t>
  </si>
  <si>
    <t>25.50.00</t>
  </si>
  <si>
    <t>Fucinatura, imbutitura, stampaggio e profilatura dei metalli; metallurgia delle polveri</t>
  </si>
  <si>
    <t>25.61.00</t>
  </si>
  <si>
    <t>Trattamento e rivestimento dei metalli</t>
  </si>
  <si>
    <t>25.62.00</t>
  </si>
  <si>
    <t>Lavori di meccanica generale</t>
  </si>
  <si>
    <t>25.71.00</t>
  </si>
  <si>
    <t>Fabbricazione di articoli di coltelleria, posateria ed armi bianche</t>
  </si>
  <si>
    <t>25.72.00</t>
  </si>
  <si>
    <t>Fabbricazione di serrature e cerniere e ferramenta simili</t>
  </si>
  <si>
    <t>25.73.11</t>
  </si>
  <si>
    <t>Fabbricazione di utensileria ad azionamento manuale</t>
  </si>
  <si>
    <t>25.73.12</t>
  </si>
  <si>
    <t>Fabbricazione di parti intercambiabili per macchine utensili</t>
  </si>
  <si>
    <t>25.73.20</t>
  </si>
  <si>
    <t>Fabbricazione di stampi, portastampi, sagome, forme per macchine</t>
  </si>
  <si>
    <t>25.91.00</t>
  </si>
  <si>
    <t>Fabbricazione di bidoni in acciaio e contenitori analoghi per il trasporto e l'imballaggio</t>
  </si>
  <si>
    <t>25.92.00</t>
  </si>
  <si>
    <t>Fabbricazione di imballaggi leggeri in metallo</t>
  </si>
  <si>
    <t>25.93.10</t>
  </si>
  <si>
    <t>Fabbricazione di prodotti fabbricati con fili metallici</t>
  </si>
  <si>
    <t>25.93.20</t>
  </si>
  <si>
    <t>Fabbricazione di molle</t>
  </si>
  <si>
    <t>25.93.30</t>
  </si>
  <si>
    <t>Fabbricazione di catene fucinate senza saldatura e stampate</t>
  </si>
  <si>
    <t>25.94.00</t>
  </si>
  <si>
    <t>Fabbricazione di articoli di bulloneria</t>
  </si>
  <si>
    <t>25.99.11</t>
  </si>
  <si>
    <t>Fabbricazione di caraffe e bottiglie isolate in metallo</t>
  </si>
  <si>
    <t>25.99.19</t>
  </si>
  <si>
    <t>Fabbricazione di stoviglie, pentolame, vasellame, attrezzi da cucina e altri accessori casalinghi non elettrici, articoli metallici per l'arredamento di stanze da bagno</t>
  </si>
  <si>
    <t>25.99.20</t>
  </si>
  <si>
    <t>Fabbricazione di casseforti, forzieri e porte metalliche blindate</t>
  </si>
  <si>
    <t>25.99.30</t>
  </si>
  <si>
    <t>Fabbricazione di oggetti in ferro, in rame ed altri metalli</t>
  </si>
  <si>
    <t>25.99.91</t>
  </si>
  <si>
    <t>Fabbricazione di magneti metallici permanenti</t>
  </si>
  <si>
    <t>25.99.99</t>
  </si>
  <si>
    <t>Fabbricazione di altri articoli metallici e minuteria metallica nca</t>
  </si>
  <si>
    <t>26.11.01</t>
  </si>
  <si>
    <t>Fabbricazione di diodi, transistor e relativi congegni elettronici</t>
  </si>
  <si>
    <t>26.11.09</t>
  </si>
  <si>
    <t>Fabbricazione di altri componenti elettronici</t>
  </si>
  <si>
    <t>26.12.00</t>
  </si>
  <si>
    <t>Fabbricazione di schede elettroniche assemblate</t>
  </si>
  <si>
    <t>26.20.00</t>
  </si>
  <si>
    <t>Fabbricazione di computer e unità periferiche</t>
  </si>
  <si>
    <t>26.30.10</t>
  </si>
  <si>
    <t>Fabbricazione di apparecchi trasmittenti radiotelevisivi (incluse le telecamere)</t>
  </si>
  <si>
    <t>26.30.21</t>
  </si>
  <si>
    <t>Fabbricazione di sistemi antifurto e antincendio</t>
  </si>
  <si>
    <t>26.30.29</t>
  </si>
  <si>
    <t>Fabbricazione di altri apparecchi elettrici ed elettronici per telecomunicazioni</t>
  </si>
  <si>
    <t>26.40.01</t>
  </si>
  <si>
    <t>Fabbricazione di apparecchi per la riproduzione e registrazione del suono e delle immagini</t>
  </si>
  <si>
    <t>26.40.02</t>
  </si>
  <si>
    <t>Fabbricazione di console per videogiochi (esclusi i giochi elettronici)</t>
  </si>
  <si>
    <t>26.51.10</t>
  </si>
  <si>
    <t>Fabbricazione di strumenti per navigazione, idrologia, geofisica e meteorologia</t>
  </si>
  <si>
    <t>26.51.21</t>
  </si>
  <si>
    <t>Fabbricazione di rilevatori di fiamma e combustione, di mine, di movimento, generatori d'impulso e metal detector</t>
  </si>
  <si>
    <t>26.51.29</t>
  </si>
  <si>
    <t>Fabbricazione di altri apparecchi di misura e regolazione, strumenti da disegno, di contatori di elettricità, gas, acqua ed altri liquidi, di bilance analitiche di precisione (incluse parti staccate ed accessori)</t>
  </si>
  <si>
    <t>26.52.00</t>
  </si>
  <si>
    <t>Fabbricazione di orologi</t>
  </si>
  <si>
    <t>26.60.01</t>
  </si>
  <si>
    <t>Fabbricazione di apparecchiature di irradiazione per alimenti e latte</t>
  </si>
  <si>
    <t>26.60.02</t>
  </si>
  <si>
    <t>Fabbricazione di apparecchi elettromedicali (incluse parti staccate e accessori)</t>
  </si>
  <si>
    <t>26.60.09</t>
  </si>
  <si>
    <t>Fabbricazione di altri strumenti per irradiazione ed altre apparecchiature elettroterapeutiche</t>
  </si>
  <si>
    <t>26.70.11</t>
  </si>
  <si>
    <t>Fabbricazione di elementi ottici e strumenti ottici di precisione</t>
  </si>
  <si>
    <t>26.70.12</t>
  </si>
  <si>
    <t>Fabbricazione di attrezzature ottiche di misurazione e controllo</t>
  </si>
  <si>
    <t>26.70.20</t>
  </si>
  <si>
    <t>Fabbricazione di apparecchiature fotografiche e cinematografiche</t>
  </si>
  <si>
    <t>26.80.00</t>
  </si>
  <si>
    <t>Fabbricazione di supporti magnetici ed ottici</t>
  </si>
  <si>
    <t>27.11.00</t>
  </si>
  <si>
    <t>Fabbricazione di motori, generatori e trasformatori elettrici</t>
  </si>
  <si>
    <t>27.12.00</t>
  </si>
  <si>
    <t>Fabbricazione di apparecchiature per le reti di distribuzione e il controllo dell'elettricità</t>
  </si>
  <si>
    <t>27.20.00</t>
  </si>
  <si>
    <t>Fabbricazione di batterie di pile ed accumulatori elettrici</t>
  </si>
  <si>
    <t>27.31.01</t>
  </si>
  <si>
    <t>Fabbricazione di cavi a fibra ottica per la trasmissione di dati o di immagini</t>
  </si>
  <si>
    <t>27.31.02</t>
  </si>
  <si>
    <t>Fabbricazione di fibre ottiche</t>
  </si>
  <si>
    <t>27.32.00</t>
  </si>
  <si>
    <t>Fabbricazione di altri fili e cavi elettrici ed elettronici</t>
  </si>
  <si>
    <t>27.33.01</t>
  </si>
  <si>
    <t>Fabbricazione di apparecchiature in plastica non conduttiva</t>
  </si>
  <si>
    <t>27.33.09</t>
  </si>
  <si>
    <t>Fabbricazione di altre attrezzature per cablaggio</t>
  </si>
  <si>
    <t>27.40.01</t>
  </si>
  <si>
    <t>Fabbricazione di apparecchiature di illuminazione e segnalazione per mezzi di trasporto</t>
  </si>
  <si>
    <t>27.40.09</t>
  </si>
  <si>
    <t>Fabbricazione di altre apparecchiature per illuminazione</t>
  </si>
  <si>
    <t>27.51.00</t>
  </si>
  <si>
    <t>Fabbricazione di elettrodomestici</t>
  </si>
  <si>
    <t>27.52.00</t>
  </si>
  <si>
    <t>Fabbricazione di apparecchi per uso domestico non elettrici</t>
  </si>
  <si>
    <t>27.90.01</t>
  </si>
  <si>
    <t>Fabbricazione di apparecchiature elettriche per saldature e brasature</t>
  </si>
  <si>
    <t>27.90.02</t>
  </si>
  <si>
    <t>Fabbricazione di insegne elettriche e apparecchiature elettriche di segnalazione</t>
  </si>
  <si>
    <t>27.90.03</t>
  </si>
  <si>
    <t>Fabbricazione di capacitori elettrici, resistenze, condensatori e simili, acceleratori</t>
  </si>
  <si>
    <t>27.90.09</t>
  </si>
  <si>
    <t>Fabbricazione di altre apparecchiature elettriche nca</t>
  </si>
  <si>
    <t>28.11.11</t>
  </si>
  <si>
    <t>Fabbricazione di motori a combustione interna (esclusi i motori destinati ai mezzi di trasporto su strada e ad aeromobili)</t>
  </si>
  <si>
    <t>28.11.12</t>
  </si>
  <si>
    <t>Fabbricazione di pistoni, fasce elastiche, carburatori e parti simili di motori a combustione interna</t>
  </si>
  <si>
    <t>28.11.20</t>
  </si>
  <si>
    <t>Fabbricazione di turbine e turboalternatori (incluse parti e accessori)</t>
  </si>
  <si>
    <t>28.12.00</t>
  </si>
  <si>
    <t>Fabbricazione di apparecchiature fluidodinamiche</t>
  </si>
  <si>
    <t>28.13.00</t>
  </si>
  <si>
    <t>Fabbricazione di altre pompe e compressori</t>
  </si>
  <si>
    <t>28.14.00</t>
  </si>
  <si>
    <t>Fabbricazione di altri rubinetti e valvole</t>
  </si>
  <si>
    <t>28.15.10</t>
  </si>
  <si>
    <t>Fabbricazione di organi di trasmissione (esclusi quelli idraulici e quelli per autoveicoli, aeromobili e motocicli)</t>
  </si>
  <si>
    <t>28.15.20</t>
  </si>
  <si>
    <t>Fabbricazione di cuscinetti a sfere</t>
  </si>
  <si>
    <t>28.21.10</t>
  </si>
  <si>
    <t>Fabbricazione di forni, fornaci e bruciatori</t>
  </si>
  <si>
    <t>28.21.21</t>
  </si>
  <si>
    <t>Fabbricazione di caldaie per riscaldamento</t>
  </si>
  <si>
    <t>28.21.29</t>
  </si>
  <si>
    <t>Fabbricazione di altri sistemi per riscaldamento</t>
  </si>
  <si>
    <t>28.22.01</t>
  </si>
  <si>
    <t>Fabbricazione di ascensori, montacarichi e scale mobili</t>
  </si>
  <si>
    <t>28.22.02</t>
  </si>
  <si>
    <t>Fabbricazione di gru, argani, verricelli a mano e a motore, carrelli trasbordatori, carrelli elevatori e piattaforme girevoli</t>
  </si>
  <si>
    <t>28.22.03</t>
  </si>
  <si>
    <t>Fabbricazione di carriole</t>
  </si>
  <si>
    <t>28.22.09</t>
  </si>
  <si>
    <t>Fabbricazione di altre macchine e apparecchi di sollevamento e movimentazione</t>
  </si>
  <si>
    <t>28.23.01</t>
  </si>
  <si>
    <t>Fabbricazione di cartucce toner</t>
  </si>
  <si>
    <t>28.23.09</t>
  </si>
  <si>
    <t>Fabbricazione di macchine ed altre attrezzature per ufficio (esclusi computer e periferiche)</t>
  </si>
  <si>
    <t>28.24.00</t>
  </si>
  <si>
    <t>Fabbricazione di utensili portatili a motore</t>
  </si>
  <si>
    <t>28.25.00</t>
  </si>
  <si>
    <t>Fabbricazione di attrezzature di uso non domestico per la refrigerazione e la ventilazione; fabbricazione di condizionatori domestici fissi</t>
  </si>
  <si>
    <t>28.29.10</t>
  </si>
  <si>
    <t>Fabbricazione di bilance e di macchine automatiche per la vendita e la distribuzione (incluse parti staccate e accessori)</t>
  </si>
  <si>
    <t>28.29.20</t>
  </si>
  <si>
    <t>Fabbricazione di macchine e apparecchi per le industrie chimiche, petrolchimiche e petrolifere (incluse parti e accessori)</t>
  </si>
  <si>
    <t>28.29.30</t>
  </si>
  <si>
    <t>Fabbricazione di macchine automatiche per la dosatura, la confezione e per l'imballaggio (incluse parti e accessori)</t>
  </si>
  <si>
    <t>28.29.91</t>
  </si>
  <si>
    <t>Fabbricazione di apparecchi per depurare e filtrare liquidi e gas per uso non domestico</t>
  </si>
  <si>
    <t>28.29.92</t>
  </si>
  <si>
    <t>Fabbricazione di macchine per la pulizia (incluse le lavastoviglie) per uso non domestico</t>
  </si>
  <si>
    <t>28.29.93</t>
  </si>
  <si>
    <t>Fabbricazione di livelle, metri doppi a nastro e utensili simili, strumenti di precisione per meccanica (esclusi quelli ottici)</t>
  </si>
  <si>
    <t>28.29.99</t>
  </si>
  <si>
    <t>Fabbricazione di altro materiale meccanico e di altre macchine di impiego generale nca</t>
  </si>
  <si>
    <t>28.30.10</t>
  </si>
  <si>
    <t>Fabbricazione di trattori agricoli</t>
  </si>
  <si>
    <t>28.30.90</t>
  </si>
  <si>
    <t>Fabbricazione di altre macchine per l'agricoltura, la silvicoltura e la zootecnia</t>
  </si>
  <si>
    <t>28.41.00</t>
  </si>
  <si>
    <t>Fabbricazione di macchine utensili per la formatura dei metalli (incluse parti e accessori ed escluse le parti intercambiabili)</t>
  </si>
  <si>
    <t>28.49.01</t>
  </si>
  <si>
    <t>Fabbricazione di macchine per la galvanostegia</t>
  </si>
  <si>
    <t>28.49.09</t>
  </si>
  <si>
    <t>Fabbricazione di altre macchine utensili (incluse parti e accessori) nca</t>
  </si>
  <si>
    <t>28.91.00</t>
  </si>
  <si>
    <t>Fabbricazione di macchine per la metallurgia (incluse parti e accessori)</t>
  </si>
  <si>
    <t>28.92.01</t>
  </si>
  <si>
    <t>Fabbricazione di macchine per il trasporto a cassone ribaltabile per impiego specifico in miniere, cave e cantieri</t>
  </si>
  <si>
    <t>28.92.09</t>
  </si>
  <si>
    <t>Fabbricazione di altre macchine da miniera, cava e cantiere (incluse parti e accessori)</t>
  </si>
  <si>
    <t>28.93.00</t>
  </si>
  <si>
    <t>Fabbricazione di macchine per l'industria alimentare, delle bevande e del tabacco (incluse parti e accessori)</t>
  </si>
  <si>
    <t>28.94.10</t>
  </si>
  <si>
    <t>Fabbricazione di macchine tessili, di macchine e di impianti per il trattamento ausiliario dei tessili, di macchine per cucire e per maglieria (incluse parti e accessori)</t>
  </si>
  <si>
    <t>28.94.20</t>
  </si>
  <si>
    <t>Fabbricazione di macchine e apparecchi per l'industria delle pelli, del cuoio e delle calzature (incluse parti e accessori)</t>
  </si>
  <si>
    <t>28.94.30</t>
  </si>
  <si>
    <t>Fabbricazione di apparecchiature e di macchine per lavanderie e stirerie (incluse parti e accessori)</t>
  </si>
  <si>
    <t>28.95.00</t>
  </si>
  <si>
    <t>Fabbricazione di macchine per l'industria della carta e del cartone (incluse parti e accessori)</t>
  </si>
  <si>
    <t>28.96.00</t>
  </si>
  <si>
    <t>Fabbricazione di macchine per l'industria delle materie plastiche e della gomma (incluse parti e accessori)</t>
  </si>
  <si>
    <t>28.99.10</t>
  </si>
  <si>
    <t>Fabbricazione di macchine per la stampa e la legatoria (incluse parti e accessori)</t>
  </si>
  <si>
    <t>28.99.20</t>
  </si>
  <si>
    <t>Fabbricazione di robot industriali per usi molteplici (incluse parti e accessori)</t>
  </si>
  <si>
    <t>28.99.30</t>
  </si>
  <si>
    <t>Fabbricazione di apparecchi per istituti di bellezza e centri di benessere</t>
  </si>
  <si>
    <t>28.99.91</t>
  </si>
  <si>
    <t>Fabbricazione di apparecchiature per il lancio di aeromobili, catapulte per portaerei e apparecchiature simili</t>
  </si>
  <si>
    <t>28.99.92</t>
  </si>
  <si>
    <t>Fabbricazione di giostre, altalene ed altre attrezzature per parchi di divertimento</t>
  </si>
  <si>
    <t>28.99.93</t>
  </si>
  <si>
    <t>Fabbricazione di apparecchiature per l'allineamento e il bilanciamento delle ruote; altre apparecchiature per il bilanciamento</t>
  </si>
  <si>
    <t>28.99.99</t>
  </si>
  <si>
    <t>Fabbricazione di altre macchine ed attrezzature per impieghi speciali nca (incluse parti e accessori)</t>
  </si>
  <si>
    <t>29.10.00</t>
  </si>
  <si>
    <t>Fabbricazione di autoveicoli</t>
  </si>
  <si>
    <t>29.20.00</t>
  </si>
  <si>
    <t>Fabbricazione di carrozzerie per autoveicoli, rimorchi e semirimorchi</t>
  </si>
  <si>
    <t>29.31.00</t>
  </si>
  <si>
    <t>Fabbricazione di apparecchiature elettriche ed elettroniche per autoveicoli e loro motori</t>
  </si>
  <si>
    <t>29.32.01</t>
  </si>
  <si>
    <t>Fabbricazione di sedili per autoveicoli</t>
  </si>
  <si>
    <t>29.32.09</t>
  </si>
  <si>
    <t>Fabbricazione di altre parti ed accessori per autoveicoli e loro motori nca</t>
  </si>
  <si>
    <t>30.11.01</t>
  </si>
  <si>
    <t>Fabbricazione di sedili per navi</t>
  </si>
  <si>
    <t>30.11.02</t>
  </si>
  <si>
    <t>Cantieri navali per costruzioni metalliche e non metalliche (esclusi i sedili per navi)</t>
  </si>
  <si>
    <t>30.12.00</t>
  </si>
  <si>
    <t>Costruzione di imbarcazioni da diporto e sportive</t>
  </si>
  <si>
    <t>30.20.01</t>
  </si>
  <si>
    <t>Fabbricazione di sedili per tram, filovie e metropolitane</t>
  </si>
  <si>
    <t>30.20.02</t>
  </si>
  <si>
    <t>Costruzione di altro materiale rotabile ferroviario, tranviario, filoviario, per metropolitane e per miniere</t>
  </si>
  <si>
    <t>30.30.01</t>
  </si>
  <si>
    <t>Fabbricazione di sedili per aeromobili</t>
  </si>
  <si>
    <t>30.30.02</t>
  </si>
  <si>
    <t>Fabbricazione di missili balistici</t>
  </si>
  <si>
    <t>30.30.09</t>
  </si>
  <si>
    <t>Fabbricazione di aeromobili, di veicoli spaziali e dei relativi dispositivi nca</t>
  </si>
  <si>
    <t>30.40.00</t>
  </si>
  <si>
    <t>Fabbricazione di veicoli militari da combattimento</t>
  </si>
  <si>
    <t>30.91.11</t>
  </si>
  <si>
    <t>Fabbricazione di motori per motocicli</t>
  </si>
  <si>
    <t>30.91.12</t>
  </si>
  <si>
    <t>Fabbricazione di motocicli</t>
  </si>
  <si>
    <t>30.91.20</t>
  </si>
  <si>
    <t>Fabbricazione di accessori e pezzi staccati per motocicli e ciclomotori</t>
  </si>
  <si>
    <t>30.92.10</t>
  </si>
  <si>
    <t>Fabbricazione e montaggio di biciclette</t>
  </si>
  <si>
    <t>30.92.20</t>
  </si>
  <si>
    <t>Fabbricazione di parti ed accessori per biciclette</t>
  </si>
  <si>
    <t>30.92.30</t>
  </si>
  <si>
    <t>Fabbricazione di veicoli per invalidi (incluse parti e accessori)</t>
  </si>
  <si>
    <t>30.92.40</t>
  </si>
  <si>
    <t>Fabbricazione di carrozzine e passeggini per neonati</t>
  </si>
  <si>
    <t>30.99.00</t>
  </si>
  <si>
    <t>Fabbricazione di veicoli a trazione manuale o animale</t>
  </si>
  <si>
    <t>31.01.10</t>
  </si>
  <si>
    <t>Fabbricazione di sedie e poltrone per ufficio e negozi</t>
  </si>
  <si>
    <t>31.01.21</t>
  </si>
  <si>
    <t>Fabbricazione di altri mobili metallici per ufficio e negozi</t>
  </si>
  <si>
    <t>31.01.22</t>
  </si>
  <si>
    <t>Fabbricazione di altri mobili non metallici per ufficio e negozi</t>
  </si>
  <si>
    <t>31.02.00</t>
  </si>
  <si>
    <t>Fabbricazione di mobili per cucina</t>
  </si>
  <si>
    <t>31.03.00</t>
  </si>
  <si>
    <t>Fabbricazione di materassi</t>
  </si>
  <si>
    <t>31.09.10</t>
  </si>
  <si>
    <t>Fabbricazione di mobili per arredo domestico</t>
  </si>
  <si>
    <t>31.09.20</t>
  </si>
  <si>
    <t>Fabbricazione di sedie e sedili (esclusi quelli per aeromobili, autoveicoli, navi, treni, ufficio e negozi)</t>
  </si>
  <si>
    <t>31.09.30</t>
  </si>
  <si>
    <t>Fabbricazione di poltrone e divani</t>
  </si>
  <si>
    <t>31.09.40</t>
  </si>
  <si>
    <t>Fabbricazione di parti e accessori di mobili</t>
  </si>
  <si>
    <t>31.09.50</t>
  </si>
  <si>
    <t>Finitura di mobili</t>
  </si>
  <si>
    <t>31.09.90</t>
  </si>
  <si>
    <t>Fabbricazione di altri mobili (inclusi quelli per arredo esterno)</t>
  </si>
  <si>
    <t>32.11.00</t>
  </si>
  <si>
    <t>Coniazione di monete</t>
  </si>
  <si>
    <t>32.12.10</t>
  </si>
  <si>
    <t>Fabbricazione di oggetti di gioielleria ed oreficeria in metalli preziosi o rivestiti di metalli preziosi</t>
  </si>
  <si>
    <t>32.12.20</t>
  </si>
  <si>
    <t>Lavorazione di pietre preziose e semipreziose per gioielleria e per uso industriale</t>
  </si>
  <si>
    <t>32.13.01</t>
  </si>
  <si>
    <t>Fabbricazione di cinturini metallici per orologi (esclusi quelli in metalli preziosi)</t>
  </si>
  <si>
    <t>32.13.09</t>
  </si>
  <si>
    <t>Fabbricazione di bigiotteria e articoli simili nca</t>
  </si>
  <si>
    <t>32.20.00</t>
  </si>
  <si>
    <t>Fabbricazione di strumenti musicali (incluse parti e accessori)</t>
  </si>
  <si>
    <t>32.30.00</t>
  </si>
  <si>
    <t>Fabbricazione di articoli sportivi</t>
  </si>
  <si>
    <t>32.40.10</t>
  </si>
  <si>
    <t>Fabbricazione di giochi (inclusi i giochi elettronici)</t>
  </si>
  <si>
    <t>32.40.20</t>
  </si>
  <si>
    <t>Fabbricazione di giocattoli (inclusi i tricicli e gli strumenti musicali giocattolo)</t>
  </si>
  <si>
    <t>32.50.11</t>
  </si>
  <si>
    <t>Fabbricazione di materiale medico-chirurgico e veterinario</t>
  </si>
  <si>
    <t>32.50.12</t>
  </si>
  <si>
    <t>Fabbricazione di apparecchi e strumenti per odontoiatria e di apparecchi medicali (incluse parti staccate e accessori)</t>
  </si>
  <si>
    <t>32.50.13</t>
  </si>
  <si>
    <t>Fabbricazione di mobili per uso medico, chirurgico, odontoiatrico e veterinario</t>
  </si>
  <si>
    <t>32.50.14</t>
  </si>
  <si>
    <t>Fabbricazione di centrifughe per laboratori</t>
  </si>
  <si>
    <t>32.50.20</t>
  </si>
  <si>
    <t>Fabbricazione di protesi dentarie (inclusa riparazione)</t>
  </si>
  <si>
    <t>32.50.30</t>
  </si>
  <si>
    <t>Fabbricazione di protesi ortopediche, altre protesi ed ausili (inclusa riparazione)</t>
  </si>
  <si>
    <t>32.50.40</t>
  </si>
  <si>
    <t>Fabbricazione di lenti oftalmiche</t>
  </si>
  <si>
    <t>32.50.50</t>
  </si>
  <si>
    <t>Fabbricazione di armature per occhiali di qualsiasi tipo; montatura in serie di occhiali comuni</t>
  </si>
  <si>
    <t>32.91.00</t>
  </si>
  <si>
    <t>Fabbricazione di scope e spazzole</t>
  </si>
  <si>
    <t>32.99.11</t>
  </si>
  <si>
    <t>Fabbricazione di articoli di vestiario ignifughi e protettivi di sicurezza</t>
  </si>
  <si>
    <t>32.99.12</t>
  </si>
  <si>
    <t>Fabbricazione di articoli in plastica per la sicurezza personale</t>
  </si>
  <si>
    <t>32.99.13</t>
  </si>
  <si>
    <t>Fabbricazione di articoli in metallo per la sicurezza personale</t>
  </si>
  <si>
    <t>32.99.14</t>
  </si>
  <si>
    <t>Fabbricazione di maschere antigas</t>
  </si>
  <si>
    <t>32.99.19</t>
  </si>
  <si>
    <t>Fabbricazione di altre attrezzature ed altri articoli protettivi di sicurezza</t>
  </si>
  <si>
    <t>32.99.20</t>
  </si>
  <si>
    <t>Fabbricazione di ombrelli, bottoni, chiusure lampo, parrucche e affini</t>
  </si>
  <si>
    <t>32.99.30</t>
  </si>
  <si>
    <t>Fabbricazione di oggetti di cancelleria</t>
  </si>
  <si>
    <t>32.99.40</t>
  </si>
  <si>
    <t>Fabbricazione di casse funebri</t>
  </si>
  <si>
    <t>32.99.90</t>
  </si>
  <si>
    <t>Fabbricazione di altri articoli nca</t>
  </si>
  <si>
    <t>33.11.01</t>
  </si>
  <si>
    <t>Riparazione e manutenzione di stampi, portastampi, sagome, forme per macchine</t>
  </si>
  <si>
    <t>33.11.02</t>
  </si>
  <si>
    <t>Riparazione e manutenzione di utensileria ad azionamento manuale</t>
  </si>
  <si>
    <t>33.11.03</t>
  </si>
  <si>
    <t>Riparazione e manutenzione di armi, sistemi d'arma e munizioni</t>
  </si>
  <si>
    <t>33.11.04</t>
  </si>
  <si>
    <t>Riparazione e manutenzione di casseforti, forzieri, porte metalliche blindate</t>
  </si>
  <si>
    <t>33.11.05</t>
  </si>
  <si>
    <t>Riparazione e manutenzione di armi bianche</t>
  </si>
  <si>
    <t>33.11.06</t>
  </si>
  <si>
    <t>Riparazione e manutenzione di container</t>
  </si>
  <si>
    <t>33.11.07</t>
  </si>
  <si>
    <t>Riparazione e manutenzione di carrelli per la spesa</t>
  </si>
  <si>
    <t>33.11.09</t>
  </si>
  <si>
    <t>Riparazione e manutenzione di altri prodotti in metallo</t>
  </si>
  <si>
    <t>33.12.10</t>
  </si>
  <si>
    <t>Riparazione e manutenzione di macchine di impiego generale</t>
  </si>
  <si>
    <t>33.12.20</t>
  </si>
  <si>
    <t>Riparazione e manutenzione di forni, fornaci e bruciatori</t>
  </si>
  <si>
    <t>33.12.30</t>
  </si>
  <si>
    <t>Riparazione e manutenzione di macchine e apparecchi di sollevamento e movimentazione (esclusi ascensori)</t>
  </si>
  <si>
    <t>33.12.40</t>
  </si>
  <si>
    <t>Riparazione e manutenzione di attrezzature di uso non domestico per la refrigerazione e la ventilazione</t>
  </si>
  <si>
    <t>33.12.51</t>
  </si>
  <si>
    <t>Riparazione e manutenzione di macchine ed attrezzature per ufficio (esclusi computer, periferiche, fax)</t>
  </si>
  <si>
    <t>33.12.52</t>
  </si>
  <si>
    <t>Riparazione e manutenzione di bilance e macchine automatiche per la vendita e la distribuzione</t>
  </si>
  <si>
    <t>33.12.53</t>
  </si>
  <si>
    <t>Riparazione e manutenzione di macchine per le industrie chimiche, petrolchimiche e petrolifere</t>
  </si>
  <si>
    <t>33.12.54</t>
  </si>
  <si>
    <t>Riparazione e manutenzione di macchine per la dosatura, la confezione e l'imballaggio</t>
  </si>
  <si>
    <t>33.12.55</t>
  </si>
  <si>
    <t>Riparazione e manutenzione di estintori (inclusa la ricarica)</t>
  </si>
  <si>
    <t>33.12.59</t>
  </si>
  <si>
    <t>Riparazione e manutenzione di altre macchine di impiego generale nca</t>
  </si>
  <si>
    <t>33.12.60</t>
  </si>
  <si>
    <t>Riparazione e manutenzione di trattori agricoli</t>
  </si>
  <si>
    <t>33.12.70</t>
  </si>
  <si>
    <t>Riparazione e manutenzione di altre macchine per l'agricoltura, la silvicoltura e la zootecnia</t>
  </si>
  <si>
    <t>33.12.91</t>
  </si>
  <si>
    <t>Riparazione e manutenzione di parti intercambiabili per macchine utensili</t>
  </si>
  <si>
    <t>33.12.92</t>
  </si>
  <si>
    <t>Riparazione e manutenzione di giostre, altalene, padiglioni da tiro al bersaglio ed altre attrezzature per parchi di divertimento</t>
  </si>
  <si>
    <t>33.12.99</t>
  </si>
  <si>
    <t>Riparazione e manutenzione di altre macchine per impieghi speciali nca (incluse le macchine utensili)</t>
  </si>
  <si>
    <t>33.13.01</t>
  </si>
  <si>
    <t>Riparazione e manutenzione di apparecchiature ottiche, fotografiche e cinematografiche (escluse videocamere)</t>
  </si>
  <si>
    <t>33.13.02</t>
  </si>
  <si>
    <t>33.13.03</t>
  </si>
  <si>
    <t>Riparazione e manutenzione di apparecchi elettromedicali, di materiale medico-chirurgico e veterinario, di apparecchi e strumenti per odontoiatria</t>
  </si>
  <si>
    <t>33.13.04</t>
  </si>
  <si>
    <t>Riparazione e manutenzione di apparati di distillazione per laboratori, di centrifughe per laboratori e di macchinari per pulizia ad ultrasuoni per laboratori</t>
  </si>
  <si>
    <t>33.13.09</t>
  </si>
  <si>
    <t>Riparazione e manutenzione di altre apparecchiature elettroniche (escluse quelle per le telecomunicazioni ed i computer)</t>
  </si>
  <si>
    <t>33.14.00</t>
  </si>
  <si>
    <t>Riparazione e manutenzione di apparecchiature elettriche (esclusi gli elettrodomestici)</t>
  </si>
  <si>
    <t>33.14.01</t>
  </si>
  <si>
    <t>33.14.09</t>
  </si>
  <si>
    <t>33.15.00</t>
  </si>
  <si>
    <t>Riparazione e manutenzione di navi commerciali e imbarcazioni da diporto (esclusi i loro motori)</t>
  </si>
  <si>
    <t>33.16.00</t>
  </si>
  <si>
    <t>Riparazione e manutenzione di aeromobili e di veicoli spaziali</t>
  </si>
  <si>
    <t>33.17.00</t>
  </si>
  <si>
    <t>Riparazione e manutenzione di materiale rotabile ferroviario, tranviario, filoviario e per metropolitane (esclusi i loro motori)</t>
  </si>
  <si>
    <t>33.19.01</t>
  </si>
  <si>
    <t>Riparazioni di pallets e contenitori in legno per trasporto</t>
  </si>
  <si>
    <t>33.19.02</t>
  </si>
  <si>
    <t>Riparazione di prodotti in gomma</t>
  </si>
  <si>
    <t>33.19.03</t>
  </si>
  <si>
    <t>Riparazione di articoli in vetro</t>
  </si>
  <si>
    <t>33.19.04</t>
  </si>
  <si>
    <t>Riparazioni di altri prodotti in legno nca</t>
  </si>
  <si>
    <t>33.19.09</t>
  </si>
  <si>
    <t>Riparazione di altre apparecchiature nca</t>
  </si>
  <si>
    <t>33.20.01</t>
  </si>
  <si>
    <t>Installazione di motori, generatori e trasformatori elettrici; di apparecchiature per la distribuzione e il controllo dell'elettricità (esclusa l'installazione all'interno degli edifici)</t>
  </si>
  <si>
    <t>33.20.02</t>
  </si>
  <si>
    <t>Installazione di apparecchi elettrici ed elettronici per telecomunicazioni, di apparecchi trasmittenti radiotelevisivi, di impianti di apparecchiature elettriche ed elettroniche (esclusa l'installazione all'interno degli edifici)</t>
  </si>
  <si>
    <t>33.20.03</t>
  </si>
  <si>
    <t>Installazione di strumenti ed apparecchi di misurazione, controllo, prova, navigazione e simili (incluse le apparecchiature di controllo dei processi industriali)</t>
  </si>
  <si>
    <t>33.20.04</t>
  </si>
  <si>
    <t>Installazione di cisterne, serbatoi e contenitori in metallo</t>
  </si>
  <si>
    <t>33.20.05</t>
  </si>
  <si>
    <t>Installazione di generatori di vapore (escluse le caldaie per il riscaldamento centrale ad acqua calda)</t>
  </si>
  <si>
    <t>33.20.06</t>
  </si>
  <si>
    <t>Installazione di macchine per ufficio, di mainframe e computer simili</t>
  </si>
  <si>
    <t>33.20.07</t>
  </si>
  <si>
    <t>Installazione di apparecchi medicali, di apparecchi e strumenti per odontoiatria</t>
  </si>
  <si>
    <t>33.20.08</t>
  </si>
  <si>
    <t>Installazione di apparecchi elettromedicali</t>
  </si>
  <si>
    <t>33.20.09</t>
  </si>
  <si>
    <t>Installazione di altre macchine ed apparecchiature industriali</t>
  </si>
  <si>
    <t>35.11.00</t>
  </si>
  <si>
    <t>Produzione di energia elettrica</t>
  </si>
  <si>
    <t>35.12.00</t>
  </si>
  <si>
    <t>Trasmissione di energia elettrica</t>
  </si>
  <si>
    <t>35.13.00</t>
  </si>
  <si>
    <t>Distribuzione di energia elettrica</t>
  </si>
  <si>
    <t>35.14.00</t>
  </si>
  <si>
    <t>Commercio di energia elettrica</t>
  </si>
  <si>
    <t>35.21.00</t>
  </si>
  <si>
    <t>Produzione di gas</t>
  </si>
  <si>
    <t>35.22.00</t>
  </si>
  <si>
    <t>Distribuzione di combustibili gassosi mediante condotte</t>
  </si>
  <si>
    <t>35.23.00</t>
  </si>
  <si>
    <t>Commercio di gas distribuito mediante condotte</t>
  </si>
  <si>
    <t>35.30.00</t>
  </si>
  <si>
    <t>Fornitura di vapore e aria condizionata</t>
  </si>
  <si>
    <t>36.00.00</t>
  </si>
  <si>
    <t>Raccolta, trattamento e fornitura di acqua</t>
  </si>
  <si>
    <t>37.00.00</t>
  </si>
  <si>
    <t>Raccolta e depurazione delle acque di scarico</t>
  </si>
  <si>
    <t>38.11.00</t>
  </si>
  <si>
    <t>Raccolta di rifiuti solidi non pericolosi</t>
  </si>
  <si>
    <t>38.12.00</t>
  </si>
  <si>
    <t>Raccolta di rifiuti pericolosi solidi e non solidi</t>
  </si>
  <si>
    <t>38.21.01</t>
  </si>
  <si>
    <t>Produzione di compost</t>
  </si>
  <si>
    <t>38.21.09</t>
  </si>
  <si>
    <t>Trattamento e smaltimento di altri rifiuti non pericolosi</t>
  </si>
  <si>
    <t>38.22.00</t>
  </si>
  <si>
    <t>Trattamento e smaltimento di rifiuti pericolosi</t>
  </si>
  <si>
    <t>38.31.10</t>
  </si>
  <si>
    <t>Demolizione di carcasse</t>
  </si>
  <si>
    <t>38.31.20</t>
  </si>
  <si>
    <t>Cantieri di demolizione navali</t>
  </si>
  <si>
    <t>38.32.10</t>
  </si>
  <si>
    <t>Recupero e preparazione per il riciclaggio di cascami e rottami metallici</t>
  </si>
  <si>
    <t>38.32.20</t>
  </si>
  <si>
    <t>Recupero e preparazione per il riciclaggio di materiale plastico per produzione di materie prime plastiche, resine sintetiche</t>
  </si>
  <si>
    <t>38.32.30</t>
  </si>
  <si>
    <t>Recupero e preparazione per il riciclaggio dei rifiuti solidi urbani, industriali e biomasse</t>
  </si>
  <si>
    <t>39.00.01</t>
  </si>
  <si>
    <t>Attività di rimozione di strutture ed elementi in amianto specializzata per l'edilizia</t>
  </si>
  <si>
    <t>39.00.09</t>
  </si>
  <si>
    <t>Altre attività di risanamento e altri servizi di gestione dei rifiuti</t>
  </si>
  <si>
    <t>41.10.00</t>
  </si>
  <si>
    <t>Sviluppo di progetti immobiliari senza costruzione</t>
  </si>
  <si>
    <t>41.20.00</t>
  </si>
  <si>
    <t>Costruzione di edifici residenziali e non residenziali</t>
  </si>
  <si>
    <t>42.11.00</t>
  </si>
  <si>
    <t>Costruzione di strade, autostrade e piste aeroportuali</t>
  </si>
  <si>
    <t>42.12.00</t>
  </si>
  <si>
    <t>Costruzione di linee ferroviarie e metropolitane</t>
  </si>
  <si>
    <t>42.13.00</t>
  </si>
  <si>
    <t>Costruzione di ponti e gallerie</t>
  </si>
  <si>
    <t>42.21.00</t>
  </si>
  <si>
    <t>Costruzione di opere di pubblica utilità per il trasporto di fluidi</t>
  </si>
  <si>
    <t>42.22.00</t>
  </si>
  <si>
    <t>Costruzione di opere di pubblica utilità per l'energia elettrica e le telecomunicazioni</t>
  </si>
  <si>
    <t>42.91.00</t>
  </si>
  <si>
    <t>Costruzione di opere idrauliche</t>
  </si>
  <si>
    <t>42.99.01</t>
  </si>
  <si>
    <t>Lottizzazione dei terreni connessa con l'urbanizzazione</t>
  </si>
  <si>
    <t>42.99.09</t>
  </si>
  <si>
    <t>Altre attività di costruzione di altre opere di ingegneria civile nca</t>
  </si>
  <si>
    <t>43.11.00</t>
  </si>
  <si>
    <t>Demolizione</t>
  </si>
  <si>
    <t>43.12.00</t>
  </si>
  <si>
    <t>Preparazione del cantiere edile e sistemazione del terreno</t>
  </si>
  <si>
    <t>43.13.00</t>
  </si>
  <si>
    <t>Trivellazioni e perforazioni</t>
  </si>
  <si>
    <t>43.21.01</t>
  </si>
  <si>
    <t>Installazione di impianti elettrici in edifici o in altre opere di costruzione (inclusa manutenzione e riparazione)</t>
  </si>
  <si>
    <t>43.21.02</t>
  </si>
  <si>
    <t>Installazione di impianti elettronici (inclusa manutenzione e riparazione)</t>
  </si>
  <si>
    <t>43.21.03</t>
  </si>
  <si>
    <t>Installazione impianti di illuminazione stradale e dispositivi elettrici di segnalazione, illuminazione delle piste degli aeroporti (inclusa manutenzione e riparazione)</t>
  </si>
  <si>
    <t>43.22.01</t>
  </si>
  <si>
    <t>Installazione di impianti idraulici, di riscaldamento e di condizionamento dell'aria (inclusa manutenzione e riparazione) in edifici o in altre opere di costruzione</t>
  </si>
  <si>
    <t>43.22.02</t>
  </si>
  <si>
    <t>Installazione di impianti per la distribuzione del gas (inclusa manutenzione e riparazione)</t>
  </si>
  <si>
    <t>43.22.03</t>
  </si>
  <si>
    <t>Installazione di impianti di spegnimento antincendio (inclusi quelli integrati e la manutenzione e riparazione)</t>
  </si>
  <si>
    <t>43.22.04</t>
  </si>
  <si>
    <t>Installazione di impianti di depurazione per piscine (inclusa manutenzione e riparazione)</t>
  </si>
  <si>
    <t>43.22.05</t>
  </si>
  <si>
    <t>Installazione di impianti di irrigazione per giardini (inclusa manutenzione e riparazione)</t>
  </si>
  <si>
    <t>43.29.01</t>
  </si>
  <si>
    <t>Installazione, riparazione e manutenzione di ascensori e scale mobili</t>
  </si>
  <si>
    <t>43.29.02</t>
  </si>
  <si>
    <t>Lavori di isolamento termico, acustico o antivibrazioni</t>
  </si>
  <si>
    <t>43.29.09</t>
  </si>
  <si>
    <t>Altri lavori di costruzione e installazione nca</t>
  </si>
  <si>
    <t>43.31.00</t>
  </si>
  <si>
    <t>Intonacatura e stuccatura</t>
  </si>
  <si>
    <t>43.32.01</t>
  </si>
  <si>
    <t>Posa in opera di casseforti, forzieri, porte blindate</t>
  </si>
  <si>
    <t>43.32.02</t>
  </si>
  <si>
    <t>Posa in opera di infissi, arredi, controsoffitti, pareti mobili e simili</t>
  </si>
  <si>
    <t>43.33.00</t>
  </si>
  <si>
    <t>Rivestimento di pavimenti e di muri</t>
  </si>
  <si>
    <t>43.34.00</t>
  </si>
  <si>
    <t>Tinteggiatura e posa in opera di vetri</t>
  </si>
  <si>
    <t>43.39.01</t>
  </si>
  <si>
    <t>Attività non specializzate di lavori edili (muratori)</t>
  </si>
  <si>
    <t>43.39.09</t>
  </si>
  <si>
    <t>Altri lavori di completamento e di finitura degli edifici nca</t>
  </si>
  <si>
    <t>43.91.00</t>
  </si>
  <si>
    <t>Realizzazione di coperture</t>
  </si>
  <si>
    <t>43.99.01</t>
  </si>
  <si>
    <t>Pulizia a vapore, sabbiatura e attività simili per pareti esterne di edifici</t>
  </si>
  <si>
    <t>43.99.02</t>
  </si>
  <si>
    <t>Noleggio di gru ed altre attrezzature con operatore per la costruzione o la demolizione</t>
  </si>
  <si>
    <t>43.99.09</t>
  </si>
  <si>
    <t>Altre attività di lavori specializzati di costruzione nca</t>
  </si>
  <si>
    <t>45.11.01</t>
  </si>
  <si>
    <t>Commercio all'ingrosso e al dettaglio di autovetture e di autoveicoli leggeri</t>
  </si>
  <si>
    <t>45.11.02</t>
  </si>
  <si>
    <t>Intermediari del commercio di autovetture e di autoveicoli leggeri (incluse le agenzie di compravendita)</t>
  </si>
  <si>
    <t>45.19.01</t>
  </si>
  <si>
    <t>Commercio all'ingrosso e al dettaglio di altri autoveicoli</t>
  </si>
  <si>
    <t>45.19.02</t>
  </si>
  <si>
    <t>Intermediari del commercio di altri autoveicoli (incluse le agenzie di compravendita)</t>
  </si>
  <si>
    <t>45.20.10</t>
  </si>
  <si>
    <t>Riparazioni meccaniche di autoveicoli</t>
  </si>
  <si>
    <t>45.20.20</t>
  </si>
  <si>
    <t>Riparazione di carrozzerie di autoveicoli</t>
  </si>
  <si>
    <t>45.20.30</t>
  </si>
  <si>
    <t>Riparazione di impianti elettrici e di alimentazione per autoveicoli</t>
  </si>
  <si>
    <t>45.20.40</t>
  </si>
  <si>
    <t>Riparazione e sostituzione di pneumatici per autoveicoli</t>
  </si>
  <si>
    <t>45.20.91</t>
  </si>
  <si>
    <t>Lavaggio auto</t>
  </si>
  <si>
    <t>45.20.99</t>
  </si>
  <si>
    <t>Altre attività di manutenzione e di riparazione di autoveicoli</t>
  </si>
  <si>
    <t>45.31.01</t>
  </si>
  <si>
    <t>Commercio all'ingrosso di parti e accessori di autoveicoli</t>
  </si>
  <si>
    <t>45.31.02</t>
  </si>
  <si>
    <t>Intermediari del commercio di parti ed accessori di autoveicoli</t>
  </si>
  <si>
    <t>45.32.00</t>
  </si>
  <si>
    <t>Commercio al dettaglio di parti e accessori di autoveicoli</t>
  </si>
  <si>
    <t>45.40.11</t>
  </si>
  <si>
    <t>Commercio all'ingrosso e al dettaglio di motocicli e ciclomotori</t>
  </si>
  <si>
    <t>45.40.12</t>
  </si>
  <si>
    <t>Intermediari del commercio di motocicli e ciclomotori</t>
  </si>
  <si>
    <t>45.40.21</t>
  </si>
  <si>
    <t>Commercio all'ingrosso e al dettaglio di parti e accessori per motocicli e ciclomotori</t>
  </si>
  <si>
    <t>45.40.22</t>
  </si>
  <si>
    <t>Intermediari del commercio di parti ed accessori di motocicli e ciclomotori</t>
  </si>
  <si>
    <t>45.40.30</t>
  </si>
  <si>
    <t>Manutenzione e riparazione di motocicli e ciclomotori (inclusi i pneumatici)</t>
  </si>
  <si>
    <t>46.11.01</t>
  </si>
  <si>
    <t>Agenti e rappresentanti di materie prime agricole</t>
  </si>
  <si>
    <t>46.11.02</t>
  </si>
  <si>
    <t>Agenti e rappresentanti di fiori e piante</t>
  </si>
  <si>
    <t>46.11.03</t>
  </si>
  <si>
    <t>Agenti e rappresentanti di animali vivi</t>
  </si>
  <si>
    <t>46.11.04</t>
  </si>
  <si>
    <t>Agenti e rappresentanti di fibre tessili gregge e semilavorate; pelli grezze</t>
  </si>
  <si>
    <t>46.11.05</t>
  </si>
  <si>
    <t>Procacciatori d'affari di materie prime agricole, animali vivi, materie prime e semilavorati tessili; pelli grezze</t>
  </si>
  <si>
    <t>46.11.06</t>
  </si>
  <si>
    <t>Mediatori in materie prime agricole, materie prime e semilavorati tessili; pelli grezze</t>
  </si>
  <si>
    <t>46.11.07</t>
  </si>
  <si>
    <t>Mediatori in animali vivi</t>
  </si>
  <si>
    <t>46.12.01</t>
  </si>
  <si>
    <t>Agenti e rappresentanti di carburanti, gpl, gas in bombole e simili; lubrificanti</t>
  </si>
  <si>
    <t>46.12.02</t>
  </si>
  <si>
    <t>Agenti e rappresentanti di combustibili solidi</t>
  </si>
  <si>
    <t>46.12.03</t>
  </si>
  <si>
    <t>Agenti e rappresentanti di minerali, metalli e prodotti semilavorati</t>
  </si>
  <si>
    <t>46.12.04</t>
  </si>
  <si>
    <t>Agenti e rappresentanti di prodotti chimici per l'industria</t>
  </si>
  <si>
    <t>46.12.05</t>
  </si>
  <si>
    <t>Agenti e rappresentanti di prodotti chimici per l'agricoltura (inclusi i fertilizzanti)</t>
  </si>
  <si>
    <t>46.12.06</t>
  </si>
  <si>
    <t>Procacciatori d'affari di combustibili, minerali, metalli e prodotti chimici</t>
  </si>
  <si>
    <t>46.12.07</t>
  </si>
  <si>
    <t>Mediatori in combustibili, minerali, metalli e prodotti chimici</t>
  </si>
  <si>
    <t>46.13.01</t>
  </si>
  <si>
    <t>Agenti e rappresentanti di legname, semilavorati in legno e legno artificiale</t>
  </si>
  <si>
    <t>46.13.02</t>
  </si>
  <si>
    <t>Agenti e rappresentanti di materiale da costruzione (inclusi gli infissi e gli articoli igienico-sanitari); vetro piano</t>
  </si>
  <si>
    <t>46.13.03</t>
  </si>
  <si>
    <t>Agenti e rappresentanti di apparecchi ed accessori per riscaldamento e condizionamento e altri prodotti similari</t>
  </si>
  <si>
    <t>46.13.04</t>
  </si>
  <si>
    <t>Procacciatori d'affari di legname e materiali da costruzione</t>
  </si>
  <si>
    <t>46.13.05</t>
  </si>
  <si>
    <t>Mediatori in legname e materiali da costruzione</t>
  </si>
  <si>
    <t>46.14.01</t>
  </si>
  <si>
    <t>Agenti e rappresentanti di macchine, attrezzature ed impianti per l'industria ed il commercio; materiale e apparecchi elettrici ed elettronici per uso non domestico</t>
  </si>
  <si>
    <t>46.14.02</t>
  </si>
  <si>
    <t>Agenti e rappresentanti di macchine per costruzioni edili e stradali</t>
  </si>
  <si>
    <t>46.14.03</t>
  </si>
  <si>
    <t>Agenti e rappresentanti di macchine, attrezzature per ufficio, attrezzature per le telecomunicazioni, computer e loro periferiche</t>
  </si>
  <si>
    <t>46.14.04</t>
  </si>
  <si>
    <t>Agenti e rappresentanti di macchine ed attrezzature per uso agricolo (inclusi i trattori)</t>
  </si>
  <si>
    <t>46.14.05</t>
  </si>
  <si>
    <t>Agenti e rappresentanti di navi, aeromobili e altri veicoli (esclusi autoveicoli, motocicli, ciclomotori e biciclette)</t>
  </si>
  <si>
    <t>46.14.06</t>
  </si>
  <si>
    <t>Procacciatori d'affari di macchinari, impianti industriali, navi e aeromobili, macchine agricole, macchine per ufficio, attrezzature per le telecomunicazioni, computer e loro periferiche</t>
  </si>
  <si>
    <t>46.14.07</t>
  </si>
  <si>
    <t>Mediatori in macchinari, impianti industriali, navi e aeromobili, macchine agricole, macchine per ufficio, attrezzature per le telecomunicazioni, computer e loro periferiche</t>
  </si>
  <si>
    <t>46.15.01</t>
  </si>
  <si>
    <t>Agenti e rappresentanti di mobili in legno, metallo e materie plastiche</t>
  </si>
  <si>
    <t>46.15.02</t>
  </si>
  <si>
    <t>Agenti e rappresentanti di articoli di ferramenta e di bricolage</t>
  </si>
  <si>
    <t>46.15.03</t>
  </si>
  <si>
    <t>Agenti e rappresentanti di articoli casalinghi, porcellane, articoli in vetro eccetera</t>
  </si>
  <si>
    <t>46.15.04</t>
  </si>
  <si>
    <t>Agenti e rappresentanti di vernici, carte da parati, stucchi e cornici decorativi</t>
  </si>
  <si>
    <t>46.15.05</t>
  </si>
  <si>
    <t>Agenti e rappresentanti di mobili e oggetti di arredamento per la casa in canna, vimini, giunco, sughero, paglia; scope, spazzole, cesti e simili</t>
  </si>
  <si>
    <t>46.15.06</t>
  </si>
  <si>
    <t>Procacciatori d'affari di mobili, articoli per la casa e ferramenta</t>
  </si>
  <si>
    <t>46.15.07</t>
  </si>
  <si>
    <t>Mediatori in mobili, articoli per la casa e ferramenta</t>
  </si>
  <si>
    <t>46.16.01</t>
  </si>
  <si>
    <t>Agenti e rappresentanti di vestiario ed accessori di abbigliamento</t>
  </si>
  <si>
    <t>46.16.02</t>
  </si>
  <si>
    <t>Agenti e rappresentanti di pellicce</t>
  </si>
  <si>
    <t>46.16.03</t>
  </si>
  <si>
    <t>Agenti e rappresentanti di tessuti per abbigliamento ed arredamento (incluse merceria e passamaneria)</t>
  </si>
  <si>
    <t>46.16.04</t>
  </si>
  <si>
    <t>Agenti e rappresentanti di camicie, biancheria e maglieria intima</t>
  </si>
  <si>
    <t>46.16.05</t>
  </si>
  <si>
    <t>Agenti e rappresentanti di calzature ed accessori</t>
  </si>
  <si>
    <t>46.16.06</t>
  </si>
  <si>
    <t>Agenti e rappresentanti di pelletteria, valige ed articoli da viaggio</t>
  </si>
  <si>
    <t>46.16.07</t>
  </si>
  <si>
    <t>Agenti e rappresentanti di articoli tessili per la casa, tappeti, stuoie e materassi</t>
  </si>
  <si>
    <t>46.16.08</t>
  </si>
  <si>
    <t>Procacciatori d'affari di prodotti tessili, abbigliamento, pellicce, calzature e articoli in pelle</t>
  </si>
  <si>
    <t>46.16.09</t>
  </si>
  <si>
    <t>Mediatori in prodotti tessili, abbigliamento, pellicce, calzature e articoli in pelle</t>
  </si>
  <si>
    <t>46.17.01</t>
  </si>
  <si>
    <t>Agenti e rappresentanti di prodotti ortofrutticoli freschi, congelati e surgelati</t>
  </si>
  <si>
    <t>46.17.02</t>
  </si>
  <si>
    <t>Agenti e rappresentanti di carni fresche, congelate, surgelate, conservate e secche; salumi</t>
  </si>
  <si>
    <t>46.17.03</t>
  </si>
  <si>
    <t>Agenti e rappresentanti di latte, burro e formaggi</t>
  </si>
  <si>
    <t>46.17.04</t>
  </si>
  <si>
    <t>Agenti e rappresentanti di oli e grassi alimentari: olio d'oliva e di semi, margarina ed altri prodotti similari</t>
  </si>
  <si>
    <t>46.17.05</t>
  </si>
  <si>
    <t>Agenti e rappresentanti di bevande e prodotti similari</t>
  </si>
  <si>
    <t>46.17.06</t>
  </si>
  <si>
    <t>Agenti e rappresentanti di prodotti ittici freschi, congelati, surgelati e conservati e secchi</t>
  </si>
  <si>
    <t>46.17.07</t>
  </si>
  <si>
    <t>Agenti e rappresentanti di altri prodotti alimentari (incluse le uova e gli alimenti per gli animali domestici); tabacco</t>
  </si>
  <si>
    <t>46.17.08</t>
  </si>
  <si>
    <t>Procacciatori d'affari di prodotti alimentari, bevande e tabacco</t>
  </si>
  <si>
    <t>46.17.09</t>
  </si>
  <si>
    <t>Mediatori in prodotti alimentari, bevande e tabacco</t>
  </si>
  <si>
    <t>46.18.11</t>
  </si>
  <si>
    <t>Agenti e rappresentanti di carta e cartone (esclusi gli imballaggi); articoli di cartoleria e cancelleria</t>
  </si>
  <si>
    <t>46.18.12</t>
  </si>
  <si>
    <t>Agenti e rappresentanti di libri e altre pubblicazioni (incluso i relativi abbonamenti)</t>
  </si>
  <si>
    <t>46.18.13</t>
  </si>
  <si>
    <t>Procacciatori d'affari di prodotti di carta, cancelleria, libri</t>
  </si>
  <si>
    <t>46.18.14</t>
  </si>
  <si>
    <t>Mediatori in prodotti di carta, cancelleria, libri</t>
  </si>
  <si>
    <t>46.18.21</t>
  </si>
  <si>
    <t>Agenti e rappresentanti di elettronica di consumo audio e video, materiale elettrico per uso domestico</t>
  </si>
  <si>
    <t>46.18.22</t>
  </si>
  <si>
    <t>Agenti e rappresentanti di apparecchi elettrodomestici</t>
  </si>
  <si>
    <t>46.18.23</t>
  </si>
  <si>
    <t>Procacciatori d'affari di elettronica di consumo audio e video, materiale elettrico per uso domestico, elettrodomestici</t>
  </si>
  <si>
    <t>46.18.24</t>
  </si>
  <si>
    <t>Mediatori in elettronica di consumo audio e video, materiale elettrico per uso domestico, elettrodomestici</t>
  </si>
  <si>
    <t>46.18.31</t>
  </si>
  <si>
    <t>Agenti e rappresentanti di prodotti farmaceutici; prodotti di erboristeria per uso medico</t>
  </si>
  <si>
    <t>46.18.32</t>
  </si>
  <si>
    <t>Agenti e rappresentanti di prodotti sanitari ed apparecchi medicali, chirurgici e ortopedici; apparecchi per centri di estetica</t>
  </si>
  <si>
    <t>46.18.33</t>
  </si>
  <si>
    <t>Agenti e rappresentanti di prodotti di profumeria e di cosmetica (inclusi articoli per parrucchieri); prodotti di erboristeria per uso cosmetico</t>
  </si>
  <si>
    <t>46.18.34</t>
  </si>
  <si>
    <t>Procacciatori d'affari di prodotti farmaceutici e di cosmetici</t>
  </si>
  <si>
    <t>46.18.35</t>
  </si>
  <si>
    <t>Mediatori in prodotti farmaceutici e cosmetici</t>
  </si>
  <si>
    <t>46.18.91</t>
  </si>
  <si>
    <t>Agenti e rappresentanti di attrezzature sportive; biciclette</t>
  </si>
  <si>
    <t>46.18.92</t>
  </si>
  <si>
    <t>Agenti e rappresentanti di orologi, oggetti e semilavorati per gioielleria e oreficeria</t>
  </si>
  <si>
    <t>46.18.93</t>
  </si>
  <si>
    <t>Agenti e rappresentanti di articoli fotografici, ottici e prodotti simili; strumenti scientifici e per laboratori di analisi</t>
  </si>
  <si>
    <t>46.18.94</t>
  </si>
  <si>
    <t>Agenti e rappresentanti di saponi, detersivi, candele e prodotti simili</t>
  </si>
  <si>
    <t>46.18.95</t>
  </si>
  <si>
    <t>Agenti e rappresentanti di giocattoli</t>
  </si>
  <si>
    <t>46.18.96</t>
  </si>
  <si>
    <t>Agenti e rappresentanti di chincaglieria e bigiotteria</t>
  </si>
  <si>
    <t>46.18.97</t>
  </si>
  <si>
    <t>Agenti e rappresentanti di altri prodotti non alimentari nca (inclusi gli imballaggi e gli articoli antinfortunistici, antincendio e pubblicitari)</t>
  </si>
  <si>
    <t>46.18.98</t>
  </si>
  <si>
    <t>Procacciatori d'affari di attrezzature sportive, biciclette e altri prodotti nca</t>
  </si>
  <si>
    <t>46.18.99</t>
  </si>
  <si>
    <t>Mediatori in attrezzature sportive, biciclette e altri prodotti nca</t>
  </si>
  <si>
    <t>46.19.01</t>
  </si>
  <si>
    <t>Agenti e rappresentanti di vari prodotti senza prevalenza di alcuno</t>
  </si>
  <si>
    <t>46.19.02</t>
  </si>
  <si>
    <t>Procacciatori d'affari di vari prodotti senza prevalenza di alcuno</t>
  </si>
  <si>
    <t>46.19.03</t>
  </si>
  <si>
    <t>Mediatori in vari prodotti senza prevalenza di alcuno</t>
  </si>
  <si>
    <t>46.19.04</t>
  </si>
  <si>
    <t>Gruppi di acquisto; mandatari agli acquisti; buyer</t>
  </si>
  <si>
    <t>46.21.10</t>
  </si>
  <si>
    <t>Commercio all'ingrosso di cereali e legumi secchi</t>
  </si>
  <si>
    <t>46.21.21</t>
  </si>
  <si>
    <t>Commercio all'ingrosso di tabacco grezzo</t>
  </si>
  <si>
    <t>46.21.22</t>
  </si>
  <si>
    <t>Commercio all'ingrosso di sementi e alimenti per il bestiame (mangimi), piante officinali, semi oleosi, patate da semina</t>
  </si>
  <si>
    <t>46.22.00</t>
  </si>
  <si>
    <t>Commercio all'ingrosso di fiori e piante</t>
  </si>
  <si>
    <t>46.23.00</t>
  </si>
  <si>
    <t>Commercio all'ingrosso di animali vivi</t>
  </si>
  <si>
    <t>46.24.10</t>
  </si>
  <si>
    <t>Commercio all'ingrosso di cuoio e pelli gregge e lavorate (escluse le pelli per pellicceria)</t>
  </si>
  <si>
    <t>46.24.20</t>
  </si>
  <si>
    <t>Commercio all'ingrosso di pelli gregge e lavorate per pellicceria</t>
  </si>
  <si>
    <t>46.31.10</t>
  </si>
  <si>
    <t>Commercio all'ingrosso di frutta e ortaggi freschi</t>
  </si>
  <si>
    <t>46.31.20</t>
  </si>
  <si>
    <t>Commercio all'ingrosso di frutta e ortaggi conservati</t>
  </si>
  <si>
    <t>46.32.10</t>
  </si>
  <si>
    <t>Commercio all'ingrosso di carne fresca, congelata e surgelata</t>
  </si>
  <si>
    <t>46.32.20</t>
  </si>
  <si>
    <t>Commercio all'ingrosso di prodotti di salumeria</t>
  </si>
  <si>
    <t>46.33.10</t>
  </si>
  <si>
    <t>Commercio all'ingrosso di prodotti lattiero-caseari e di uova</t>
  </si>
  <si>
    <t>46.33.20</t>
  </si>
  <si>
    <t>Commercio all'ingrosso di oli e grassi alimentari di origine vegetale o animale</t>
  </si>
  <si>
    <t>46.34.10</t>
  </si>
  <si>
    <t>Commercio all'ingrosso di bevande alcoliche</t>
  </si>
  <si>
    <t>46.34.20</t>
  </si>
  <si>
    <t>Commercio all'ingrosso di bevande non alcoliche</t>
  </si>
  <si>
    <t>46.35.00</t>
  </si>
  <si>
    <t>Commercio all'ingrosso di prodotti del tabacco</t>
  </si>
  <si>
    <t>46.36.00</t>
  </si>
  <si>
    <t>Commercio all'ingrosso di zucchero, cioccolato, dolciumi e prodotti da forno</t>
  </si>
  <si>
    <t>46.37.01</t>
  </si>
  <si>
    <t>Commercio all'ingrosso di caffè</t>
  </si>
  <si>
    <t>46.37.02</t>
  </si>
  <si>
    <t>Commercio all'ingrosso di tè, cacao e spezie</t>
  </si>
  <si>
    <t>46.38.10</t>
  </si>
  <si>
    <t>Commercio all'ingrosso di prodotti della pesca freschi</t>
  </si>
  <si>
    <t>46.38.20</t>
  </si>
  <si>
    <t>Commercio all'ingrosso di prodotti della pesca congelati, surgelati, conservati, secchi</t>
  </si>
  <si>
    <t>46.38.30</t>
  </si>
  <si>
    <t>Commercio all'ingrosso di pasti e piatti pronti</t>
  </si>
  <si>
    <t>46.38.90</t>
  </si>
  <si>
    <t>Commercio all'ingrosso di altri prodotti alimentari</t>
  </si>
  <si>
    <t>46.39.10</t>
  </si>
  <si>
    <t>Commercio all'ingrosso non specializzato di prodotti surgelati</t>
  </si>
  <si>
    <t>46.39.20</t>
  </si>
  <si>
    <t>Commercio all'ingrosso non specializzato di altri prodotti alimentari, bevande e tabacco</t>
  </si>
  <si>
    <t>46.41.10</t>
  </si>
  <si>
    <t>Commercio all'ingrosso di tessuti</t>
  </si>
  <si>
    <t>46.41.20</t>
  </si>
  <si>
    <t>Commercio all'ingrosso di articoli di merceria, filati e passamaneria</t>
  </si>
  <si>
    <t>46.41.90</t>
  </si>
  <si>
    <t>Commercio all'ingrosso di altri articoli tessili</t>
  </si>
  <si>
    <t>46.42.10</t>
  </si>
  <si>
    <t>Commercio all'ingrosso di abbigliamento e accessori</t>
  </si>
  <si>
    <t>46.42.20</t>
  </si>
  <si>
    <t>Commercio all'ingrosso di articoli in pelliccia</t>
  </si>
  <si>
    <t>46.42.30</t>
  </si>
  <si>
    <t>Commercio all'ingrosso di camicie, biancheria intima, maglieria e simili</t>
  </si>
  <si>
    <t>46.42.40</t>
  </si>
  <si>
    <t>Commercio all'ingrosso di calzature e accessori</t>
  </si>
  <si>
    <t>46.43.10</t>
  </si>
  <si>
    <t>Commercio all'ingrosso di elettrodomestici, di elettronica di consumo audio e video</t>
  </si>
  <si>
    <t>46.43.20</t>
  </si>
  <si>
    <t>Commercio all'ingrosso di supporti registrati, audio, video (Cd, Dvd e altri supporti)</t>
  </si>
  <si>
    <t>46.43.30</t>
  </si>
  <si>
    <t>Commercio all'ingrosso di articoli per fotografia, cinematografia e ottica</t>
  </si>
  <si>
    <t>46.44.10</t>
  </si>
  <si>
    <t>Commercio all'ingrosso di vetreria e cristalleria</t>
  </si>
  <si>
    <t>46.44.20</t>
  </si>
  <si>
    <t>Commercio all'ingrosso di ceramiche e porcellana</t>
  </si>
  <si>
    <t>46.44.30</t>
  </si>
  <si>
    <t>Commercio all'ingrosso di saponi, detersivi e altri prodotti per la pulizia</t>
  </si>
  <si>
    <t>46.44.40</t>
  </si>
  <si>
    <t>Commercio all'ingrosso di coltelleria, posateria e pentolame</t>
  </si>
  <si>
    <t>46.45.00</t>
  </si>
  <si>
    <t>Commercio all'ingrosso di profumi e cosmetici</t>
  </si>
  <si>
    <t>46.46.10</t>
  </si>
  <si>
    <t>Commercio all'ingrosso di medicinali</t>
  </si>
  <si>
    <t>46.46.20</t>
  </si>
  <si>
    <t>Commercio all'ingrosso di prodotti botanici per uso farmaceutico</t>
  </si>
  <si>
    <t>46.46.30</t>
  </si>
  <si>
    <t>Commercio all'ingrosso di articoli medicali ed ortopedici</t>
  </si>
  <si>
    <t>46.47.10</t>
  </si>
  <si>
    <t>Commercio all'ingrosso di mobili di qualsiasi materiale</t>
  </si>
  <si>
    <t>46.47.20</t>
  </si>
  <si>
    <t>Commercio all'ingrosso di tappeti</t>
  </si>
  <si>
    <t>46.47.30</t>
  </si>
  <si>
    <t>Commercio all'ingrosso di articoli per l'illuminazione; materiale elettrico vario per uso domestico</t>
  </si>
  <si>
    <t>46.48.00</t>
  </si>
  <si>
    <t>Commercio all'ingrosso di orologi e di gioielleria</t>
  </si>
  <si>
    <t>46.49.10</t>
  </si>
  <si>
    <t>Commercio all'ingrosso di carta, cartone e articoli di cartoleria</t>
  </si>
  <si>
    <t>46.49.20</t>
  </si>
  <si>
    <t>Commercio all'ingrosso di libri, riviste e giornali</t>
  </si>
  <si>
    <t>46.49.30</t>
  </si>
  <si>
    <t>Commercio all'ingrosso di giochi e giocattoli</t>
  </si>
  <si>
    <t>46.49.40</t>
  </si>
  <si>
    <t>Commercio all'ingrosso di articoli sportivi (incluse le biciclette)</t>
  </si>
  <si>
    <t>46.49.50</t>
  </si>
  <si>
    <t>Commercio all'ingrosso di articoli in pelle; articoli da viaggio in qualsiasi materiale</t>
  </si>
  <si>
    <t>46.49.90</t>
  </si>
  <si>
    <t>Commercio all'ingrosso di vari prodotti di consumo non alimentare nca</t>
  </si>
  <si>
    <t>46.51.00</t>
  </si>
  <si>
    <t>Commercio all'ingrosso di computer, apparecchiature informatiche periferiche e di software</t>
  </si>
  <si>
    <t>46.52.01</t>
  </si>
  <si>
    <t>Commercio all'ingrosso di apparecchi e materiali telefonici</t>
  </si>
  <si>
    <t>46.52.02</t>
  </si>
  <si>
    <t>Commercio all'ingrosso di nastri non registrati</t>
  </si>
  <si>
    <t>46.52.09</t>
  </si>
  <si>
    <t>Commercio all'ingrosso di altre apparecchiature elettroniche per telecomunicazioni e di altri componenti elettronici</t>
  </si>
  <si>
    <t>46.61.00</t>
  </si>
  <si>
    <t>Commercio all'ingrosso di macchine, accessori e utensili agricoli, inclusi i trattori</t>
  </si>
  <si>
    <t>46.62.00</t>
  </si>
  <si>
    <t>Commercio all'ingrosso di macchine utensili (incluse le relative parti intercambiabili)</t>
  </si>
  <si>
    <t>46.63.00</t>
  </si>
  <si>
    <t>Commercio all'ingrosso di macchine per le miniere, l'edilizia e l'ingegneria civile</t>
  </si>
  <si>
    <t>46.64.00</t>
  </si>
  <si>
    <t>Commercio all'ingrosso di macchine per l'industria tessile, di macchine per cucire e per maglieria</t>
  </si>
  <si>
    <t>46.65.00</t>
  </si>
  <si>
    <t>Commercio all'ingrosso di mobili per ufficio e negozi</t>
  </si>
  <si>
    <t>46.66.00</t>
  </si>
  <si>
    <t>Commercio all'ingrosso di altre macchine e attrezzature per ufficio</t>
  </si>
  <si>
    <t>46.69.11</t>
  </si>
  <si>
    <t>Commercio all'ingrosso di imbarcazioni da diporto</t>
  </si>
  <si>
    <t>46.69.19</t>
  </si>
  <si>
    <t>Commercio all'ingrosso di altri mezzi ed attrezzature di trasporto</t>
  </si>
  <si>
    <t>46.69.20</t>
  </si>
  <si>
    <t>Commercio all'ingrosso di materiale elettrico per impianti di uso industriale</t>
  </si>
  <si>
    <t>46.69.30</t>
  </si>
  <si>
    <t>Commercio all'ingrosso di apparecchiature per parrucchieri, palestre, solarium e centri estetici</t>
  </si>
  <si>
    <t>46.69.91</t>
  </si>
  <si>
    <t>Commercio all'ingrosso di strumenti e attrezzature di misurazione per uso scientifico</t>
  </si>
  <si>
    <t>46.69.92</t>
  </si>
  <si>
    <t>Commercio all'ingrosso di strumenti e attrezzature di misurazione per uso non scientifico</t>
  </si>
  <si>
    <t>46.69.93</t>
  </si>
  <si>
    <t>Commercio all'ingrosso di giochi per luna-park e videogiochi per pubblici esercizi</t>
  </si>
  <si>
    <t>46.69.94</t>
  </si>
  <si>
    <t>Commercio all'ingrosso di articoli antincendio e antinfortunistici</t>
  </si>
  <si>
    <t>46.69.99</t>
  </si>
  <si>
    <t>Commercio all'ingrosso di altre macchine ed attrezzature per l'industria, il commercio e la navigazione nca</t>
  </si>
  <si>
    <t>46.71.00</t>
  </si>
  <si>
    <t>Commercio all'ingrosso di prodotti petroliferi e lubrificanti per autotrazione, di combustibili per riscaldamento</t>
  </si>
  <si>
    <t>46.72.10</t>
  </si>
  <si>
    <t>Commercio all'ingrosso di minerali metalliferi, di metalli ferrosi e prodotti semilavorati</t>
  </si>
  <si>
    <t>46.72.20</t>
  </si>
  <si>
    <t>Commercio all'ingrosso di metalli non ferrosi e prodotti semilavorati</t>
  </si>
  <si>
    <t>46.73.10</t>
  </si>
  <si>
    <t>Commercio all'ingrosso di legname, semilavorati in legno e legno artificiale</t>
  </si>
  <si>
    <t>46.73.21</t>
  </si>
  <si>
    <t>Commercio all'ingrosso di moquette e linoleum</t>
  </si>
  <si>
    <t>46.73.22</t>
  </si>
  <si>
    <t>Commercio all'ingrosso di altri materiali per rivestimenti (inclusi gli apparecchi igienico-sanitari)</t>
  </si>
  <si>
    <t>46.73.23</t>
  </si>
  <si>
    <t>Commercio all'ingrosso di infissi</t>
  </si>
  <si>
    <t>46.73.29</t>
  </si>
  <si>
    <t>Commercio all'ingrosso di altri materiali da costruzione</t>
  </si>
  <si>
    <t>46.73.30</t>
  </si>
  <si>
    <t>Commercio all'ingrosso di vetro piano</t>
  </si>
  <si>
    <t>46.73.40</t>
  </si>
  <si>
    <t>Commercio all'ingrosso di carta da parati, colori e vernici</t>
  </si>
  <si>
    <t>46.74.10</t>
  </si>
  <si>
    <t>Commercio all'ingrosso di articoli in ferro e in altri metalli (ferramenta)</t>
  </si>
  <si>
    <t>46.74.20</t>
  </si>
  <si>
    <t>Commercio all'ingrosso di apparecchi e accessori per impianti idraulici, di riscaldamento e di condizionamento</t>
  </si>
  <si>
    <t>46.75.01</t>
  </si>
  <si>
    <t>Commercio all'ingrosso di fertilizzanti e di altri prodotti chimici per l'agricoltura</t>
  </si>
  <si>
    <t>46.75.02</t>
  </si>
  <si>
    <t>Commercio all'ingrosso di prodotti chimici per l'industria</t>
  </si>
  <si>
    <t>46.76.10</t>
  </si>
  <si>
    <t>Commercio all'ingrosso di fibre tessili gregge e semilavorate</t>
  </si>
  <si>
    <t>46.76.20</t>
  </si>
  <si>
    <t>Commercio all'ingrosso di gomma greggia, materie plastiche in forme primarie e semilavorati</t>
  </si>
  <si>
    <t>46.76.30</t>
  </si>
  <si>
    <t>Commercio all'ingrosso di imballaggi</t>
  </si>
  <si>
    <t>46.76.90</t>
  </si>
  <si>
    <t>Commercio all'ingrosso di altri prodotti intermedi nca</t>
  </si>
  <si>
    <t>46.77.10</t>
  </si>
  <si>
    <t>Commercio all'ingrosso di rottami e sottoprodotti della lavorazione industriale metallici</t>
  </si>
  <si>
    <t>46.77.20</t>
  </si>
  <si>
    <t>Commercio all'ingrosso di altri materiali di recupero non metallici (vetro, carta, cartoni eccetera); sottoprodotti non metallici della lavorazione industriale (cascami)</t>
  </si>
  <si>
    <t>46.90.00</t>
  </si>
  <si>
    <t>Commercio all'ingrosso non specializzato</t>
  </si>
  <si>
    <t>47.11.10</t>
  </si>
  <si>
    <t>Ipermercati</t>
  </si>
  <si>
    <t>47.11.20</t>
  </si>
  <si>
    <t>Supermercati</t>
  </si>
  <si>
    <t>47.11.30</t>
  </si>
  <si>
    <t>Discount di alimentari</t>
  </si>
  <si>
    <t>47.11.40</t>
  </si>
  <si>
    <t>Minimercati ed altri esercizi non specializzati di alimentari vari</t>
  </si>
  <si>
    <t>47.11.50</t>
  </si>
  <si>
    <t>Commercio al dettaglio di prodotti surgelati</t>
  </si>
  <si>
    <t>47.19.10</t>
  </si>
  <si>
    <t>Grandi magazzini</t>
  </si>
  <si>
    <t>47.19.20</t>
  </si>
  <si>
    <t>Commercio al dettaglio in esercizi non specializzati di computer, periferiche, attrezzature per le telecomunicazioni, elettronica di consumo audio e video, elettrodomestici</t>
  </si>
  <si>
    <t>47.19.90</t>
  </si>
  <si>
    <t>Empori ed altri negozi non specializzati di vari prodotti non alimentari</t>
  </si>
  <si>
    <t>47.21.01</t>
  </si>
  <si>
    <t>Commercio al dettaglio di frutta e verdura fresca</t>
  </si>
  <si>
    <t>47.21.02</t>
  </si>
  <si>
    <t>Commercio al dettaglio di frutta e verdura preparata e conservata</t>
  </si>
  <si>
    <t>47.22.00</t>
  </si>
  <si>
    <t>Commercio al dettaglio di carni e di prodotti a base di carne</t>
  </si>
  <si>
    <t>47.23.00</t>
  </si>
  <si>
    <t>Commercio al dettaglio di pesci, crostacei e molluschi</t>
  </si>
  <si>
    <t>47.24.10</t>
  </si>
  <si>
    <t>Commercio al dettaglio di pane</t>
  </si>
  <si>
    <t>47.24.20</t>
  </si>
  <si>
    <t>Commercio al dettaglio di torte, dolciumi, confetteria</t>
  </si>
  <si>
    <t>47.25.00</t>
  </si>
  <si>
    <t>Commercio al dettaglio di bevande</t>
  </si>
  <si>
    <t>47.26.00</t>
  </si>
  <si>
    <t>Commercio al dettaglio di generi di monopolio (tabaccherie)</t>
  </si>
  <si>
    <t>47.29.10</t>
  </si>
  <si>
    <t>Commercio al dettaglio di latte e di prodotti lattiero-caseari</t>
  </si>
  <si>
    <t>47.29.20</t>
  </si>
  <si>
    <t>Commercio al dettaglio di caffè torrefatto</t>
  </si>
  <si>
    <t>47.29.30</t>
  </si>
  <si>
    <t>Commercio al dettaglio di prodotti macrobiotici e dietetici</t>
  </si>
  <si>
    <t>47.29.90</t>
  </si>
  <si>
    <t>Commercio al dettaglio di altri prodotti alimentari in esercizi specializzati nca</t>
  </si>
  <si>
    <t>47.30.00</t>
  </si>
  <si>
    <t>Commercio al dettaglio di carburante per autotrazione</t>
  </si>
  <si>
    <t>47.41.00</t>
  </si>
  <si>
    <t>Commercio al dettaglio di computer, unità periferiche, software e attrezzature per ufficio in esercizi specializzati</t>
  </si>
  <si>
    <t>47.42.00</t>
  </si>
  <si>
    <t>Commercio al dettaglio di apparecchiature per le telecomunicazioni e la telefonia in esercizi specializzati</t>
  </si>
  <si>
    <t>47.43.00</t>
  </si>
  <si>
    <t>Commercio al dettaglio di apparecchi audio e video in esercizi specializzati</t>
  </si>
  <si>
    <t>47.51.10</t>
  </si>
  <si>
    <t>Commercio al dettaglio di tessuti per l'abbigliamento, l'arredamento e di biancheria per la casa</t>
  </si>
  <si>
    <t>47.51.20</t>
  </si>
  <si>
    <t>Commercio al dettaglio di filati per maglieria e merceria</t>
  </si>
  <si>
    <t>47.52.10</t>
  </si>
  <si>
    <t>Commercio al dettaglio di ferramenta, vernici, vetro piano e materiale elettrico e termoidraulico</t>
  </si>
  <si>
    <t>47.52.20</t>
  </si>
  <si>
    <t>Commercio al dettaglio di articoli igienico-sanitari</t>
  </si>
  <si>
    <t>47.52.30</t>
  </si>
  <si>
    <t>Commercio al dettaglio di materiali da costruzione, ceramiche e piastrelle</t>
  </si>
  <si>
    <t>47.52.40</t>
  </si>
  <si>
    <t>Commercio al dettaglio di macchine, attrezzature e prodotti per l'agricoltura; macchine e attrezzature per il giardinaggio</t>
  </si>
  <si>
    <t>47.53.11</t>
  </si>
  <si>
    <t>Commercio al dettaglio di tende e tendine</t>
  </si>
  <si>
    <t>47.53.12</t>
  </si>
  <si>
    <t>Commercio al dettaglio di tappeti</t>
  </si>
  <si>
    <t>47.53.20</t>
  </si>
  <si>
    <t>Commercio al dettaglio di carta da parati e rivestimenti per pavimenti (moquette e linoleum)</t>
  </si>
  <si>
    <t>47.54.00</t>
  </si>
  <si>
    <t>Commercio al dettaglio di elettrodomestici in esercizi specializzati</t>
  </si>
  <si>
    <t>47.59.10</t>
  </si>
  <si>
    <t>Commercio al dettaglio di mobili per la casa</t>
  </si>
  <si>
    <t>47.59.20</t>
  </si>
  <si>
    <t>Commercio al dettaglio di utensili per la casa, di cristallerie e vasellame</t>
  </si>
  <si>
    <t>47.59.30</t>
  </si>
  <si>
    <t>Commercio al dettaglio di articoli per l'illuminazione</t>
  </si>
  <si>
    <t>47.59.40</t>
  </si>
  <si>
    <t>Commercio al dettaglio di macchine per cucire e per maglieria per uso domestico</t>
  </si>
  <si>
    <t>47.59.50</t>
  </si>
  <si>
    <t>Commercio al dettaglio di sistemi di sicurezza</t>
  </si>
  <si>
    <t>47.59.60</t>
  </si>
  <si>
    <t>Commercio al dettaglio di strumenti musicali e spartiti</t>
  </si>
  <si>
    <t>47.59.91</t>
  </si>
  <si>
    <t>Commercio al dettaglio di articoli in legno, sughero, vimini e articoli in plastica per uso domestico</t>
  </si>
  <si>
    <t>47.59.99</t>
  </si>
  <si>
    <t>Commercio al dettaglio di altri articoli per uso domestico nca</t>
  </si>
  <si>
    <t>47.61.00</t>
  </si>
  <si>
    <t>Commercio al dettaglio di libri nuovi in esercizi specializzati</t>
  </si>
  <si>
    <t>47.62.10</t>
  </si>
  <si>
    <t>Commercio al dettaglio di giornali, riviste e periodici</t>
  </si>
  <si>
    <t>47.62.20</t>
  </si>
  <si>
    <t>Commercio al dettaglio di articoli di cartoleria e forniture per ufficio</t>
  </si>
  <si>
    <t>47.63.00</t>
  </si>
  <si>
    <t>Commercio al dettaglio di registrazioni musicali e video in esercizi specializzati</t>
  </si>
  <si>
    <t>47.64.10</t>
  </si>
  <si>
    <t>Commercio al dettaglio di articoli sportivi, biciclette e articoli per il tempo libero</t>
  </si>
  <si>
    <t>47.64.20</t>
  </si>
  <si>
    <t>Commercio al dettaglio di natanti e accessori</t>
  </si>
  <si>
    <t>47.65.00</t>
  </si>
  <si>
    <t>Commercio al dettaglio di giochi e giocattoli (inclusi quelli elettronici)</t>
  </si>
  <si>
    <t>47.71.10</t>
  </si>
  <si>
    <t>Commercio al dettaglio di confezioni per adulti</t>
  </si>
  <si>
    <t>47.71.20</t>
  </si>
  <si>
    <t>Commercio al dettaglio di confezioni per bambini e neonati</t>
  </si>
  <si>
    <t>47.71.30</t>
  </si>
  <si>
    <t>Commercio al dettaglio di biancheria personale, maglieria, camicie</t>
  </si>
  <si>
    <t>47.71.40</t>
  </si>
  <si>
    <t>Commercio al dettaglio di pellicce e di abbigliamento in pelle</t>
  </si>
  <si>
    <t>47.71.50</t>
  </si>
  <si>
    <t>Commercio al dettaglio di cappelli, ombrelli, guanti e cravatte</t>
  </si>
  <si>
    <t>47.72.10</t>
  </si>
  <si>
    <t>Commercio al dettaglio di calzature e accessori</t>
  </si>
  <si>
    <t>47.72.20</t>
  </si>
  <si>
    <t>Commercio al dettaglio di articoli di pelletteria e da viaggio</t>
  </si>
  <si>
    <t>47.73.10</t>
  </si>
  <si>
    <t>Farmacie</t>
  </si>
  <si>
    <t>47.73.20</t>
  </si>
  <si>
    <t>Commercio al dettaglio in altri esercizi specializzati di medicinali non soggetti a prescrizione medica</t>
  </si>
  <si>
    <t>47.74.00</t>
  </si>
  <si>
    <t>Commercio al dettaglio di articoli medicali e ortopedici in esercizi specializzati</t>
  </si>
  <si>
    <t>47.75.10</t>
  </si>
  <si>
    <t>Commercio al dettaglio di articoli di profumeria, prodotti per toletta e per l'igiene personale</t>
  </si>
  <si>
    <t>47.75.20</t>
  </si>
  <si>
    <t>Erboristerie</t>
  </si>
  <si>
    <t>47.76.10</t>
  </si>
  <si>
    <t>Commercio al dettaglio di fiori e piante</t>
  </si>
  <si>
    <t>47.76.20</t>
  </si>
  <si>
    <t>Commercio al dettaglio di piccoli animali domestici</t>
  </si>
  <si>
    <t>47.77.00</t>
  </si>
  <si>
    <t>Commercio al dettaglio di orologi, articoli di gioielleria e argenteria</t>
  </si>
  <si>
    <t>47.78.10</t>
  </si>
  <si>
    <t>Commercio al dettaglio di mobili per ufficio</t>
  </si>
  <si>
    <t>47.78.20</t>
  </si>
  <si>
    <t>Commercio al dettaglio di materiale per ottica e fotografia</t>
  </si>
  <si>
    <t>47.78.31</t>
  </si>
  <si>
    <t>Commercio al dettaglio di oggetti d'arte (incluse le gallerie d'arte)</t>
  </si>
  <si>
    <t>47.78.32</t>
  </si>
  <si>
    <t>Commercio al dettaglio di oggetti d'artigianato</t>
  </si>
  <si>
    <t>47.78.33</t>
  </si>
  <si>
    <t>Commercio al dettaglio di arredi sacri ed articoli religiosi</t>
  </si>
  <si>
    <t>47.78.34</t>
  </si>
  <si>
    <t>Commercio al dettaglio di articoli da regalo e per fumatori</t>
  </si>
  <si>
    <t>47.78.35</t>
  </si>
  <si>
    <t>Commercio al dettaglio di bomboniere</t>
  </si>
  <si>
    <t>47.78.36</t>
  </si>
  <si>
    <t>Commercio al dettaglio di chincaglieria e bigiotteria (inclusi gli oggetti ricordo e gli articoli di promozione pubblicitaria)</t>
  </si>
  <si>
    <t>47.78.37</t>
  </si>
  <si>
    <t>Commercio al dettaglio di articoli per le belle arti</t>
  </si>
  <si>
    <t>47.78.40</t>
  </si>
  <si>
    <t>Commercio al dettaglio di combustibile per uso domestico e per riscaldamento</t>
  </si>
  <si>
    <t>47.78.50</t>
  </si>
  <si>
    <t>Commercio al dettaglio di armi e munizioni, articoli militari</t>
  </si>
  <si>
    <t>47.78.60</t>
  </si>
  <si>
    <t>Commercio al dettaglio di saponi, detersivi, prodotti per la lucidatura e affini</t>
  </si>
  <si>
    <t>47.78.91</t>
  </si>
  <si>
    <t>Commercio al dettaglio di filatelia, numismatica e articoli da collezionismo</t>
  </si>
  <si>
    <t>47.78.92</t>
  </si>
  <si>
    <t>Commercio al dettaglio di spaghi, cordami, tele e sacchi di juta e prodotti per l'imballaggio (esclusi quelli in carta e cartone)</t>
  </si>
  <si>
    <t>47.78.93</t>
  </si>
  <si>
    <t>Commercio al dettaglio di articoli funerari e cimiteriali</t>
  </si>
  <si>
    <t>47.78.94</t>
  </si>
  <si>
    <t>Commercio al dettaglio di articoli per adulti (sexy shop)</t>
  </si>
  <si>
    <t>47.78.99</t>
  </si>
  <si>
    <t>Commercio al dettaglio di altri prodotti non alimentari nca</t>
  </si>
  <si>
    <t>47.79.10</t>
  </si>
  <si>
    <t>Commercio al dettaglio di libri di seconda mano</t>
  </si>
  <si>
    <t>47.79.20</t>
  </si>
  <si>
    <t>Commercio al dettaglio di mobili usati e oggetti di antiquariato</t>
  </si>
  <si>
    <t>47.79.30</t>
  </si>
  <si>
    <t>Commercio al dettaglio di indumenti e altri oggetti usati</t>
  </si>
  <si>
    <t>47.79.40</t>
  </si>
  <si>
    <t>Case d'asta al dettaglio (escluse aste via internet)</t>
  </si>
  <si>
    <t>47.81.01</t>
  </si>
  <si>
    <t>Commercio al dettaglio ambulante di prodotti ortofrutticoli</t>
  </si>
  <si>
    <t>47.81.02</t>
  </si>
  <si>
    <t>Commercio al dettaglio ambulante di prodotti ittici</t>
  </si>
  <si>
    <t>47.81.03</t>
  </si>
  <si>
    <t>Commercio al dettaglio ambulante di carne</t>
  </si>
  <si>
    <t>47.81.09</t>
  </si>
  <si>
    <t>Commercio al dettaglio ambulante di altri prodotti alimentari e bevande nca</t>
  </si>
  <si>
    <t>47.82.01</t>
  </si>
  <si>
    <t>Commercio al dettaglio ambulante di tessuti, articoli tessili per la casa, articoli di abbigliamento</t>
  </si>
  <si>
    <t>47.82.02</t>
  </si>
  <si>
    <t>Commercio al dettaglio ambulante di calzature e pelletterie</t>
  </si>
  <si>
    <t>47.89.01</t>
  </si>
  <si>
    <t>Commercio al dettaglio ambulante di fiori, piante, bulbi, semi e fertilizzanti</t>
  </si>
  <si>
    <t>47.89.02</t>
  </si>
  <si>
    <t>Commercio al dettaglio ambulante di macchine, attrezzature e prodotti per l'agricoltura; attrezzature per il giardinaggio</t>
  </si>
  <si>
    <t>47.89.03</t>
  </si>
  <si>
    <t>Commercio al dettaglio ambulante di profumi e cosmetici; saponi, detersivi ed altri detergenti per qualsiasi uso</t>
  </si>
  <si>
    <t>47.89.04</t>
  </si>
  <si>
    <t>Commercio al dettaglio ambulante di chincaglieria e bigiotteria</t>
  </si>
  <si>
    <t>47.89.05</t>
  </si>
  <si>
    <t>Commercio al dettaglio ambulante di arredamenti per giardino; mobili; tappeti e stuoie; articoli casalinghi; elettrodomestici; materiale elettrico</t>
  </si>
  <si>
    <t>47.89.09</t>
  </si>
  <si>
    <t>Commercio al dettaglio ambulante di altri prodotti nca</t>
  </si>
  <si>
    <t>47.91.10</t>
  </si>
  <si>
    <t>Commercio al dettaglio di qualsiasi tipo di prodotto effettuato via internet</t>
  </si>
  <si>
    <t>47.91.20</t>
  </si>
  <si>
    <t>Commercio al dettaglio di qualsiasi tipo di prodotto effettuato per televisione</t>
  </si>
  <si>
    <t>47.91.30</t>
  </si>
  <si>
    <t>Commercio al dettaglio di qualsiasi tipo di prodotto per corrispondenza, radio, telefono</t>
  </si>
  <si>
    <t>47.99.10</t>
  </si>
  <si>
    <t>Commercio al dettaglio di prodotti vari, mediante l'intervento di un dimostratore o di un incaricato alla vendita (porta a porta)</t>
  </si>
  <si>
    <t>47.99.20</t>
  </si>
  <si>
    <t>Commercio effettuato per mezzo di distributori automatici</t>
  </si>
  <si>
    <t>49.10.00</t>
  </si>
  <si>
    <t>Trasporto ferroviario di passeggeri (interurbano)</t>
  </si>
  <si>
    <t>49.20.00</t>
  </si>
  <si>
    <t>Trasporto ferroviario di merci</t>
  </si>
  <si>
    <t>49.31.00</t>
  </si>
  <si>
    <t>Trasporto terrestre di passeggeri in aree urbane e suburbane</t>
  </si>
  <si>
    <t>49.32.10</t>
  </si>
  <si>
    <t>Trasporto con taxi</t>
  </si>
  <si>
    <t>49.32.20</t>
  </si>
  <si>
    <t>Trasporto mediante noleggio di autovetture da rimessa con conducente</t>
  </si>
  <si>
    <t>49.39.01</t>
  </si>
  <si>
    <t>Gestioni di funicolari, ski-lift e seggiovie se non facenti parte dei sistemi di transito urbano o suburbano</t>
  </si>
  <si>
    <t>49.39.09</t>
  </si>
  <si>
    <t>Altre attività di trasporti terrestri di passeggeri nca</t>
  </si>
  <si>
    <t>49.41.00</t>
  </si>
  <si>
    <t>Trasporto di merci su strada</t>
  </si>
  <si>
    <t>49.42.00</t>
  </si>
  <si>
    <t>Servizi di trasloco</t>
  </si>
  <si>
    <t>49.50.10</t>
  </si>
  <si>
    <t>Trasporto mediante condotte di gas</t>
  </si>
  <si>
    <t>49.50.20</t>
  </si>
  <si>
    <t>Trasporto mediante condotte di liquidi</t>
  </si>
  <si>
    <t>50.10.00</t>
  </si>
  <si>
    <t>Trasporto marittimo e costiero di passeggeri</t>
  </si>
  <si>
    <t>50.20.00</t>
  </si>
  <si>
    <t>Trasporto marittimo e costiero di merci</t>
  </si>
  <si>
    <t>50.30.00</t>
  </si>
  <si>
    <t>Trasporto di passeggeri per vie d'acqua interne (inclusi i trasporti lagunari)</t>
  </si>
  <si>
    <t>50.40.00</t>
  </si>
  <si>
    <t>Trasporto di merci per vie d'acqua interne</t>
  </si>
  <si>
    <t>51.10.10</t>
  </si>
  <si>
    <t>Trasporto aereo di linea di passeggeri</t>
  </si>
  <si>
    <t>51.10.20</t>
  </si>
  <si>
    <t>Trasporto aereo non di linea di passeggeri; voli charter</t>
  </si>
  <si>
    <t>51.21.00</t>
  </si>
  <si>
    <t>Trasporto aereo di merci</t>
  </si>
  <si>
    <t>51.22.00</t>
  </si>
  <si>
    <t>Trasporto spaziale</t>
  </si>
  <si>
    <t>52.10.10</t>
  </si>
  <si>
    <t>Magazzini di custodia e deposito per conto terzi</t>
  </si>
  <si>
    <t>52.10.20</t>
  </si>
  <si>
    <t>Magazzini frigoriferi per conto terzi</t>
  </si>
  <si>
    <t>52.21.10</t>
  </si>
  <si>
    <t>Gestione di infrastrutture ferroviarie</t>
  </si>
  <si>
    <t>52.21.20</t>
  </si>
  <si>
    <t>Gestione di strade, ponti, gallerie</t>
  </si>
  <si>
    <t>52.21.30</t>
  </si>
  <si>
    <t>Gestione di stazioni per autobus</t>
  </si>
  <si>
    <t>52.21.40</t>
  </si>
  <si>
    <t>Gestione di centri di movimentazione merci (interporti)</t>
  </si>
  <si>
    <t>52.21.50</t>
  </si>
  <si>
    <t>Gestione di parcheggi e autorimesse</t>
  </si>
  <si>
    <t>52.21.60</t>
  </si>
  <si>
    <t>Attività di traino e soccorso stradale</t>
  </si>
  <si>
    <t>52.21.90</t>
  </si>
  <si>
    <t>Altre attività connesse ai trasporti terrestri nca</t>
  </si>
  <si>
    <t>52.22.01</t>
  </si>
  <si>
    <t>Liquefazione e rigassificazione di gas a scopo di trasporto marittimo e per vie d'acqua effettuata al di fuori del sito di estrazione</t>
  </si>
  <si>
    <t>52.22.09</t>
  </si>
  <si>
    <t>Altre attività dei servizi connessi al trasporto marittimo e per vie d'acqua</t>
  </si>
  <si>
    <t>52.23.00</t>
  </si>
  <si>
    <t>Attività dei servizi connessi al trasporto aereo</t>
  </si>
  <si>
    <t>52.24.10</t>
  </si>
  <si>
    <t>Movimento merci relativo a trasporti aerei</t>
  </si>
  <si>
    <t>52.24.20</t>
  </si>
  <si>
    <t>Movimento merci relativo a trasporti marittimi e fluviali</t>
  </si>
  <si>
    <t>52.24.30</t>
  </si>
  <si>
    <t>Movimento merci relativo a trasporti ferroviari</t>
  </si>
  <si>
    <t>52.24.40</t>
  </si>
  <si>
    <t>Movimento merci relativo ad altri trasporti terrestri</t>
  </si>
  <si>
    <t>52.29.10</t>
  </si>
  <si>
    <t>Spedizionieri e agenzie di operazioni doganali</t>
  </si>
  <si>
    <t>52.29.21</t>
  </si>
  <si>
    <t>Intermediari dei trasporti</t>
  </si>
  <si>
    <t>52.29.22</t>
  </si>
  <si>
    <t>Servizi logistici relativi alla distribuzione delle merci</t>
  </si>
  <si>
    <t>53.10.00</t>
  </si>
  <si>
    <t>Attività postali con obbligo di servizio universale</t>
  </si>
  <si>
    <t>53.20.00</t>
  </si>
  <si>
    <t>Altre attività postali e di corriere senza obbligo di servizio universale</t>
  </si>
  <si>
    <t>55.10.00</t>
  </si>
  <si>
    <t>Alberghi</t>
  </si>
  <si>
    <t>55.20.10</t>
  </si>
  <si>
    <t>Villaggi turistici</t>
  </si>
  <si>
    <t>55.20.20</t>
  </si>
  <si>
    <t>Ostelli della gioventù</t>
  </si>
  <si>
    <t>55.20.30</t>
  </si>
  <si>
    <t>Rifugi di montagna</t>
  </si>
  <si>
    <t>55.20.40</t>
  </si>
  <si>
    <t>Colonie marine e montane</t>
  </si>
  <si>
    <t>55.20.51</t>
  </si>
  <si>
    <t>Affittacamere per brevi soggiorni, case ed appartamenti per vacanze, bed and breakfast, residence</t>
  </si>
  <si>
    <t>55.20.52</t>
  </si>
  <si>
    <t>Attività di alloggio connesse alle aziende agricole</t>
  </si>
  <si>
    <t>55.30.00</t>
  </si>
  <si>
    <t>Aree di campeggio e aree attrezzate per camper e roulotte</t>
  </si>
  <si>
    <t>55.90.10</t>
  </si>
  <si>
    <t>Gestione di vagoni letto</t>
  </si>
  <si>
    <t>55.90.20</t>
  </si>
  <si>
    <t>Alloggi per studenti e lavoratori con servizi accessori di tipo alberghiero</t>
  </si>
  <si>
    <t>56.10.11</t>
  </si>
  <si>
    <t>Ristorazione con somministrazione</t>
  </si>
  <si>
    <t>56.10.12</t>
  </si>
  <si>
    <t>Attività di ristorazione connesse alle aziende agricole</t>
  </si>
  <si>
    <t>56.10.20</t>
  </si>
  <si>
    <t>Ristorazione senza somministrazione con preparazione di cibi da asporto</t>
  </si>
  <si>
    <t>56.10.30</t>
  </si>
  <si>
    <t>Gelaterie e pasticcerie</t>
  </si>
  <si>
    <t>56.10.41</t>
  </si>
  <si>
    <t>Gelaterie e pasticcerie ambulanti</t>
  </si>
  <si>
    <t>56.10.42</t>
  </si>
  <si>
    <t>Ristorazione ambulante</t>
  </si>
  <si>
    <t>56.10.50</t>
  </si>
  <si>
    <t>Ristorazione su treni e navi</t>
  </si>
  <si>
    <t>56.21.00</t>
  </si>
  <si>
    <t>Catering per eventi, banqueting</t>
  </si>
  <si>
    <t>56.29.10</t>
  </si>
  <si>
    <t>Mense</t>
  </si>
  <si>
    <t>56.29.20</t>
  </si>
  <si>
    <t>Catering continuativo su base contrattuale</t>
  </si>
  <si>
    <t>56.30.00</t>
  </si>
  <si>
    <t>Bar e altri esercizi simili senza cucina</t>
  </si>
  <si>
    <t>58.11.00</t>
  </si>
  <si>
    <t>Edizione di libri</t>
  </si>
  <si>
    <t>58.12.01</t>
  </si>
  <si>
    <t>Pubblicazione di elenchi</t>
  </si>
  <si>
    <t>58.12.02</t>
  </si>
  <si>
    <t>Pubblicazione di mailing list</t>
  </si>
  <si>
    <t>58.13.00</t>
  </si>
  <si>
    <t>Edizione di quotidiani</t>
  </si>
  <si>
    <t>58.14.00</t>
  </si>
  <si>
    <t>Edizione di riviste e periodici</t>
  </si>
  <si>
    <t>58.19.00</t>
  </si>
  <si>
    <t>Altre attività editoriali</t>
  </si>
  <si>
    <t>58.21.00</t>
  </si>
  <si>
    <t>Edizione di giochi per computer</t>
  </si>
  <si>
    <t>58.29.00</t>
  </si>
  <si>
    <t>Edizione di altri software a pacchetto (esclusi giochi per computer)</t>
  </si>
  <si>
    <t>59.11.00</t>
  </si>
  <si>
    <t>Attività di produzione cinematografica, di video e di programmi televisivi</t>
  </si>
  <si>
    <t>59.12.00</t>
  </si>
  <si>
    <t>Attività di post-produzione cinematografica, di video e di programmi televisivi</t>
  </si>
  <si>
    <t>59.13.00</t>
  </si>
  <si>
    <t>Attività di distribuzione cinematografica, di video e di programmi televisivi</t>
  </si>
  <si>
    <t>59.14.00</t>
  </si>
  <si>
    <t>Attività di proiezione cinematografica</t>
  </si>
  <si>
    <t>59.20.10</t>
  </si>
  <si>
    <t>Edizione di registrazioni sonore</t>
  </si>
  <si>
    <t>59.20.20</t>
  </si>
  <si>
    <t>Edizione di musica stampata</t>
  </si>
  <si>
    <t>59.20.30</t>
  </si>
  <si>
    <t>Studi di registrazione sonora</t>
  </si>
  <si>
    <t>60.10.00</t>
  </si>
  <si>
    <t>Trasmissioni radiofoniche</t>
  </si>
  <si>
    <t>60.20.00</t>
  </si>
  <si>
    <t>Programmazione e trasmissioni televisive</t>
  </si>
  <si>
    <t>61.10.00</t>
  </si>
  <si>
    <t>Telecomunicazioni fisse</t>
  </si>
  <si>
    <t>61.20.00</t>
  </si>
  <si>
    <t>Telecomunicazioni mobili</t>
  </si>
  <si>
    <t>61.30.00</t>
  </si>
  <si>
    <t>Telecomunicazioni satellitari</t>
  </si>
  <si>
    <t>61.90.10</t>
  </si>
  <si>
    <t>Erogazione di servizi di accesso ad internet (ISP)</t>
  </si>
  <si>
    <t>61.90.20</t>
  </si>
  <si>
    <t>Posto telefonico pubblico ed Internet Point</t>
  </si>
  <si>
    <t>61.90.91</t>
  </si>
  <si>
    <t>Intermediazione in servizi di telecomunicazione e trasmissione dati</t>
  </si>
  <si>
    <t>61.90.99</t>
  </si>
  <si>
    <t>Altre attività connesse alle telecomunicazioni nca</t>
  </si>
  <si>
    <t>62.01.00</t>
  </si>
  <si>
    <t>Produzione di software non connesso all'edizione</t>
  </si>
  <si>
    <t>62.02.00</t>
  </si>
  <si>
    <t>Consulenza nel settore delle tecnologie dell'informatica</t>
  </si>
  <si>
    <t>62.03.00</t>
  </si>
  <si>
    <t>Gestione di strutture e apparecchiature informatiche hardware - housing (esclusa la riparazione)</t>
  </si>
  <si>
    <t>62.09.01</t>
  </si>
  <si>
    <t>Configurazione di personal computer</t>
  </si>
  <si>
    <t>62.09.09</t>
  </si>
  <si>
    <t>Altre attività dei servizi connessi alle tecnologie dell'informatica nca</t>
  </si>
  <si>
    <t>63.11.11</t>
  </si>
  <si>
    <t>Elaborazione elettronica di dati contabili (esclusi i Centri di assistenza fiscale - Caf)</t>
  </si>
  <si>
    <t>63.11.19</t>
  </si>
  <si>
    <t>Altre elaborazioni elettroniche di dati</t>
  </si>
  <si>
    <t>63.11.20</t>
  </si>
  <si>
    <t>Gestione database (attività delle banche dati)</t>
  </si>
  <si>
    <t>63.11.30</t>
  </si>
  <si>
    <t>Hosting e fornitura di servizi applicativi (ASP)</t>
  </si>
  <si>
    <t>63.12.00</t>
  </si>
  <si>
    <t>Portali web</t>
  </si>
  <si>
    <t>63.91.00</t>
  </si>
  <si>
    <t>Attività delle agenzie di stampa</t>
  </si>
  <si>
    <t>63.99.00</t>
  </si>
  <si>
    <t>Altre attività dei servizi di informazione nca</t>
  </si>
  <si>
    <t>64.11.00</t>
  </si>
  <si>
    <t>Attività della Banca Centrale</t>
  </si>
  <si>
    <t>64.19.10</t>
  </si>
  <si>
    <t>Intermediazione monetaria di istituti monetari diverse dalle Banche centrali</t>
  </si>
  <si>
    <t>64.19.20</t>
  </si>
  <si>
    <t>Fondi comuni di investimento monetario</t>
  </si>
  <si>
    <t>64.19.30</t>
  </si>
  <si>
    <t>Istituti di moneta elettronica (Imel)</t>
  </si>
  <si>
    <t>64.19.40</t>
  </si>
  <si>
    <t>Cassa Depositi e Prestiti</t>
  </si>
  <si>
    <t>64.20.00</t>
  </si>
  <si>
    <t>Attività delle società di partecipazione (holding)</t>
  </si>
  <si>
    <t>64.30.10</t>
  </si>
  <si>
    <t>Fondi comuni di investimento (aperti e chiusi, immobiliari, di mercato mobiliare)</t>
  </si>
  <si>
    <t>64.30.20</t>
  </si>
  <si>
    <t>Sicav (Società di investimento a capitale variabile)</t>
  </si>
  <si>
    <t>64.91.00</t>
  </si>
  <si>
    <t>Leasing finanziario</t>
  </si>
  <si>
    <t>64.92.01</t>
  </si>
  <si>
    <t>Attività dei consorzi di garanzia collettiva fidi</t>
  </si>
  <si>
    <t>64.92.09</t>
  </si>
  <si>
    <t>Altre attività creditizie nca</t>
  </si>
  <si>
    <t>64.99.10</t>
  </si>
  <si>
    <t>Attività di intermediazione mobiliare</t>
  </si>
  <si>
    <t>64.99.20</t>
  </si>
  <si>
    <t>Attività di factoring</t>
  </si>
  <si>
    <t>64.99.30</t>
  </si>
  <si>
    <t>Attività di merchant bank</t>
  </si>
  <si>
    <t>64.99.40</t>
  </si>
  <si>
    <t>Attività delle società veicolo</t>
  </si>
  <si>
    <t>64.99.50</t>
  </si>
  <si>
    <t>Attività di intermediazione in cambi</t>
  </si>
  <si>
    <t>64.99.60</t>
  </si>
  <si>
    <t>Altre intermediazioni finanziarie nca</t>
  </si>
  <si>
    <t>65.11.00</t>
  </si>
  <si>
    <t>Assicurazioni sulla vita</t>
  </si>
  <si>
    <t>65.12.00</t>
  </si>
  <si>
    <t>Assicurazioni diverse da quelle sulla vita</t>
  </si>
  <si>
    <t>65.20.00</t>
  </si>
  <si>
    <t>Attività di riassicurazione</t>
  </si>
  <si>
    <t>65.30.10</t>
  </si>
  <si>
    <t>Attività dei fondi pensione aperti</t>
  </si>
  <si>
    <t>65.30.20</t>
  </si>
  <si>
    <t>Attività dei fondi pensione negoziali</t>
  </si>
  <si>
    <t>65.30.30</t>
  </si>
  <si>
    <t>Attività dei fondi pensione preesistenti</t>
  </si>
  <si>
    <t>66.11.00</t>
  </si>
  <si>
    <t>Amministrazione di mercati finanziari</t>
  </si>
  <si>
    <t>66.12.00</t>
  </si>
  <si>
    <t>Attività di negoziazione di contratti relativi a titoli e merci</t>
  </si>
  <si>
    <t>66.19.10</t>
  </si>
  <si>
    <t>Attività di gestione ed elaborazione di pagamenti tramite carta di credito</t>
  </si>
  <si>
    <t>66.19.21</t>
  </si>
  <si>
    <t>Promotori finanziari</t>
  </si>
  <si>
    <t>66.19.22</t>
  </si>
  <si>
    <t>Agenti, mediatori e procacciatori in prodotti finanziari</t>
  </si>
  <si>
    <t>66.19.30</t>
  </si>
  <si>
    <t>Attività delle società fiduciarie di amministrazione</t>
  </si>
  <si>
    <t>66.19.40</t>
  </si>
  <si>
    <t>Attività di Bancoposta</t>
  </si>
  <si>
    <t>66.19.50</t>
  </si>
  <si>
    <t>Servizi di trasferimento di denaro (money transfer)</t>
  </si>
  <si>
    <t>66.21.00</t>
  </si>
  <si>
    <t>Attività dei periti e liquidatori indipendenti delle assicurazioni</t>
  </si>
  <si>
    <t>66.22.01</t>
  </si>
  <si>
    <t>Broker di assicurazioni</t>
  </si>
  <si>
    <t>66.22.02</t>
  </si>
  <si>
    <t>Agenti di assicurazioni</t>
  </si>
  <si>
    <t>66.22.03</t>
  </si>
  <si>
    <t>Sub-agenti di assicurazioni</t>
  </si>
  <si>
    <t>66.22.04</t>
  </si>
  <si>
    <t>Produttori, procacciatori ed altri intermediari delle assicurazioni</t>
  </si>
  <si>
    <t>66.29.01</t>
  </si>
  <si>
    <t>Autorità centrali di vigilanza su assicurazioni e fondi pensione</t>
  </si>
  <si>
    <t>66.29.09</t>
  </si>
  <si>
    <t>Altre attività ausiliarie delle assicurazioni e dei fondi pensione nca</t>
  </si>
  <si>
    <t>66.30.00</t>
  </si>
  <si>
    <t>Gestione di fondi comuni di investimento e dei fondi pensione</t>
  </si>
  <si>
    <t>68.10.00</t>
  </si>
  <si>
    <t>Compravendita di beni immobili effettuata su beni propri</t>
  </si>
  <si>
    <t>68.20.01</t>
  </si>
  <si>
    <t>Locazione immobiliare di beni propri o in leasing (affitto)</t>
  </si>
  <si>
    <t>68.20.02</t>
  </si>
  <si>
    <t>Affitto di aziende</t>
  </si>
  <si>
    <t>68.31.00</t>
  </si>
  <si>
    <t>Attività di mediazione immobiliare</t>
  </si>
  <si>
    <t>68.32.00</t>
  </si>
  <si>
    <t>Amministrazione di condomini e gestione di beni immobili per conto terzi</t>
  </si>
  <si>
    <t>69.10.10</t>
  </si>
  <si>
    <t>Attività degli studi legali</t>
  </si>
  <si>
    <t>69.10.20</t>
  </si>
  <si>
    <t>Attività degli studi notarili</t>
  </si>
  <si>
    <t>69.20.11</t>
  </si>
  <si>
    <t>Servizi forniti da dottori commercialisti</t>
  </si>
  <si>
    <t>69.20.12</t>
  </si>
  <si>
    <t>Servizi forniti da ragionieri e periti commerciali</t>
  </si>
  <si>
    <t>69.20.13</t>
  </si>
  <si>
    <t>Servizi forniti da revisori contabili, periti, consulenti ed altri soggetti che svolgono attività in materia di amministrazione, contabilità e tributi</t>
  </si>
  <si>
    <t>69.20.14</t>
  </si>
  <si>
    <t>Attività svolta dai Centri di assistenza fiscale (Caf)</t>
  </si>
  <si>
    <t>69.20.15</t>
  </si>
  <si>
    <t>Gestione ed amministrazione del personale per conto terzi</t>
  </si>
  <si>
    <t>69.20.20</t>
  </si>
  <si>
    <t>Attività delle società di revisione e certificazione di bilanci</t>
  </si>
  <si>
    <t>69.20.30</t>
  </si>
  <si>
    <t>Attività dei consulenti del lavoro</t>
  </si>
  <si>
    <t>70.10.00</t>
  </si>
  <si>
    <t>Attività delle holding impegnate nelle attività gestionali (holding operative)</t>
  </si>
  <si>
    <t>70.21.00</t>
  </si>
  <si>
    <t>Pubbliche relazioni e comunicazione</t>
  </si>
  <si>
    <t>70.22.01</t>
  </si>
  <si>
    <t>Attività di consulenza per la gestione della logistica aziendale</t>
  </si>
  <si>
    <t>70.22.09</t>
  </si>
  <si>
    <t>Altre attività di consulenza imprenditoriale e altra consulenza amministrativo-gestionale e pianificazione aziendale</t>
  </si>
  <si>
    <t>71.11.00</t>
  </si>
  <si>
    <t>Attività degli studi di architettura</t>
  </si>
  <si>
    <t>71.12.10</t>
  </si>
  <si>
    <t>Attività degli studi di ingegneria</t>
  </si>
  <si>
    <t>71.12.20</t>
  </si>
  <si>
    <t>Servizi di progettazione di ingegneria integrata</t>
  </si>
  <si>
    <t>71.12.30</t>
  </si>
  <si>
    <t>Attività tecniche svolte da geometri</t>
  </si>
  <si>
    <t>71.12.40</t>
  </si>
  <si>
    <t>Attività di cartografia e aerofotogrammetria</t>
  </si>
  <si>
    <t>71.12.50</t>
  </si>
  <si>
    <t>Attività di studio geologico e di prospezione geognostica e mineraria</t>
  </si>
  <si>
    <t>71.20.10</t>
  </si>
  <si>
    <t>Collaudi e analisi tecniche di prodotti</t>
  </si>
  <si>
    <t>71.20.21</t>
  </si>
  <si>
    <t>Controllo di qualità e certificazione di prodotti, processi e sistemi</t>
  </si>
  <si>
    <t>71.20.22</t>
  </si>
  <si>
    <t>Attività per la tutela di beni di produzione controllata</t>
  </si>
  <si>
    <t>72.11.00</t>
  </si>
  <si>
    <t>Ricerca e sviluppo sperimentale nel campo delle biotecnologie</t>
  </si>
  <si>
    <t>72.19.01</t>
  </si>
  <si>
    <t>Ricerca e sviluppo sperimentale nel campo della geologia</t>
  </si>
  <si>
    <t>72.19.09</t>
  </si>
  <si>
    <t>Ricerca e sviluppo sperimentale nel campo delle altre scienze naturali e dell'ingegneria</t>
  </si>
  <si>
    <t>72.20.00</t>
  </si>
  <si>
    <t>Ricerca e sviluppo sperimentale nel campo delle scienze sociali e umanistiche</t>
  </si>
  <si>
    <t>73.11.01</t>
  </si>
  <si>
    <t>Ideazione di campagne pubblicitarie</t>
  </si>
  <si>
    <t>73.11.02</t>
  </si>
  <si>
    <t>Conduzione di campagne di marketing e altri servizi pubblicitari</t>
  </si>
  <si>
    <t>73.12.00</t>
  </si>
  <si>
    <t>Attività delle concessionarie e degli altri intermediari di servizi pubblicitari</t>
  </si>
  <si>
    <t>73.20.00</t>
  </si>
  <si>
    <t>Ricerche di mercato e sondaggi di opinione</t>
  </si>
  <si>
    <t>74.10.10</t>
  </si>
  <si>
    <t>Attività di design di moda e design industriale</t>
  </si>
  <si>
    <t>74.10.21</t>
  </si>
  <si>
    <t>Attività dei disegnatori grafici di pagine web</t>
  </si>
  <si>
    <t>74.10.29</t>
  </si>
  <si>
    <t>Altre attività dei disegnatori grafici</t>
  </si>
  <si>
    <t>74.10.30</t>
  </si>
  <si>
    <t>Attività dei disegnatori tecnici</t>
  </si>
  <si>
    <t>74.10.90</t>
  </si>
  <si>
    <t>Altre attività di design</t>
  </si>
  <si>
    <t>74.20.11</t>
  </si>
  <si>
    <t>Attività di fotoreporter</t>
  </si>
  <si>
    <t>74.20.12</t>
  </si>
  <si>
    <t>Attività di riprese aeree nel campo della fotografia</t>
  </si>
  <si>
    <t>74.20.19</t>
  </si>
  <si>
    <t>Altre attività di riprese fotografiche</t>
  </si>
  <si>
    <t>74.20.20</t>
  </si>
  <si>
    <t>Laboratori fotografici per lo sviluppo e la stampa</t>
  </si>
  <si>
    <t>74.30.00</t>
  </si>
  <si>
    <t>Traduzione e interpretariato</t>
  </si>
  <si>
    <t>74.90.11</t>
  </si>
  <si>
    <t>Consulenza agraria fornita da agronomi</t>
  </si>
  <si>
    <t>74.90.12</t>
  </si>
  <si>
    <t>Consulenza agraria fornita da agrotecnici e periti agrari</t>
  </si>
  <si>
    <t>74.90.21</t>
  </si>
  <si>
    <t>Consulenza sulla sicurezza ed igiene dei posti di lavoro</t>
  </si>
  <si>
    <t>74.90.29</t>
  </si>
  <si>
    <t>Altra attività di consulenza in materia di sicurezza</t>
  </si>
  <si>
    <t>74.90.91</t>
  </si>
  <si>
    <t>Attività tecniche svolte da periti industriali</t>
  </si>
  <si>
    <t>74.90.92</t>
  </si>
  <si>
    <t>Attività riguardanti le previsioni meteorologiche</t>
  </si>
  <si>
    <t>74.90.93</t>
  </si>
  <si>
    <t>Altre attività di consulenza tecnica nca</t>
  </si>
  <si>
    <t>74.90.94</t>
  </si>
  <si>
    <t>Agenzie ed agenti o procuratori per lo spettacolo e lo sport</t>
  </si>
  <si>
    <t>74.90.99</t>
  </si>
  <si>
    <t>Altre attività professionali nca</t>
  </si>
  <si>
    <t>75.00.00</t>
  </si>
  <si>
    <t>Servizi veterinari</t>
  </si>
  <si>
    <t>77.11.00</t>
  </si>
  <si>
    <t>Noleggio di autovetture ed autoveicoli leggeri</t>
  </si>
  <si>
    <t>77.12.00</t>
  </si>
  <si>
    <t>Noleggio di autocarri e di altri veicoli pesanti</t>
  </si>
  <si>
    <t>77.21.01</t>
  </si>
  <si>
    <t>Noleggio di biciclette</t>
  </si>
  <si>
    <t>77.21.02</t>
  </si>
  <si>
    <t>Noleggio senza equipaggio di imbarcazioni da diporto (inclusi i pedalò)</t>
  </si>
  <si>
    <t>77.21.09</t>
  </si>
  <si>
    <t>Noleggio di altre attrezzature sportive e ricreative</t>
  </si>
  <si>
    <t>77.22.00</t>
  </si>
  <si>
    <t>Noleggio di videocassette, Cd, Dvd e dischi contenenti audiovisivi o videogame</t>
  </si>
  <si>
    <t>77.29.10</t>
  </si>
  <si>
    <t>Noleggio di biancheria da tavola, da letto, da bagno e di articoli di vestiario</t>
  </si>
  <si>
    <t>77.29.90</t>
  </si>
  <si>
    <t>Noleggio di altri beni per uso personale e domestico nca (escluse le attrezzature sportive e ricreative)</t>
  </si>
  <si>
    <t>77.31.00</t>
  </si>
  <si>
    <t>Noleggio di macchine e attrezzature agricole</t>
  </si>
  <si>
    <t>77.32.00</t>
  </si>
  <si>
    <t>Noleggio di macchine e attrezzature per lavori edili e di genio civile</t>
  </si>
  <si>
    <t>77.33.00</t>
  </si>
  <si>
    <t>Noleggio di macchine e attrezzature per ufficio (inclusi i computer)</t>
  </si>
  <si>
    <t>77.34.00</t>
  </si>
  <si>
    <t>Noleggio di mezzi di trasporto marittimo e fluviale</t>
  </si>
  <si>
    <t>77.35.00</t>
  </si>
  <si>
    <t>Noleggio di mezzi di trasporto aereo</t>
  </si>
  <si>
    <t>77.39.10</t>
  </si>
  <si>
    <t>Noleggio di altri mezzi di trasporto terrestri</t>
  </si>
  <si>
    <t>77.39.91</t>
  </si>
  <si>
    <t>Noleggio di container adibiti ad alloggi o ad uffici</t>
  </si>
  <si>
    <t>77.39.92</t>
  </si>
  <si>
    <t>Noleggio di container per diverse modalità di trasporto</t>
  </si>
  <si>
    <t>77.39.93</t>
  </si>
  <si>
    <t>Noleggio senza operatore di attrezzature di sollevamento e movimentazione merci: carrelli elevatori, pallet eccetera</t>
  </si>
  <si>
    <t>77.39.94</t>
  </si>
  <si>
    <t>Noleggio di strutture ed attrezzature per manifestazioni e spettacoli: impianti luce ed audio senza operatore, palchi, stand ed addobbi luminosi</t>
  </si>
  <si>
    <t>77.39.99</t>
  </si>
  <si>
    <t>Noleggio senza operatore di altre macchine ed attrezzature nca</t>
  </si>
  <si>
    <t>77.40.00</t>
  </si>
  <si>
    <t>Concessione dei diritti di sfruttamento di proprietà intellettuale e prodotti simili (escluse le opere protette dal copyright)</t>
  </si>
  <si>
    <t>78.10.00</t>
  </si>
  <si>
    <t>Servizi di ricerca, selezione, collocamento e supporto per il ricollocamento di personale</t>
  </si>
  <si>
    <t>78.20.00</t>
  </si>
  <si>
    <t>Attività delle agenzie di fornitura di lavoro temporaneo (interinale)</t>
  </si>
  <si>
    <t>78.30.00</t>
  </si>
  <si>
    <t>Altre attività di fornitura e gestione di risorse umane (staff leasing)</t>
  </si>
  <si>
    <t>79.11.00</t>
  </si>
  <si>
    <t>Attività delle agenzie di viaggio</t>
  </si>
  <si>
    <t>79.12.00</t>
  </si>
  <si>
    <t>Attività dei tour operator</t>
  </si>
  <si>
    <t>79.90.11</t>
  </si>
  <si>
    <t>Servizi di biglietteria per eventi teatrali, sportivi ed altri eventi ricreativi e d'intrattenimento</t>
  </si>
  <si>
    <t>79.90.19</t>
  </si>
  <si>
    <t>Altri servizi di prenotazione e altre attività di assistenza turistica non svolte dalle agenzie di viaggio nca</t>
  </si>
  <si>
    <t>79.90.20</t>
  </si>
  <si>
    <t>Attività delle guide e degli accompagnatori turistici</t>
  </si>
  <si>
    <t>80.10.00</t>
  </si>
  <si>
    <t>Servizi di vigilanza privata</t>
  </si>
  <si>
    <t>80.20.00</t>
  </si>
  <si>
    <t>Servizi connessi ai sistemi di vigilanza</t>
  </si>
  <si>
    <t>80.30.00</t>
  </si>
  <si>
    <t>Servizi di investigazione privata</t>
  </si>
  <si>
    <t>81.10.00</t>
  </si>
  <si>
    <t>Servizi integrati di gestione agli edifici</t>
  </si>
  <si>
    <t>81.21.00</t>
  </si>
  <si>
    <t>Pulizia generale (non specializzata) di edifici</t>
  </si>
  <si>
    <t>81.22.01</t>
  </si>
  <si>
    <t>Attività di sterilizzazione di attrezzature medico sanitarie</t>
  </si>
  <si>
    <t>81.22.02</t>
  </si>
  <si>
    <t>Altre attività di pulizia specializzata di edifici e di impianti e macchinari industriali</t>
  </si>
  <si>
    <t>81.29.10</t>
  </si>
  <si>
    <t>Servizi di disinfestazione</t>
  </si>
  <si>
    <t>81.29.91</t>
  </si>
  <si>
    <t>Pulizia e lavaggio di aree pubbliche, rimozione di neve e ghiaccio</t>
  </si>
  <si>
    <t>81.29.99</t>
  </si>
  <si>
    <t>Altre attività di pulizia nca</t>
  </si>
  <si>
    <t>81.30.00</t>
  </si>
  <si>
    <t>Cura e manutenzione del paesaggio (inclusi parchi, giardini e aiuole)</t>
  </si>
  <si>
    <t>82.11.01</t>
  </si>
  <si>
    <t>Servizi integrati di supporto per le funzioni d'ufficio</t>
  </si>
  <si>
    <t>82.11.02</t>
  </si>
  <si>
    <t>Gestione di uffici temporanei, uffici residence</t>
  </si>
  <si>
    <t>82.19.01</t>
  </si>
  <si>
    <t>Spedizione di materiale propagandistico, compilazione e gestione di indirizzi</t>
  </si>
  <si>
    <t>82.19.09</t>
  </si>
  <si>
    <t>Servizi di fotocopiatura, preparazione di documenti e altre attività di supporto specializzate per le funzioni d'ufficio</t>
  </si>
  <si>
    <t>82.20.00</t>
  </si>
  <si>
    <t>Attività dei call center</t>
  </si>
  <si>
    <t>82.30.00</t>
  </si>
  <si>
    <t>Organizzazione di convegni e fiere</t>
  </si>
  <si>
    <t>82.91.10</t>
  </si>
  <si>
    <t>Attività di agenzie di recupero crediti</t>
  </si>
  <si>
    <t>82.91.20</t>
  </si>
  <si>
    <t>Agenzie di informazioni commerciali</t>
  </si>
  <si>
    <t>82.92.10</t>
  </si>
  <si>
    <t>Imballaggio e confezionamento di generi alimentari</t>
  </si>
  <si>
    <t>82.92.20</t>
  </si>
  <si>
    <t>Imballaggio e confezionamento di generi non alimentari</t>
  </si>
  <si>
    <t>82.99.10</t>
  </si>
  <si>
    <t>Imprese di gestione esattoriale</t>
  </si>
  <si>
    <t>82.99.20</t>
  </si>
  <si>
    <t>Agenzie di distribuzione di libri, giornali e riviste</t>
  </si>
  <si>
    <t>82.99.30</t>
  </si>
  <si>
    <t>Servizi di gestione di pubblici mercati e pese pubbliche</t>
  </si>
  <si>
    <t>82.99.40</t>
  </si>
  <si>
    <t>Richiesta certificati e disbrigo pratiche</t>
  </si>
  <si>
    <t>82.99.91</t>
  </si>
  <si>
    <t>Servizi di stenotipia</t>
  </si>
  <si>
    <t>82.99.99</t>
  </si>
  <si>
    <t>Altri servizi di sostegno alle imprese nca</t>
  </si>
  <si>
    <t>84.11.10</t>
  </si>
  <si>
    <t>Attività degli organi legislativi ed esecutivi, centrali e locali; amministrazione finanziaria; amministrazioni regionali, provinciali e comunali</t>
  </si>
  <si>
    <t>84.11.20</t>
  </si>
  <si>
    <t>Attività di pianificazione generale e servizi statistici generali</t>
  </si>
  <si>
    <t>84.12.10</t>
  </si>
  <si>
    <t>Regolamentazione dell'attività degli organismi preposti alla sanità</t>
  </si>
  <si>
    <t>84.12.20</t>
  </si>
  <si>
    <t>Regolamentazione dell'attività degli organismi preposti all'istruzione</t>
  </si>
  <si>
    <t>84.12.30</t>
  </si>
  <si>
    <t>Regolamentazione dell'attività degli organismi preposti alla gestione di progetti per l'edilizia abitativa e l'assetto del territorio e per la tutela dell'ambiente</t>
  </si>
  <si>
    <t>84.12.40</t>
  </si>
  <si>
    <t>Regolamentazione dell'attività degli organismi preposti ai servizi ricreativi, culturali e sociali vari</t>
  </si>
  <si>
    <t>84.13.10</t>
  </si>
  <si>
    <t>Regolamentazione degli affari concernenti i combustibili e l'energia</t>
  </si>
  <si>
    <t>84.13.20</t>
  </si>
  <si>
    <t>Regolamentazione degli affari e servizi concernenti l'agricoltura, silvicoltura, caccia e pesca</t>
  </si>
  <si>
    <t>84.13.30</t>
  </si>
  <si>
    <t>Regolamentazione degli affari e dei servizi concernenti le industrie estrattive e le risorse minerarie (eccetto i combustibili) le industrie manifatturiere, le costruzioni e le opere pubbliche ad eccezione delle strade e opere per la navigazione</t>
  </si>
  <si>
    <t>84.13.40</t>
  </si>
  <si>
    <t>Regolamentazione degli affari e servizi concernenti la costruzione di strade</t>
  </si>
  <si>
    <t>84.13.50</t>
  </si>
  <si>
    <t>Regolamentazione degli affari e servizi concernenti la costruzione di opere per la navigazione interna e marittima</t>
  </si>
  <si>
    <t>84.13.60</t>
  </si>
  <si>
    <t>Regolamentazione degli affari e servizi concernenti i trasporti e le comunicazioni</t>
  </si>
  <si>
    <t>84.13.70</t>
  </si>
  <si>
    <t>Regolamentazione degli affari e servizi concernenti il commercio interno</t>
  </si>
  <si>
    <t>84.13.80</t>
  </si>
  <si>
    <t>Regolamentazione degli affari e servizi concernenti il turismo</t>
  </si>
  <si>
    <t>84.13.90</t>
  </si>
  <si>
    <t>Regolamentazione di altri affari e servizi economici</t>
  </si>
  <si>
    <t>84.21.00</t>
  </si>
  <si>
    <t>Affari esteri</t>
  </si>
  <si>
    <t>84.22.00</t>
  </si>
  <si>
    <t>Difesa nazionale</t>
  </si>
  <si>
    <t>84.23.00</t>
  </si>
  <si>
    <t>Giustizia ed attività giudiziarie</t>
  </si>
  <si>
    <t>84.24.00</t>
  </si>
  <si>
    <t>Ordine pubblico e sicurezza nazionale</t>
  </si>
  <si>
    <t>84.25.10</t>
  </si>
  <si>
    <t>Attività dei vigili del fuoco</t>
  </si>
  <si>
    <t>84.25.20</t>
  </si>
  <si>
    <t>Attività di protezione civile</t>
  </si>
  <si>
    <t>84.30.00</t>
  </si>
  <si>
    <t>Assicurazione sociale obbligatoria</t>
  </si>
  <si>
    <t>85.10.00</t>
  </si>
  <si>
    <t>Istruzione di grado preparatorio: scuole dell'infanzia, scuole speciali collegate a quelle primarie</t>
  </si>
  <si>
    <t>85.20.00</t>
  </si>
  <si>
    <t>Istruzione primaria: scuole elementari</t>
  </si>
  <si>
    <t>85.31.10</t>
  </si>
  <si>
    <t>Istruzione secondaria di primo grado: scuole medie</t>
  </si>
  <si>
    <t>85.31.20</t>
  </si>
  <si>
    <t>Istruzione secondaria di secondo grado di formazione generale: licei</t>
  </si>
  <si>
    <t>85.32.01</t>
  </si>
  <si>
    <t>Scuole di vela e navigazione che rilasciano brevetti o patenti commerciali</t>
  </si>
  <si>
    <t>85.32.02</t>
  </si>
  <si>
    <t>Scuole di volo che rilasciano brevetti o patenti commerciali</t>
  </si>
  <si>
    <t>85.32.03</t>
  </si>
  <si>
    <t>Scuole di guida professionale per autisti, ad esempio di autocarri, di autobus e di pullman</t>
  </si>
  <si>
    <t>85.32.09</t>
  </si>
  <si>
    <t>Altra istruzione secondaria di secondo grado di formazione tecnica, professionale e artistica</t>
  </si>
  <si>
    <t>85.41.00</t>
  </si>
  <si>
    <t>Istruzione e formazione tecnica superiore (IFTS)</t>
  </si>
  <si>
    <t>85.42.00</t>
  </si>
  <si>
    <t>Istruzione universitaria e post-universitaria; accademie e conservatori</t>
  </si>
  <si>
    <t>85.51.00</t>
  </si>
  <si>
    <t>Corsi sportivi e ricreativi</t>
  </si>
  <si>
    <t>85.52.01</t>
  </si>
  <si>
    <t>Corsi di danza</t>
  </si>
  <si>
    <t>85.52.09</t>
  </si>
  <si>
    <t>Altra formazione culturale</t>
  </si>
  <si>
    <t>85.53.00</t>
  </si>
  <si>
    <t>Autoscuole, scuole di pilotaggio e nautiche</t>
  </si>
  <si>
    <t>85.59.10</t>
  </si>
  <si>
    <t>Università popolare</t>
  </si>
  <si>
    <t>85.59.20</t>
  </si>
  <si>
    <t>Corsi di formazione e corsi di aggiornamento professionale</t>
  </si>
  <si>
    <t>85.59.30</t>
  </si>
  <si>
    <t>Scuole e corsi di lingua</t>
  </si>
  <si>
    <t>85.59.90</t>
  </si>
  <si>
    <t>Altri servizi di istruzione nca</t>
  </si>
  <si>
    <t>85.60.01</t>
  </si>
  <si>
    <t>Consulenza scolastica e servizi di orientamento scolastico</t>
  </si>
  <si>
    <t>85.60.09</t>
  </si>
  <si>
    <t>Altre attività di supporto all'istruzione</t>
  </si>
  <si>
    <t>86.10.10</t>
  </si>
  <si>
    <t>Ospedali e case di cura generici</t>
  </si>
  <si>
    <t>86.10.20</t>
  </si>
  <si>
    <t>Ospedali e case di cura specialistici</t>
  </si>
  <si>
    <t>86.10.30</t>
  </si>
  <si>
    <t>Istituti, cliniche e policlinici universitari</t>
  </si>
  <si>
    <t>86.10.40</t>
  </si>
  <si>
    <t>Ospedali e case di cura per lunga degenza</t>
  </si>
  <si>
    <t>86.21.00</t>
  </si>
  <si>
    <t>Servizi degli studi medici di medicina generale</t>
  </si>
  <si>
    <t>86.22.01</t>
  </si>
  <si>
    <t>Prestazioni sanitarie svolte da chirurghi</t>
  </si>
  <si>
    <t>86.22.02</t>
  </si>
  <si>
    <t>Ambulatori e poliambulatori del Servizio Sanitario Nazionale</t>
  </si>
  <si>
    <t>86.22.03</t>
  </si>
  <si>
    <t>Attività dei centri di radioterapia</t>
  </si>
  <si>
    <t>86.22.04</t>
  </si>
  <si>
    <t>Attività dei centri di dialisi</t>
  </si>
  <si>
    <t>86.22.05</t>
  </si>
  <si>
    <t>Studi di omeopatia e di agopuntura</t>
  </si>
  <si>
    <t>86.22.06</t>
  </si>
  <si>
    <t>Centri di medicina estetica</t>
  </si>
  <si>
    <t>86.22.09</t>
  </si>
  <si>
    <t>Altri studi medici specialistici e poliambulatori</t>
  </si>
  <si>
    <t>86.23.00</t>
  </si>
  <si>
    <t>Attività degli studi odontoiatrici</t>
  </si>
  <si>
    <t>86.90.11</t>
  </si>
  <si>
    <t>Laboratori radiografici</t>
  </si>
  <si>
    <t>86.90.12</t>
  </si>
  <si>
    <t>Laboratori di analisi cliniche</t>
  </si>
  <si>
    <t>86.90.13</t>
  </si>
  <si>
    <t>Laboratori di igiene e profilassi</t>
  </si>
  <si>
    <t>86.90.21</t>
  </si>
  <si>
    <t>Fisioterapia</t>
  </si>
  <si>
    <t>86.90.29</t>
  </si>
  <si>
    <t>Altre attività paramediche indipendenti nca</t>
  </si>
  <si>
    <t>86.90.30</t>
  </si>
  <si>
    <t>Attività svolta da psicologi</t>
  </si>
  <si>
    <t>86.90.41</t>
  </si>
  <si>
    <t>Attività degli ambulatori tricologici</t>
  </si>
  <si>
    <t>86.90.42</t>
  </si>
  <si>
    <t>Servizi di ambulanza, delle banche del sangue e altri servizi sanitari nca</t>
  </si>
  <si>
    <t>87.10.00</t>
  </si>
  <si>
    <t>Strutture di assistenza infermieristica residenziale per anziani</t>
  </si>
  <si>
    <t>87.20.00</t>
  </si>
  <si>
    <t>Strutture di assistenza residenziale per persone affette da ritardi mentali, disturbi mentali o che abusano di sostanze stupefacenti</t>
  </si>
  <si>
    <t>87.30.00</t>
  </si>
  <si>
    <t>Strutture di assistenza residenziale per anziani e disabili</t>
  </si>
  <si>
    <t>87.90.00</t>
  </si>
  <si>
    <t>Altre strutture di assistenza sociale residenziale</t>
  </si>
  <si>
    <t>88.10.00</t>
  </si>
  <si>
    <t>Assistenza sociale non residenziale per anziani e disabili</t>
  </si>
  <si>
    <t>88.91.00</t>
  </si>
  <si>
    <t>Servizi di asili nido; assistenza diurna per minori disabili</t>
  </si>
  <si>
    <t>88.99.00</t>
  </si>
  <si>
    <t>Altre attività di assistenza sociale non residenziale nca</t>
  </si>
  <si>
    <t>90.01.01</t>
  </si>
  <si>
    <t>Attività nel campo della recitazione</t>
  </si>
  <si>
    <t>90.01.09</t>
  </si>
  <si>
    <t>Altre rappresentazioni artistiche</t>
  </si>
  <si>
    <t>90.02.01</t>
  </si>
  <si>
    <t>Noleggio con operatore di strutture ed attrezzature per manifestazioni e spettacoli</t>
  </si>
  <si>
    <t>90.02.02</t>
  </si>
  <si>
    <t>Attività nel campo della regia</t>
  </si>
  <si>
    <t>90.02.09</t>
  </si>
  <si>
    <t>Altre attività di supporto alle rappresentazioni artistiche</t>
  </si>
  <si>
    <t>90.03.01</t>
  </si>
  <si>
    <t>Attività dei giornalisti indipendenti</t>
  </si>
  <si>
    <t>90.03.02</t>
  </si>
  <si>
    <t>Attività di conservazione e restauro di opere d'arte</t>
  </si>
  <si>
    <t>90.03.09</t>
  </si>
  <si>
    <t>Altre creazioni artistiche e letterarie</t>
  </si>
  <si>
    <t>90.04.00</t>
  </si>
  <si>
    <t>Gestione di teatri, sale da concerto e altre strutture artistiche</t>
  </si>
  <si>
    <t>91.01.00</t>
  </si>
  <si>
    <t>Attività di biblioteche ed archivi</t>
  </si>
  <si>
    <t>91.02.00</t>
  </si>
  <si>
    <t>Attività di musei</t>
  </si>
  <si>
    <t>91.03.00</t>
  </si>
  <si>
    <t>Gestione di luoghi e monumenti storici e attrazioni simili</t>
  </si>
  <si>
    <t>91.04.00</t>
  </si>
  <si>
    <t>Attività degli orti botanici, dei giardini zoologici e delle riserve naturali</t>
  </si>
  <si>
    <t>92.00.01</t>
  </si>
  <si>
    <t>Ricevitorie del Lotto, SuperEnalotto, Totocalcio eccetera</t>
  </si>
  <si>
    <t>92.00.02</t>
  </si>
  <si>
    <t>Gestione di apparecchi che consentono vincite in denaro funzionanti a moneta o a gettone</t>
  </si>
  <si>
    <t>92.00.09</t>
  </si>
  <si>
    <t>Altre attività connesse con le lotterie e le scommesse</t>
  </si>
  <si>
    <t>93.11.10</t>
  </si>
  <si>
    <t>Gestione di stadi</t>
  </si>
  <si>
    <t>93.11.20</t>
  </si>
  <si>
    <t>Gestione di piscine</t>
  </si>
  <si>
    <t>93.11.30</t>
  </si>
  <si>
    <t>Gestione di impianti sportivi polivalenti</t>
  </si>
  <si>
    <t>93.11.90</t>
  </si>
  <si>
    <t>Gestione di altri impianti sportivi nca</t>
  </si>
  <si>
    <t>93.12.00</t>
  </si>
  <si>
    <t>Attività di club sportivi</t>
  </si>
  <si>
    <t>93.13.00</t>
  </si>
  <si>
    <t>Gestione di palestre</t>
  </si>
  <si>
    <t>93.19.10</t>
  </si>
  <si>
    <t>Enti e organizzazioni sportive, promozione di eventi sportivi</t>
  </si>
  <si>
    <t>93.19.91</t>
  </si>
  <si>
    <t>Ricarica di bombole per attività subacquee</t>
  </si>
  <si>
    <t>93.19.92</t>
  </si>
  <si>
    <t>Attività delle guide alpine</t>
  </si>
  <si>
    <t>93.19.99</t>
  </si>
  <si>
    <t>Altre attività sportive nca</t>
  </si>
  <si>
    <t>93.21.00</t>
  </si>
  <si>
    <t>Parchi di divertimento e parchi tematici</t>
  </si>
  <si>
    <t>93.29.10</t>
  </si>
  <si>
    <t>Discoteche, sale da ballo night-club e simili</t>
  </si>
  <si>
    <t>93.29.20</t>
  </si>
  <si>
    <t>Gestione di stabilimenti balneari: marittimi, lacuali e fluviali</t>
  </si>
  <si>
    <t>93.29.30</t>
  </si>
  <si>
    <t>Sale giochi e biliardi</t>
  </si>
  <si>
    <t>93.29.90</t>
  </si>
  <si>
    <t>Altre attività di intrattenimento e di divertimento nca</t>
  </si>
  <si>
    <t>94.11.00</t>
  </si>
  <si>
    <t>Attività di organizzazione di datori di lavoro, federazioni di industria, commercio, artigianato e servizi, associazioni, unioni, federazioni fra istituzioni</t>
  </si>
  <si>
    <t>94.12.10</t>
  </si>
  <si>
    <t>Attività di federazioni e consigli di ordini e collegi professionali</t>
  </si>
  <si>
    <t>94.12.20</t>
  </si>
  <si>
    <t>Attività di associazioni professionali</t>
  </si>
  <si>
    <t>94.20.00</t>
  </si>
  <si>
    <t>Attività dei sindacati di lavoratori dipendenti</t>
  </si>
  <si>
    <t>94.91.00</t>
  </si>
  <si>
    <t>Attività delle organizzazioni religiose nell'esercizio del culto</t>
  </si>
  <si>
    <t>94.92.00</t>
  </si>
  <si>
    <t>Attività dei partiti e delle associazioni politiche</t>
  </si>
  <si>
    <t>94.99.10</t>
  </si>
  <si>
    <t>Attività di organizzazioni per la tutela degli interessi e dei diritti dei cittadini</t>
  </si>
  <si>
    <t>94.99.20</t>
  </si>
  <si>
    <t>Attività di organizzazioni che perseguono fini culturali, ricreativi e la coltivazione di hobby</t>
  </si>
  <si>
    <t>94.99.30</t>
  </si>
  <si>
    <t>Attività di organizzazioni patriottiche e associazioni combattentistiche</t>
  </si>
  <si>
    <t>94.99.40</t>
  </si>
  <si>
    <t>Attività di organizzazioni per la cooperazione e la solidarietà internazionale</t>
  </si>
  <si>
    <t>94.99.50</t>
  </si>
  <si>
    <t>Attività di organizzazioni per la filantropia</t>
  </si>
  <si>
    <t>94.99.60</t>
  </si>
  <si>
    <t>Attività di organizzazioni per la promozione e la difesa degli animali e dell'ambiente</t>
  </si>
  <si>
    <t>94.99.90</t>
  </si>
  <si>
    <t>Attività di altre organizzazioni associative nca</t>
  </si>
  <si>
    <t>95.11.00</t>
  </si>
  <si>
    <t>Riparazione e manutenzione di computer e periferiche</t>
  </si>
  <si>
    <t>95.12.01</t>
  </si>
  <si>
    <t>Riparazione e manutenzione di telefoni fissi, cordless e cellulari</t>
  </si>
  <si>
    <t>95.12.09</t>
  </si>
  <si>
    <t>Riparazione e manutenzione di altre apparecchiature per le comunicazioni</t>
  </si>
  <si>
    <t>95.21.00</t>
  </si>
  <si>
    <t>Riparazione di prodotti elettronici di consumo audio e video</t>
  </si>
  <si>
    <t>95.22.01</t>
  </si>
  <si>
    <t>Riparazione di elettrodomestici e di articoli per la casa</t>
  </si>
  <si>
    <t>95.22.02</t>
  </si>
  <si>
    <t>Riparazione di articoli per il giardinaggio</t>
  </si>
  <si>
    <t>95.23.00</t>
  </si>
  <si>
    <t>Riparazione di calzature e articoli da viaggio in pelle, cuoio o in altri materiali simili</t>
  </si>
  <si>
    <t>95.24.01</t>
  </si>
  <si>
    <t>Riparazione di mobili e di oggetti di arredamento</t>
  </si>
  <si>
    <t>95.24.02</t>
  </si>
  <si>
    <t>Laboratori di tappezzeria</t>
  </si>
  <si>
    <t>95.25.00</t>
  </si>
  <si>
    <t>Riparazione di orologi e di gioielli</t>
  </si>
  <si>
    <t>95.29.01</t>
  </si>
  <si>
    <t>Riparazione di strumenti musicali</t>
  </si>
  <si>
    <t>95.29.02</t>
  </si>
  <si>
    <t>Riparazione di articoli sportivi (escluse le armi sportive) e attrezzature da campeggio (incluse le biciclette)</t>
  </si>
  <si>
    <t>95.29.03</t>
  </si>
  <si>
    <t>Modifica e riparazione di articoli di vestiario non effettuate dalle sartorie</t>
  </si>
  <si>
    <t>95.29.04</t>
  </si>
  <si>
    <t>Servizi di riparazioni rapide, duplicazione chiavi, affilatura coltelli, stampa immediata su articoli tessili, incisioni rapide su metallo non prezioso</t>
  </si>
  <si>
    <t>95.29.09</t>
  </si>
  <si>
    <t>Riparazione di altri beni di consumo per uso personale e per la casa nca</t>
  </si>
  <si>
    <t>96.01.10</t>
  </si>
  <si>
    <t>Attività delle lavanderie industriali</t>
  </si>
  <si>
    <t>96.01.20</t>
  </si>
  <si>
    <t>Altre lavanderie, tintorie</t>
  </si>
  <si>
    <t>96.02.01</t>
  </si>
  <si>
    <t>Servizi dei saloni di barbiere e parrucchiere</t>
  </si>
  <si>
    <t>96.02.02</t>
  </si>
  <si>
    <t>Servizi degli istituti di bellezza</t>
  </si>
  <si>
    <t>96.02.03</t>
  </si>
  <si>
    <t>Servizi di manicure e pedicure</t>
  </si>
  <si>
    <t>96.03.00</t>
  </si>
  <si>
    <t>Servizi di pompe funebri e attività connesse</t>
  </si>
  <si>
    <t>96.04.10</t>
  </si>
  <si>
    <t>Servizi di centri per il benessere fisico (esclusi gli stabilimenti termali)</t>
  </si>
  <si>
    <t>96.04.20</t>
  </si>
  <si>
    <t>Stabilimenti termali</t>
  </si>
  <si>
    <t>96.09.01</t>
  </si>
  <si>
    <t>Attività di sgombero di cantine, solai e garage</t>
  </si>
  <si>
    <t>96.09.02</t>
  </si>
  <si>
    <t>Attività di tatuaggio e piercing</t>
  </si>
  <si>
    <t>96.09.03</t>
  </si>
  <si>
    <t>Agenzie matrimoniali e d'incontro</t>
  </si>
  <si>
    <t>96.09.04</t>
  </si>
  <si>
    <t>Servizi di cura degli animali da compagnia (esclusi i servizi veterinari)</t>
  </si>
  <si>
    <t>96.09.05</t>
  </si>
  <si>
    <t>Organizzazione di feste e cerimonie</t>
  </si>
  <si>
    <t>96.09.09</t>
  </si>
  <si>
    <t>Altre attività di servizi per la persona nca</t>
  </si>
  <si>
    <t>97.00.00</t>
  </si>
  <si>
    <t>Attività di famiglie e convivenze come datori di lavoro per personale domestico</t>
  </si>
  <si>
    <t>98.10.00</t>
  </si>
  <si>
    <t>Produzione di beni indifferenziati per uso proprio da parte di famiglie e convivenze</t>
  </si>
  <si>
    <t>98.20.00</t>
  </si>
  <si>
    <t>Produzione di servizi indifferenziati per uso proprio da parte di famiglie e convivenze</t>
  </si>
  <si>
    <t>99.00.00</t>
  </si>
  <si>
    <t>Organizzazioni ed organismi extraterritoriali</t>
  </si>
  <si>
    <t>ok</t>
  </si>
  <si>
    <t>ANNO riferimento</t>
  </si>
  <si>
    <t>mq</t>
  </si>
  <si>
    <t>mc</t>
  </si>
  <si>
    <t>m</t>
  </si>
  <si>
    <t>Smc</t>
  </si>
  <si>
    <t>tipo unità</t>
  </si>
  <si>
    <t>unità</t>
  </si>
  <si>
    <t>testo unita</t>
  </si>
  <si>
    <t>corto</t>
  </si>
  <si>
    <t>peso</t>
  </si>
  <si>
    <t>kg</t>
  </si>
  <si>
    <t>energia</t>
  </si>
  <si>
    <t>lunghezza</t>
  </si>
  <si>
    <t>km</t>
  </si>
  <si>
    <t>superficie</t>
  </si>
  <si>
    <t>m2</t>
  </si>
  <si>
    <t>volume liquidi</t>
  </si>
  <si>
    <t>kl=m3</t>
  </si>
  <si>
    <t>m3</t>
  </si>
  <si>
    <t>volume gas</t>
  </si>
  <si>
    <t>tempo</t>
  </si>
  <si>
    <t>ore</t>
  </si>
  <si>
    <t>giornate</t>
  </si>
  <si>
    <t>numero</t>
  </si>
  <si>
    <t>unita</t>
  </si>
  <si>
    <t>peso - kg</t>
  </si>
  <si>
    <t>peso - ton</t>
  </si>
  <si>
    <t>energia - tep</t>
  </si>
  <si>
    <t>energia - kWh</t>
  </si>
  <si>
    <t>lunghezza - m</t>
  </si>
  <si>
    <t>lunghezza - km</t>
  </si>
  <si>
    <t>superficie - m2</t>
  </si>
  <si>
    <t>volume liquidi - kl=m3</t>
  </si>
  <si>
    <t>volume gas - Sm3</t>
  </si>
  <si>
    <t>tempo - ore</t>
  </si>
  <si>
    <t>tempo - giornate</t>
  </si>
  <si>
    <t>numero - unità</t>
  </si>
  <si>
    <t>1.1.5</t>
  </si>
  <si>
    <t>1.1.6</t>
  </si>
  <si>
    <t>1.1.7</t>
  </si>
  <si>
    <t>1.1.8</t>
  </si>
  <si>
    <t>1.1.9</t>
  </si>
  <si>
    <t>1.1.10</t>
  </si>
  <si>
    <t>1.1.11</t>
  </si>
  <si>
    <t>1.1.12</t>
  </si>
  <si>
    <t>1.3.7</t>
  </si>
  <si>
    <t>1.3.8</t>
  </si>
  <si>
    <t>1.3.9</t>
  </si>
  <si>
    <t>1.1.13</t>
  </si>
  <si>
    <t>1.1.14</t>
  </si>
  <si>
    <t>1.1.15</t>
  </si>
  <si>
    <t>Misura continua</t>
  </si>
  <si>
    <t>Misura Spot</t>
  </si>
  <si>
    <t>Stimato</t>
  </si>
  <si>
    <t>2.1</t>
  </si>
  <si>
    <t>2.1.1</t>
  </si>
  <si>
    <t>2.1.2</t>
  </si>
  <si>
    <t>2.1.3</t>
  </si>
  <si>
    <t>2.1.4</t>
  </si>
  <si>
    <t>2.1.5</t>
  </si>
  <si>
    <t>2.1.6</t>
  </si>
  <si>
    <t>2.1.7</t>
  </si>
  <si>
    <t>2.1.8</t>
  </si>
  <si>
    <t>2.1.9</t>
  </si>
  <si>
    <t>2.3</t>
  </si>
  <si>
    <t>2.3.1</t>
  </si>
  <si>
    <t>2.3.2</t>
  </si>
  <si>
    <t>2.3.3</t>
  </si>
  <si>
    <t>2.3.4</t>
  </si>
  <si>
    <t>2.3.5</t>
  </si>
  <si>
    <t>2.3.6</t>
  </si>
  <si>
    <t>x</t>
  </si>
  <si>
    <t>P.IVA [IT00000000000]</t>
  </si>
  <si>
    <t>[ATECO2007: xx.yy.zz]</t>
  </si>
  <si>
    <t>ID_SITO</t>
  </si>
  <si>
    <t>declaratoria</t>
  </si>
  <si>
    <t>&gt; 10.000</t>
  </si>
  <si>
    <t>non soggetto a monitoraggio</t>
  </si>
  <si>
    <t>TEP x CLUSTERIZZAZIONE</t>
  </si>
  <si>
    <t>Installazioni fisse di strumenti misura</t>
  </si>
  <si>
    <t>Misure indirette (campionamenti, campagne di misura, ecc.)</t>
  </si>
  <si>
    <t>Strumenti + misure indirette</t>
  </si>
  <si>
    <t>Calcoli</t>
  </si>
  <si>
    <t>Nm3</t>
  </si>
  <si>
    <t>litri</t>
  </si>
  <si>
    <t xml:space="preserve"> - campo senza descrizione - </t>
  </si>
  <si>
    <t xml:space="preserve">- campo senza descrizione - </t>
  </si>
  <si>
    <t>altro</t>
  </si>
  <si>
    <t>APPARTENENZA</t>
  </si>
  <si>
    <t>Terziario</t>
  </si>
  <si>
    <t>Industriale</t>
  </si>
  <si>
    <t>1.1.16</t>
  </si>
  <si>
    <t>1.1.17</t>
  </si>
  <si>
    <t>1.1.18</t>
  </si>
  <si>
    <t>1.1.19</t>
  </si>
  <si>
    <t>1.1.20</t>
  </si>
  <si>
    <t>2.1.10</t>
  </si>
  <si>
    <t>2.1.11</t>
  </si>
  <si>
    <t>2.1.12</t>
  </si>
  <si>
    <t>2.1.13</t>
  </si>
  <si>
    <t>2.1.14</t>
  </si>
  <si>
    <t>2.1.15</t>
  </si>
  <si>
    <t>Via/Piazza/Viale/etc.</t>
  </si>
  <si>
    <t>1.3.10</t>
  </si>
  <si>
    <t>1.3.11</t>
  </si>
  <si>
    <t>1.3.12</t>
  </si>
  <si>
    <t>1.3.13</t>
  </si>
  <si>
    <t>1.1.21</t>
  </si>
  <si>
    <t>1.1.22</t>
  </si>
  <si>
    <t>1.1.23</t>
  </si>
  <si>
    <t>1.1.24</t>
  </si>
  <si>
    <t>1.1.25</t>
  </si>
  <si>
    <t>1.1.26</t>
  </si>
  <si>
    <t>1.1.27</t>
  </si>
  <si>
    <t>1.1.28</t>
  </si>
  <si>
    <t>1.1.29</t>
  </si>
  <si>
    <t>1.1.30</t>
  </si>
  <si>
    <t>1.2.10</t>
  </si>
  <si>
    <t>1.2.11</t>
  </si>
  <si>
    <t>1.2.12</t>
  </si>
  <si>
    <t>1.2.13</t>
  </si>
  <si>
    <t>1.2.14</t>
  </si>
  <si>
    <t>1.2.15</t>
  </si>
  <si>
    <t>1.3.14</t>
  </si>
  <si>
    <t>1.3.15</t>
  </si>
  <si>
    <t>2.1.16</t>
  </si>
  <si>
    <t>2.1.17</t>
  </si>
  <si>
    <t>2.1.18</t>
  </si>
  <si>
    <t>2.1.19</t>
  </si>
  <si>
    <t>2.1.20</t>
  </si>
  <si>
    <t>2.1.21</t>
  </si>
  <si>
    <t>2.1.22</t>
  </si>
  <si>
    <t>2.1.23</t>
  </si>
  <si>
    <t>2.3.7</t>
  </si>
  <si>
    <t>2.3.8</t>
  </si>
  <si>
    <t>2.3.9</t>
  </si>
  <si>
    <t>2.3.10</t>
  </si>
  <si>
    <t>2.3.11</t>
  </si>
  <si>
    <t>1.1.31</t>
  </si>
  <si>
    <t>1.1.32</t>
  </si>
  <si>
    <t>1.1.33</t>
  </si>
  <si>
    <t>1.1.34</t>
  </si>
  <si>
    <t>1.1.35</t>
  </si>
  <si>
    <t>1.1.36</t>
  </si>
  <si>
    <t>1.1.37</t>
  </si>
  <si>
    <t>1.1.38</t>
  </si>
  <si>
    <t>1.1.39</t>
  </si>
  <si>
    <t>1.1.40</t>
  </si>
  <si>
    <t>Altro 1</t>
  </si>
  <si>
    <t>Altro 2</t>
  </si>
  <si>
    <t>Altro 3</t>
  </si>
  <si>
    <t>Alta pressione sopra i 9 bar</t>
  </si>
  <si>
    <t>ARIA COMPRESSA</t>
  </si>
  <si>
    <t>1.2.16</t>
  </si>
  <si>
    <t>1.2.17</t>
  </si>
  <si>
    <t>ALTRO</t>
  </si>
  <si>
    <t>ILLUMINAZIONE</t>
  </si>
  <si>
    <t>Climatizzazione</t>
  </si>
  <si>
    <t>Acqua calda sanitaria</t>
  </si>
  <si>
    <t>Illuminazione area produttiva</t>
  </si>
  <si>
    <t>illuminazione uffici</t>
  </si>
  <si>
    <t>Illuminazione parcheggi</t>
  </si>
  <si>
    <t>Presenza nel processo</t>
  </si>
  <si>
    <t>Voci di dettaglio</t>
  </si>
  <si>
    <t>Consumo attività [kWh]</t>
  </si>
  <si>
    <t>Tipo di Misura</t>
  </si>
  <si>
    <t>consumo monitorato</t>
  </si>
  <si>
    <t>Percentuale Monitorata con strumentazione fissa o mobile [%]</t>
  </si>
  <si>
    <t>MONITORAGGIO</t>
  </si>
  <si>
    <t>Destinazione d'uso o driver energetico</t>
  </si>
  <si>
    <t>Valore</t>
  </si>
  <si>
    <t>Unità di misura [u.m.]</t>
  </si>
  <si>
    <t>Copertura consumi attività di dettaglio [%]</t>
  </si>
  <si>
    <t>Valore predefinito</t>
  </si>
  <si>
    <t>Valore personalizzato</t>
  </si>
  <si>
    <t>Contenuto Energetico vettore</t>
  </si>
  <si>
    <t>Contenuto energetico totale</t>
  </si>
  <si>
    <t>Tipologia</t>
  </si>
  <si>
    <t>Unità di misura</t>
  </si>
  <si>
    <t>Energia finale [MJ]</t>
  </si>
  <si>
    <t>Energia primaria [tep]</t>
  </si>
  <si>
    <t>primaria [tep]</t>
  </si>
  <si>
    <t>Fattore di conversione</t>
  </si>
  <si>
    <t>-</t>
  </si>
  <si>
    <t>vettore</t>
  </si>
  <si>
    <t>PCI [MJ/kg o Sm3]</t>
  </si>
  <si>
    <t>PCI [MJ/kg]_scelto</t>
  </si>
  <si>
    <t>Kcal/MJ</t>
  </si>
  <si>
    <t>GPL (riscaldamento/centrale termica)</t>
  </si>
  <si>
    <t>Gasolio (riscaldamento/centrale termica)</t>
  </si>
  <si>
    <t>MJ/Sm3</t>
  </si>
  <si>
    <t>Kcal/Sm3</t>
  </si>
  <si>
    <t>Coke di Fonderia</t>
  </si>
  <si>
    <t>MJ/kg</t>
  </si>
  <si>
    <t>Kcal/kg</t>
  </si>
  <si>
    <t>Altro:</t>
  </si>
  <si>
    <t>Idrogeno</t>
  </si>
  <si>
    <t>Olio combustibile (OCD)</t>
  </si>
  <si>
    <t>Olio combustibile CAV (alta viscosità)</t>
  </si>
  <si>
    <t>Altro olio combustibile (Fuel oil)</t>
  </si>
  <si>
    <t>RINNOVABILI</t>
  </si>
  <si>
    <t>Rinnovabile elettrico</t>
  </si>
  <si>
    <t>Prodotta</t>
  </si>
  <si>
    <t>Esportata</t>
  </si>
  <si>
    <t>Carbon Fossile</t>
  </si>
  <si>
    <t>Autoconsumata</t>
  </si>
  <si>
    <t>Altri carboni (coke, antracite, etc)</t>
  </si>
  <si>
    <t>Rinnovabile termico</t>
  </si>
  <si>
    <t>Combustibile da Rifiuti (CSS/CDR)</t>
  </si>
  <si>
    <t>Fuel gas (autoprodotto)</t>
  </si>
  <si>
    <t>Pneumatici fuori uso (PFU)</t>
  </si>
  <si>
    <t>INFORMAZIONI APPROVVIGIONAMENTI ENERGETICI</t>
  </si>
  <si>
    <t>INFORMAZIONI GENERALI AMMINISTRATIVE SITO OGGETTO DI DIAGNOSI ENERGETICA</t>
  </si>
  <si>
    <t>INFORMAZIONI RELATIVE IL PROCESSO PRODUTTIVO E LA PRODUZIONE</t>
  </si>
  <si>
    <t>COP</t>
  </si>
  <si>
    <t>Rendimento caldaia eq</t>
  </si>
  <si>
    <t>Fattore conversione [tep]</t>
  </si>
  <si>
    <t>IL SITO È NEL CLUSTER DI MONITORAGGIO?</t>
  </si>
  <si>
    <t>ATTIVITÀ PRINCIPALI</t>
  </si>
  <si>
    <t>controllo fasce</t>
  </si>
  <si>
    <t>LIVELLO A</t>
  </si>
  <si>
    <t>CONSUMO ENERGIA ELETTRICA</t>
  </si>
  <si>
    <t>CONSUMI ELETTRICI RENDICONTATI</t>
  </si>
  <si>
    <t>%</t>
  </si>
  <si>
    <t>CONSUMI MONITORATI</t>
  </si>
  <si>
    <t>tot A.P.</t>
  </si>
  <si>
    <t>% sul cons. Totale</t>
  </si>
  <si>
    <t>INDICE DI PRESTAZIONE ENERGETICA SPECIFICO</t>
  </si>
  <si>
    <t>ORC</t>
  </si>
  <si>
    <t>Autoconsumata nel sito produttivo</t>
  </si>
  <si>
    <t xml:space="preserve"> prodotto da combustione (comb. Diretta, cog.,ass.)</t>
  </si>
  <si>
    <t>Prodotto da PdC e/o sistemi elettrici</t>
  </si>
  <si>
    <t>Autoconsumato nel sito produttivo</t>
  </si>
  <si>
    <t>Prodotto impianto assorbimento</t>
  </si>
  <si>
    <t>Prodotto impianto pdc elettrica/gruppo frigo</t>
  </si>
  <si>
    <t>Energia Elettrica</t>
  </si>
  <si>
    <t>Gas Naturale</t>
  </si>
  <si>
    <r>
      <t xml:space="preserve">VETTORI ENERGETICI </t>
    </r>
    <r>
      <rPr>
        <b/>
        <u/>
        <sz val="12"/>
        <rFont val="Calibri"/>
        <family val="2"/>
        <scheme val="minor"/>
      </rPr>
      <t xml:space="preserve">IN INPUT </t>
    </r>
    <r>
      <rPr>
        <b/>
        <sz val="12"/>
        <rFont val="Calibri"/>
        <family val="2"/>
        <scheme val="minor"/>
      </rPr>
      <t>ALLA CENTRALE TECNOLOGICA</t>
    </r>
  </si>
  <si>
    <t>CALORE/ENERGIA TERMICA</t>
  </si>
  <si>
    <t>ENERGIA FRIGORIFERA</t>
  </si>
  <si>
    <t>CENTR. TERMICA 1</t>
  </si>
  <si>
    <t>CENTR. TERMICA 2</t>
  </si>
  <si>
    <t>CENTR. TERMICA 3</t>
  </si>
  <si>
    <t>COGENERAZIONE</t>
  </si>
  <si>
    <t>CENTR. FRIGO 1</t>
  </si>
  <si>
    <t>CENTR. FRIGO 2</t>
  </si>
  <si>
    <t>CENTR. FRIGO 3</t>
  </si>
  <si>
    <t>ALTRI IMPIANTI</t>
  </si>
  <si>
    <t>TOTALE [u.m.]</t>
  </si>
  <si>
    <t>TOTALE [MJ]</t>
  </si>
  <si>
    <t>VETTORI ENERGETICI E UTILIZZO</t>
  </si>
  <si>
    <t>TRASFORMAZIONI ENERGETICHE NEL SITO PRODUTTIVO</t>
  </si>
  <si>
    <t>LIVELLO A.1</t>
  </si>
  <si>
    <t>CONSUMI ENERGETICI NEL SITO PRODUTTIVO - LIVELLI B - C - D</t>
  </si>
  <si>
    <t>PCI - Valore personalizzato</t>
  </si>
  <si>
    <t>PCI - Valore predefinito</t>
  </si>
  <si>
    <t>finale [GJ]</t>
  </si>
  <si>
    <t>IPE Specifico</t>
  </si>
  <si>
    <t>di Reparto</t>
  </si>
  <si>
    <t>di Dettaglio</t>
  </si>
  <si>
    <t>GJ</t>
  </si>
  <si>
    <t>tonnellate [t]</t>
  </si>
  <si>
    <t>Bassa Pressione tra 3 e 5 bar</t>
  </si>
  <si>
    <t>Media pressione tra  5 e 9 bar</t>
  </si>
  <si>
    <t>tot.S.A.</t>
  </si>
  <si>
    <t>Altro 4</t>
  </si>
  <si>
    <t>Altro 5</t>
  </si>
  <si>
    <t>Altro 6</t>
  </si>
  <si>
    <t>tot S.G.</t>
  </si>
  <si>
    <r>
      <t>Superficie climatizzata [m</t>
    </r>
    <r>
      <rPr>
        <vertAlign val="superscript"/>
        <sz val="12"/>
        <rFont val="Calibri"/>
        <family val="2"/>
        <scheme val="minor"/>
      </rPr>
      <t>2</t>
    </r>
    <r>
      <rPr>
        <sz val="12"/>
        <rFont val="Calibri"/>
        <family val="2"/>
        <scheme val="minor"/>
      </rPr>
      <t>]</t>
    </r>
  </si>
  <si>
    <r>
      <t>Volume climatizzato [m</t>
    </r>
    <r>
      <rPr>
        <vertAlign val="superscript"/>
        <sz val="12"/>
        <rFont val="Calibri"/>
        <family val="2"/>
        <scheme val="minor"/>
      </rPr>
      <t>3</t>
    </r>
    <r>
      <rPr>
        <sz val="12"/>
        <rFont val="Calibri"/>
        <family val="2"/>
        <scheme val="minor"/>
      </rPr>
      <t>]</t>
    </r>
  </si>
  <si>
    <t>LIVELLO C</t>
  </si>
  <si>
    <t>LIVELLO D</t>
  </si>
  <si>
    <t>CONSUMO GAS NATURALE</t>
  </si>
  <si>
    <t>CONSUMI GAS NATUALE RENDICONTATI</t>
  </si>
  <si>
    <r>
      <t>Sm</t>
    </r>
    <r>
      <rPr>
        <b/>
        <vertAlign val="superscript"/>
        <sz val="12"/>
        <rFont val="Calibri"/>
        <family val="2"/>
        <scheme val="minor"/>
      </rPr>
      <t>3</t>
    </r>
  </si>
  <si>
    <r>
      <t>Consumo attività [Sm</t>
    </r>
    <r>
      <rPr>
        <b/>
        <vertAlign val="superscript"/>
        <sz val="12"/>
        <rFont val="Calibri"/>
        <family val="2"/>
        <scheme val="minor"/>
      </rPr>
      <t>3</t>
    </r>
    <r>
      <rPr>
        <b/>
        <sz val="12"/>
        <rFont val="Calibri"/>
        <family val="2"/>
        <scheme val="minor"/>
      </rPr>
      <t>]</t>
    </r>
  </si>
  <si>
    <t>NON DISPONIBILE</t>
  </si>
  <si>
    <t>RAGIONE SOCIALE</t>
  </si>
  <si>
    <t>Comune</t>
  </si>
  <si>
    <t>Consumo cumulato voci di dettaglio per la fase di processo [kWh]</t>
  </si>
  <si>
    <r>
      <t xml:space="preserve">FOGLIO F o DI RIEPILOGO DIAGNOSI ENERGETICA - </t>
    </r>
    <r>
      <rPr>
        <b/>
        <u/>
        <sz val="20"/>
        <rFont val="Calibri"/>
        <family val="2"/>
        <scheme val="minor"/>
      </rPr>
      <t>FARMACEUTICA</t>
    </r>
    <r>
      <rPr>
        <b/>
        <sz val="20"/>
        <rFont val="Calibri"/>
        <family val="2"/>
        <scheme val="minor"/>
      </rPr>
      <t xml:space="preserve">  </t>
    </r>
    <r>
      <rPr>
        <i/>
        <sz val="20"/>
        <rFont val="Calibri"/>
        <family val="2"/>
        <scheme val="minor"/>
      </rPr>
      <t>(</t>
    </r>
    <r>
      <rPr>
        <i/>
        <u/>
        <sz val="20"/>
        <rFont val="Calibri"/>
        <family val="2"/>
        <scheme val="minor"/>
      </rPr>
      <t>Compilare solo le caselle a sfondo bianco</t>
    </r>
    <r>
      <rPr>
        <i/>
        <sz val="20"/>
        <rFont val="Calibri"/>
        <family val="2"/>
        <scheme val="minor"/>
      </rPr>
      <t>)</t>
    </r>
  </si>
  <si>
    <t>Coke di Petrolio</t>
  </si>
  <si>
    <t>uso per controllo fasce mon</t>
  </si>
  <si>
    <t>PERCENTUALI DI COPERTURA PER LA MISURA NEL SETTORE FARMACEUTICO COME SUGGERITO DA LINEA GUIDA ENEA (QUADERNO EFFICIENZA ENERGETICA)</t>
  </si>
  <si>
    <t>SPECIFICHE DI SITO</t>
  </si>
  <si>
    <t>LINEE PRODUTTIVE</t>
  </si>
  <si>
    <t>CONFEZIONAMENTO</t>
  </si>
  <si>
    <t>MAGAZZINI MATERIE PRIME</t>
  </si>
  <si>
    <t>MAGAZZINI PRODOTTO FINITO</t>
  </si>
  <si>
    <t>Controllo qualità 1</t>
  </si>
  <si>
    <t>Controllo qualità 2</t>
  </si>
  <si>
    <t>Laboratorio ricerca e sviluppo</t>
  </si>
  <si>
    <r>
      <t>LABORATORI  E CONTROLLO QUALIT</t>
    </r>
    <r>
      <rPr>
        <b/>
        <sz val="11"/>
        <rFont val="Calibri"/>
        <family val="2"/>
      </rPr>
      <t>À</t>
    </r>
  </si>
  <si>
    <t>Magazzino 1</t>
  </si>
  <si>
    <t>Magazzino 2</t>
  </si>
  <si>
    <t>Magazzino 3</t>
  </si>
  <si>
    <t>Magazzino 4</t>
  </si>
  <si>
    <t>Altro confezionamento</t>
  </si>
  <si>
    <t>Linea liquidi</t>
  </si>
  <si>
    <t>Linea solidi</t>
  </si>
  <si>
    <t>Linea semisolidi</t>
  </si>
  <si>
    <t>PURIFICAZIONE ACQUA</t>
  </si>
  <si>
    <t>CLIMATIZZAZIONE AMBIENTI PRODUTTIVI</t>
  </si>
  <si>
    <t>ASPIRAZIONE ARIA</t>
  </si>
  <si>
    <t>Uta 1</t>
  </si>
  <si>
    <t>Uta 2</t>
  </si>
  <si>
    <t>Uta 3</t>
  </si>
  <si>
    <t>Uta 4</t>
  </si>
  <si>
    <t>Uta 5</t>
  </si>
  <si>
    <t>Uta 6</t>
  </si>
  <si>
    <t>CLIMATIZZAZIONE E ACS AMBIENTI NON PRODUTTIVI</t>
  </si>
  <si>
    <t>AUSILIARI CALDAIE</t>
  </si>
  <si>
    <t>FEM PER UFFICI/CED</t>
  </si>
  <si>
    <t>CUCINA/MENSA</t>
  </si>
  <si>
    <t>POMPAGGI</t>
  </si>
  <si>
    <r>
      <t>Superficie degli ambienti produttivi [m</t>
    </r>
    <r>
      <rPr>
        <b/>
        <vertAlign val="superscript"/>
        <sz val="12"/>
        <rFont val="Calibri"/>
        <family val="2"/>
        <scheme val="minor"/>
      </rPr>
      <t>2</t>
    </r>
    <r>
      <rPr>
        <b/>
        <sz val="12"/>
        <rFont val="Calibri"/>
        <family val="2"/>
        <scheme val="minor"/>
      </rPr>
      <t>]</t>
    </r>
  </si>
  <si>
    <r>
      <t>Volume degli ambienti produttivi [m</t>
    </r>
    <r>
      <rPr>
        <b/>
        <vertAlign val="superscript"/>
        <sz val="12"/>
        <rFont val="Calibri"/>
        <family val="2"/>
        <scheme val="minor"/>
      </rPr>
      <t>3</t>
    </r>
    <r>
      <rPr>
        <b/>
        <sz val="12"/>
        <rFont val="Calibri"/>
        <family val="2"/>
        <scheme val="minor"/>
      </rPr>
      <t>]</t>
    </r>
  </si>
  <si>
    <t>Aspirazione 1</t>
  </si>
  <si>
    <t>Aspirazione 2</t>
  </si>
  <si>
    <t>Ausiliari 1</t>
  </si>
  <si>
    <t>Ausiliari 2</t>
  </si>
  <si>
    <t>Impianto purificazione 2</t>
  </si>
  <si>
    <t>Confezionamento 1</t>
  </si>
  <si>
    <t>Confezionamento 2</t>
  </si>
  <si>
    <t>Confezionamento 3</t>
  </si>
  <si>
    <t>Controllo qualità 3</t>
  </si>
  <si>
    <t>Controllo qualità 4</t>
  </si>
  <si>
    <t>Magazzino 5</t>
  </si>
  <si>
    <t>Magazzino 6</t>
  </si>
  <si>
    <t>Mgazzino 5</t>
  </si>
  <si>
    <t>Altra illuminazione</t>
  </si>
  <si>
    <t>Uffici</t>
  </si>
  <si>
    <t>CED</t>
  </si>
  <si>
    <t>LABORATORI  E CONTROLLO QUALITÀ</t>
  </si>
  <si>
    <t>Solidi [kg]</t>
  </si>
  <si>
    <t>Semisolidi [kg]</t>
  </si>
  <si>
    <t>Produzione [kg]</t>
  </si>
  <si>
    <t>Consumo attività [Sm3]</t>
  </si>
  <si>
    <r>
      <t>Volumi di aria trattata [Sm</t>
    </r>
    <r>
      <rPr>
        <vertAlign val="superscript"/>
        <sz val="12"/>
        <rFont val="Calibri"/>
        <family val="2"/>
        <scheme val="minor"/>
      </rPr>
      <t>3</t>
    </r>
    <r>
      <rPr>
        <sz val="12"/>
        <rFont val="Calibri"/>
        <family val="2"/>
        <scheme val="minor"/>
      </rPr>
      <t>]</t>
    </r>
  </si>
  <si>
    <t>Frigorie prodotte [kWhf]</t>
  </si>
  <si>
    <t>ACQUA CALDA SANITARIA</t>
  </si>
  <si>
    <t>PRODUZIONE CALORE PER CLIMATIZZAZIONE AMBIENTI NON PRODUTTIVI</t>
  </si>
  <si>
    <t>CUCINA E MENSA</t>
  </si>
  <si>
    <t>Cucina</t>
  </si>
  <si>
    <t>Mensa</t>
  </si>
  <si>
    <t>ACS 2</t>
  </si>
  <si>
    <t>ACS 1</t>
  </si>
  <si>
    <t>Caldaia 1</t>
  </si>
  <si>
    <t>Caldaia 2</t>
  </si>
  <si>
    <t>Caldaia 3</t>
  </si>
  <si>
    <t>USI DIRETTI DI PROCESSO</t>
  </si>
  <si>
    <t>CALORE</t>
  </si>
  <si>
    <t>CONSUMO CALORE</t>
  </si>
  <si>
    <t>CONSUMI CALORE RENDICONTATI</t>
  </si>
  <si>
    <t>Consumo attività [kWht]</t>
  </si>
  <si>
    <t>CALORE DI PROCESSO</t>
  </si>
  <si>
    <t>CALORE PER CLIMATIZZAZIONE AMBIENTI NON PRODUTTIVI</t>
  </si>
  <si>
    <t>FREDDO</t>
  </si>
  <si>
    <t>Consumo attività [kWhf]</t>
  </si>
  <si>
    <t>FREDDO DI PROCESSO</t>
  </si>
  <si>
    <t>FREDDO PER CLIMATIZZAZIONE AMBIENTI NON PRODUTTIVI</t>
  </si>
  <si>
    <t>Linea 1</t>
  </si>
  <si>
    <t>Linea 2</t>
  </si>
  <si>
    <t>Linea 3</t>
  </si>
  <si>
    <t>CONSUMO FREDDO</t>
  </si>
  <si>
    <t>CONSUMI FREDDO RENDICONTATI</t>
  </si>
  <si>
    <t>CALORE PER CLIMATIZZAZIONE AMBIENTI PRODUTTIVI</t>
  </si>
  <si>
    <t>DIMENSIONI SITO</t>
  </si>
  <si>
    <t>DESTINAZIONE D'USO GENERALE</t>
  </si>
  <si>
    <t>TEMPERATURA</t>
  </si>
  <si>
    <t>[°C]</t>
  </si>
  <si>
    <t>100-180</t>
  </si>
  <si>
    <t>DESTINAZIONE</t>
  </si>
  <si>
    <t>IMPIANTO</t>
  </si>
  <si>
    <t>Cimatizzazione ambienti produttivi</t>
  </si>
  <si>
    <t>Processo produttivo</t>
  </si>
  <si>
    <t>&lt;100</t>
  </si>
  <si>
    <t>&gt;180</t>
  </si>
  <si>
    <t>&lt;2</t>
  </si>
  <si>
    <t>Acqua calda</t>
  </si>
  <si>
    <t>Vapore</t>
  </si>
  <si>
    <t>Acqua calda + vapore</t>
  </si>
  <si>
    <t>Olio diatermico</t>
  </si>
  <si>
    <t>Vapore + Olio diatermico</t>
  </si>
  <si>
    <t>Acqua calda + vapore + olio diatermico</t>
  </si>
  <si>
    <t>Acqua fredda</t>
  </si>
  <si>
    <t>Acqua glicolata</t>
  </si>
  <si>
    <t>Altri servizi ausiliari</t>
  </si>
  <si>
    <t>Servizi generali</t>
  </si>
  <si>
    <t>2-10</t>
  </si>
  <si>
    <t>MATERIE PRIME ACQUISTATE</t>
  </si>
  <si>
    <t>Tipologia di prelievo</t>
  </si>
  <si>
    <t>Punto di prelievo 1</t>
  </si>
  <si>
    <t>Prelievo da rete</t>
  </si>
  <si>
    <t>Punto di prelievo 2</t>
  </si>
  <si>
    <t>Prelievo da pozzo</t>
  </si>
  <si>
    <t>Punto di prelievo 3</t>
  </si>
  <si>
    <t>Punto di prelievo 4</t>
  </si>
  <si>
    <t>PUNTI DI PRELIEVO</t>
  </si>
  <si>
    <t>Acqua totale prelevata [m3]</t>
  </si>
  <si>
    <t>Acqua utilizzata come materia prima [m3]</t>
  </si>
  <si>
    <t>Acqua purificata per altri processi [m3]</t>
  </si>
  <si>
    <t>Altri consumi idrici [m3]</t>
  </si>
  <si>
    <t>MATERIE PRIME</t>
  </si>
  <si>
    <t>FLUSSO</t>
  </si>
  <si>
    <t>TIPOLOGIA</t>
  </si>
  <si>
    <t>Autocisterna</t>
  </si>
  <si>
    <t>Flusso in ingresso 1</t>
  </si>
  <si>
    <t>Flusso in ingresso 2</t>
  </si>
  <si>
    <t>Flusso in ingresso 3</t>
  </si>
  <si>
    <t>Flusso in ingresso 4</t>
  </si>
  <si>
    <r>
      <t>QUANTIT</t>
    </r>
    <r>
      <rPr>
        <b/>
        <sz val="14"/>
        <rFont val="Calibri"/>
        <family val="2"/>
      </rPr>
      <t>À</t>
    </r>
    <r>
      <rPr>
        <b/>
        <sz val="14"/>
        <rFont val="Calibri"/>
        <family val="2"/>
        <scheme val="minor"/>
      </rPr>
      <t xml:space="preserve"> [kg]</t>
    </r>
  </si>
  <si>
    <t>CENTR. FRIGO 4</t>
  </si>
  <si>
    <t>CENTR. FRIGO 5</t>
  </si>
  <si>
    <t>CENTR. TERMICA 4</t>
  </si>
  <si>
    <t>CENTR. TERMICA 5</t>
  </si>
  <si>
    <t>IMPIANTO MONITORATO?</t>
  </si>
  <si>
    <t>RENDIMENTO IMPIANTO</t>
  </si>
  <si>
    <t>MONITORAGGIO IMPIANTI</t>
  </si>
  <si>
    <t>Nessun monitoraggio</t>
  </si>
  <si>
    <t>Solo sul vettore in ingresso</t>
  </si>
  <si>
    <t>Sul vettore in ingresso e alcuni in uscita</t>
  </si>
  <si>
    <t>Su tutti i vettori energetici</t>
  </si>
  <si>
    <t>Trasformazione in kWh</t>
  </si>
  <si>
    <t>1.2.18</t>
  </si>
  <si>
    <t>1.2.19</t>
  </si>
  <si>
    <t>1.2.20</t>
  </si>
  <si>
    <t>1.2.21</t>
  </si>
  <si>
    <t>Uta 7</t>
  </si>
  <si>
    <t>Uta 8</t>
  </si>
  <si>
    <t>Uta 9</t>
  </si>
  <si>
    <t>Uta 10</t>
  </si>
  <si>
    <t>COPERTURA ENERGIA FINALE</t>
  </si>
  <si>
    <t>COPERTURA ENERGIA PRIMARIA</t>
  </si>
  <si>
    <t>DESINAZIONE VS COPERTURA</t>
  </si>
  <si>
    <t>Ausiliari</t>
  </si>
  <si>
    <t>Generali</t>
  </si>
  <si>
    <t>Liquidi [kg]</t>
  </si>
  <si>
    <t>INDICE DI PRESTAZIONE ACQUA [kWh/m3]</t>
  </si>
  <si>
    <t xml:space="preserve">              </t>
  </si>
  <si>
    <t>1.2.22</t>
  </si>
  <si>
    <t>1.2.23</t>
  </si>
  <si>
    <t>1.2.24</t>
  </si>
  <si>
    <t>1.2.25</t>
  </si>
  <si>
    <t>1.2.26</t>
  </si>
  <si>
    <t>1.2.27</t>
  </si>
  <si>
    <t>1.2.28</t>
  </si>
  <si>
    <t>1.2.29</t>
  </si>
  <si>
    <t>1.2.30</t>
  </si>
  <si>
    <t>Impianto purificazione 3</t>
  </si>
  <si>
    <t>Impianto purificazione 4</t>
  </si>
  <si>
    <t>Aspirazione 3</t>
  </si>
  <si>
    <t>Ausiliari 3</t>
  </si>
  <si>
    <t>Ausiliari 4</t>
  </si>
  <si>
    <t>Gruppo pompaggio 3</t>
  </si>
  <si>
    <t>Gruppo pompaggio 4</t>
  </si>
  <si>
    <t>Gruppo pompaggio 5</t>
  </si>
  <si>
    <t>1.2.31</t>
  </si>
  <si>
    <t>1.2.32</t>
  </si>
  <si>
    <t>1.2.33</t>
  </si>
  <si>
    <t>1.2.34</t>
  </si>
  <si>
    <t>1.2.35</t>
  </si>
  <si>
    <t>1.2.36</t>
  </si>
  <si>
    <t>1.2.37</t>
  </si>
  <si>
    <t>1.2.38</t>
  </si>
  <si>
    <t>1.2.39</t>
  </si>
  <si>
    <t>TORRI EVAPORATIVE</t>
  </si>
  <si>
    <t>ALTRI AUSILIARI</t>
  </si>
  <si>
    <t>Uta 17</t>
  </si>
  <si>
    <t>Uta 18</t>
  </si>
  <si>
    <t>Uta 19</t>
  </si>
  <si>
    <t>Uta 20</t>
  </si>
  <si>
    <t>1.2.40</t>
  </si>
  <si>
    <t>1.2.41</t>
  </si>
  <si>
    <t>1.2.42</t>
  </si>
  <si>
    <t>1.2.43</t>
  </si>
  <si>
    <t>1.2.44</t>
  </si>
  <si>
    <t>Uta 11</t>
  </si>
  <si>
    <t>Uta 12</t>
  </si>
  <si>
    <t>Uta 13</t>
  </si>
  <si>
    <t>Uta 14</t>
  </si>
  <si>
    <t>Uta 15</t>
  </si>
  <si>
    <t>Uta 16</t>
  </si>
  <si>
    <t>TOTALE MATERIE PRIME [kg]</t>
  </si>
  <si>
    <t>Principali</t>
  </si>
  <si>
    <t>Superficie illuminata [m2]</t>
  </si>
  <si>
    <t>UTILIZZO VETTORE TERMICO</t>
  </si>
  <si>
    <t>TIPOLOGIA DI VETTORE TERMICO</t>
  </si>
  <si>
    <t>TEMPERATURA/LIVELLO UTILIZZO</t>
  </si>
  <si>
    <t>Conf. 1</t>
  </si>
  <si>
    <t>Conf. 2</t>
  </si>
  <si>
    <t xml:space="preserve">Conf.3 </t>
  </si>
  <si>
    <t>Conf. 4</t>
  </si>
  <si>
    <t>Ventilazione torri 2</t>
  </si>
  <si>
    <t>Ventilazione torri 1</t>
  </si>
  <si>
    <t>Gruppo pompaggio 1</t>
  </si>
  <si>
    <t>Gruppo pompaggio 2</t>
  </si>
  <si>
    <t>Impianto purificazione 1</t>
  </si>
  <si>
    <t>MAGAZZINO</t>
  </si>
  <si>
    <t>1.2.45</t>
  </si>
  <si>
    <t>1.2.46</t>
  </si>
  <si>
    <t>1.2.47</t>
  </si>
  <si>
    <t>POSTCOMBUSTORI</t>
  </si>
  <si>
    <t>Postcombustore 1</t>
  </si>
  <si>
    <t>Postcombustore 2</t>
  </si>
  <si>
    <t>Postcombustore 3</t>
  </si>
  <si>
    <t>Postcombustore 4</t>
  </si>
  <si>
    <t>FARMACEUTICA_rev8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</si>
</sst>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_ ;\-#,##0\ "/>
    <numFmt numFmtId="165" formatCode="#,##0.0_ ;\-#,##0.0\ "/>
    <numFmt numFmtId="166" formatCode="#,##0.0"/>
    <numFmt numFmtId="167" formatCode="#,##0.0000"/>
    <numFmt numFmtId="168" formatCode="0.0%"/>
    <numFmt numFmtId="169" formatCode="0.000E+00"/>
    <numFmt numFmtId="170" formatCode="0.000"/>
    <numFmt numFmtId="171" formatCode="_-* #,##0.00\ _€_-;\-* #,##0.00\ _€_-;_-* &quot;-&quot;??\ _€_-;_-@_-"/>
    <numFmt numFmtId="172" formatCode="#,##0.00_ ;\-#,##0.00\ "/>
    <numFmt numFmtId="173" formatCode="_-* #,##0_-;\-* #,##0_-;_-* &quot;-&quot;??_-;_-@_-"/>
  </numFmts>
  <fonts count="42" x14ac:knownFonts="1">
    <font>
      <sz val="11"/>
      <color theme="1"/>
      <name val="Calibri"/>
      <family val="2"/>
      <scheme val="minor"/>
    </font>
    <font>
      <sz val="11"/>
      <color theme="1"/>
      <name val="Calibri"/>
      <family val="2"/>
      <scheme val="minor"/>
    </font>
    <font>
      <sz val="10"/>
      <name val="Arial"/>
      <family val="2"/>
    </font>
    <font>
      <sz val="11"/>
      <name val="Calibri"/>
      <family val="2"/>
      <scheme val="minor"/>
    </font>
    <font>
      <b/>
      <sz val="16"/>
      <name val="Calibri"/>
      <family val="2"/>
      <scheme val="minor"/>
    </font>
    <font>
      <i/>
      <sz val="16"/>
      <name val="Calibri"/>
      <family val="2"/>
      <scheme val="minor"/>
    </font>
    <font>
      <i/>
      <u/>
      <sz val="16"/>
      <name val="Calibri"/>
      <family val="2"/>
      <scheme val="minor"/>
    </font>
    <font>
      <b/>
      <sz val="11"/>
      <name val="Calibri"/>
      <family val="2"/>
      <scheme val="minor"/>
    </font>
    <font>
      <b/>
      <sz val="13"/>
      <name val="Calibri"/>
      <family val="2"/>
      <scheme val="minor"/>
    </font>
    <font>
      <b/>
      <sz val="14"/>
      <name val="Arial"/>
      <family val="2"/>
    </font>
    <font>
      <sz val="11"/>
      <name val="Arial"/>
      <family val="2"/>
    </font>
    <font>
      <sz val="9"/>
      <color indexed="81"/>
      <name val="Tahoma"/>
      <family val="2"/>
    </font>
    <font>
      <b/>
      <sz val="9"/>
      <color indexed="81"/>
      <name val="Tahoma"/>
      <family val="2"/>
    </font>
    <font>
      <b/>
      <sz val="12"/>
      <color rgb="FFFFFFFF"/>
      <name val="Arial"/>
      <family val="2"/>
    </font>
    <font>
      <b/>
      <sz val="14"/>
      <color rgb="FFFFFFFF"/>
      <name val="Arial"/>
      <family val="2"/>
    </font>
    <font>
      <b/>
      <sz val="11"/>
      <color rgb="FFFFFFFF"/>
      <name val="Arial"/>
      <family val="2"/>
    </font>
    <font>
      <sz val="11"/>
      <color rgb="FF000000"/>
      <name val="Arial"/>
      <family val="2"/>
    </font>
    <font>
      <sz val="14"/>
      <color rgb="FF000000"/>
      <name val="Arial"/>
      <family val="2"/>
    </font>
    <font>
      <b/>
      <sz val="12"/>
      <name val="Calibri"/>
      <family val="2"/>
      <scheme val="minor"/>
    </font>
    <font>
      <b/>
      <u/>
      <sz val="12"/>
      <name val="Calibri"/>
      <family val="2"/>
      <scheme val="minor"/>
    </font>
    <font>
      <sz val="12"/>
      <name val="Calibri"/>
      <family val="2"/>
      <scheme val="minor"/>
    </font>
    <font>
      <sz val="8"/>
      <name val="Calibri"/>
      <family val="2"/>
      <scheme val="minor"/>
    </font>
    <font>
      <sz val="14"/>
      <name val="Calibri"/>
      <family val="2"/>
      <scheme val="minor"/>
    </font>
    <font>
      <sz val="12"/>
      <color theme="1"/>
      <name val="Calibri"/>
      <family val="2"/>
      <scheme val="minor"/>
    </font>
    <font>
      <b/>
      <sz val="18"/>
      <name val="Calibri"/>
      <family val="2"/>
      <scheme val="minor"/>
    </font>
    <font>
      <b/>
      <sz val="11"/>
      <color theme="1"/>
      <name val="Calibri"/>
      <family val="2"/>
      <scheme val="minor"/>
    </font>
    <font>
      <b/>
      <sz val="20"/>
      <name val="Calibri"/>
      <family val="2"/>
      <scheme val="minor"/>
    </font>
    <font>
      <i/>
      <sz val="20"/>
      <name val="Calibri"/>
      <family val="2"/>
      <scheme val="minor"/>
    </font>
    <font>
      <i/>
      <u/>
      <sz val="20"/>
      <name val="Calibri"/>
      <family val="2"/>
      <scheme val="minor"/>
    </font>
    <font>
      <b/>
      <sz val="12"/>
      <color theme="1"/>
      <name val="Calibri"/>
      <family val="2"/>
      <scheme val="minor"/>
    </font>
    <font>
      <b/>
      <u/>
      <sz val="20"/>
      <name val="Calibri"/>
      <family val="2"/>
      <scheme val="minor"/>
    </font>
    <font>
      <b/>
      <vertAlign val="superscript"/>
      <sz val="12"/>
      <name val="Calibri"/>
      <family val="2"/>
      <scheme val="minor"/>
    </font>
    <font>
      <vertAlign val="superscript"/>
      <sz val="12"/>
      <name val="Calibri"/>
      <family val="2"/>
      <scheme val="minor"/>
    </font>
    <font>
      <b/>
      <sz val="12"/>
      <color indexed="81"/>
      <name val="Calibri"/>
      <family val="2"/>
      <scheme val="minor"/>
    </font>
    <font>
      <sz val="12"/>
      <color indexed="81"/>
      <name val="Calibri"/>
      <family val="2"/>
      <scheme val="minor"/>
    </font>
    <font>
      <b/>
      <sz val="11"/>
      <name val="Calibri"/>
      <family val="2"/>
    </font>
    <font>
      <b/>
      <sz val="14"/>
      <color rgb="FF000000"/>
      <name val="Calibri"/>
      <family val="2"/>
      <charset val="1"/>
    </font>
    <font>
      <sz val="12"/>
      <color rgb="FF000000"/>
      <name val="Calibri"/>
      <family val="2"/>
      <charset val="1"/>
    </font>
    <font>
      <b/>
      <sz val="14"/>
      <name val="Calibri"/>
      <family val="2"/>
      <scheme val="minor"/>
    </font>
    <font>
      <b/>
      <sz val="14"/>
      <name val="Calibri"/>
      <family val="2"/>
    </font>
    <font>
      <b/>
      <sz val="12"/>
      <color theme="8" tint="0.79998168889431442"/>
      <name val="Calibri"/>
      <family val="2"/>
      <scheme val="minor"/>
    </font>
    <font>
      <b/>
      <sz val="14"/>
      <color theme="1"/>
      <name val="Calibri"/>
      <family val="2"/>
      <scheme val="minor"/>
    </font>
  </fonts>
  <fills count="24">
    <fill>
      <patternFill patternType="none"/>
    </fill>
    <fill>
      <patternFill patternType="gray125"/>
    </fill>
    <fill>
      <patternFill patternType="solid">
        <fgColor rgb="FFFFFFCC"/>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rgb="FF4F81BD"/>
        <bgColor indexed="64"/>
      </patternFill>
    </fill>
    <fill>
      <patternFill patternType="solid">
        <fgColor rgb="FFD0D8E8"/>
        <bgColor indexed="64"/>
      </patternFill>
    </fill>
    <fill>
      <patternFill patternType="solid">
        <fgColor rgb="FFE9EDF4"/>
        <bgColor indexed="64"/>
      </patternFill>
    </fill>
    <fill>
      <patternFill patternType="solid">
        <fgColor theme="8"/>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3" tint="0.39997558519241921"/>
        <bgColor indexed="64"/>
      </patternFill>
    </fill>
    <fill>
      <patternFill patternType="darkGray">
        <bgColor auto="1"/>
      </patternFill>
    </fill>
    <fill>
      <patternFill patternType="solid">
        <fgColor theme="3" tint="0.59999389629810485"/>
        <bgColor indexed="64"/>
      </patternFill>
    </fill>
    <fill>
      <patternFill patternType="solid">
        <fgColor rgb="FF8DB4E2"/>
        <bgColor indexed="64"/>
      </patternFill>
    </fill>
    <fill>
      <patternFill patternType="solid">
        <fgColor rgb="FFE26B0A"/>
        <bgColor indexed="64"/>
      </patternFill>
    </fill>
    <fill>
      <patternFill patternType="solid">
        <fgColor rgb="FF538DD5"/>
        <bgColor indexed="64"/>
      </patternFill>
    </fill>
    <fill>
      <patternFill patternType="solid">
        <fgColor rgb="FF00B050"/>
        <bgColor indexed="64"/>
      </patternFill>
    </fill>
    <fill>
      <patternFill patternType="solid">
        <fgColor rgb="FF00B050"/>
        <bgColor rgb="FFF2DCDB"/>
      </patternFill>
    </fill>
    <fill>
      <patternFill patternType="solid">
        <fgColor theme="9" tint="0.79998168889431442"/>
        <bgColor indexed="64"/>
      </patternFill>
    </fill>
    <fill>
      <patternFill patternType="darkGray"/>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right/>
      <top style="medium">
        <color indexed="64"/>
      </top>
      <bottom style="thin">
        <color indexed="64"/>
      </bottom>
      <diagonal/>
    </border>
    <border>
      <left style="medium">
        <color rgb="FFFFFFFF"/>
      </left>
      <right style="medium">
        <color rgb="FFFFFFFF"/>
      </right>
      <top style="medium">
        <color rgb="FFFFFFFF"/>
      </top>
      <bottom style="thick">
        <color rgb="FFFFFFFF"/>
      </bottom>
      <diagonal/>
    </border>
    <border>
      <left style="medium">
        <color rgb="FFFFFFFF"/>
      </left>
      <right/>
      <top style="medium">
        <color rgb="FFFFFFFF"/>
      </top>
      <bottom style="thick">
        <color rgb="FFFFFFFF"/>
      </bottom>
      <diagonal/>
    </border>
    <border>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right/>
      <top style="thin">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rgb="FFFFFFFF"/>
      </left>
      <right style="medium">
        <color rgb="FFFFFFFF"/>
      </right>
      <top style="medium">
        <color rgb="FFFFFFFF"/>
      </top>
      <bottom/>
      <diagonal/>
    </border>
    <border>
      <left/>
      <right style="thin">
        <color indexed="64"/>
      </right>
      <top/>
      <bottom/>
      <diagonal/>
    </border>
    <border>
      <left style="medium">
        <color indexed="64"/>
      </left>
      <right/>
      <top/>
      <bottom style="thin">
        <color indexed="64"/>
      </bottom>
      <diagonal/>
    </border>
    <border>
      <left/>
      <right/>
      <top style="thin">
        <color indexed="64"/>
      </top>
      <bottom/>
      <diagonal/>
    </border>
    <border>
      <left/>
      <right style="medium">
        <color indexed="64"/>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cellStyleXfs>
  <cellXfs count="1442">
    <xf numFmtId="0" fontId="0" fillId="0" borderId="0" xfId="0"/>
    <xf numFmtId="0" fontId="7" fillId="3" borderId="17" xfId="0" applyFont="1" applyFill="1" applyBorder="1" applyAlignment="1">
      <alignment horizontal="center"/>
    </xf>
    <xf numFmtId="0" fontId="7" fillId="3" borderId="30" xfId="0" applyFont="1" applyFill="1" applyBorder="1" applyAlignment="1">
      <alignment horizontal="center"/>
    </xf>
    <xf numFmtId="0" fontId="7" fillId="3" borderId="14" xfId="0" applyFont="1" applyFill="1" applyBorder="1" applyAlignment="1">
      <alignment horizontal="center"/>
    </xf>
    <xf numFmtId="0" fontId="3" fillId="5" borderId="43" xfId="0" applyFont="1" applyFill="1" applyBorder="1" applyAlignment="1">
      <alignment horizontal="center"/>
    </xf>
    <xf numFmtId="0" fontId="3" fillId="5" borderId="38" xfId="0" applyFont="1" applyFill="1" applyBorder="1" applyAlignment="1">
      <alignment horizontal="center"/>
    </xf>
    <xf numFmtId="0" fontId="3" fillId="0" borderId="25" xfId="0" applyFont="1" applyBorder="1" applyAlignment="1">
      <alignment horizontal="center"/>
    </xf>
    <xf numFmtId="0" fontId="7" fillId="3" borderId="6" xfId="0" applyFont="1" applyFill="1" applyBorder="1" applyAlignment="1">
      <alignment horizontal="center" vertical="center"/>
    </xf>
    <xf numFmtId="0" fontId="3" fillId="3" borderId="1" xfId="0" applyFont="1" applyFill="1" applyBorder="1" applyAlignment="1">
      <alignment horizontal="center" vertical="center"/>
    </xf>
    <xf numFmtId="0" fontId="3" fillId="5" borderId="5" xfId="0" applyFont="1" applyFill="1" applyBorder="1" applyAlignment="1">
      <alignment horizontal="center" vertical="center"/>
    </xf>
    <xf numFmtId="3" fontId="3" fillId="5" borderId="7" xfId="0" applyNumberFormat="1" applyFont="1" applyFill="1" applyBorder="1" applyAlignment="1">
      <alignment horizontal="center" vertical="center"/>
    </xf>
    <xf numFmtId="3" fontId="3" fillId="5" borderId="48" xfId="0" applyNumberFormat="1" applyFont="1" applyFill="1" applyBorder="1" applyAlignment="1">
      <alignment horizontal="center" vertical="center"/>
    </xf>
    <xf numFmtId="0" fontId="3" fillId="3" borderId="16" xfId="0" applyFont="1" applyFill="1" applyBorder="1" applyAlignment="1">
      <alignment horizontal="center" vertical="center"/>
    </xf>
    <xf numFmtId="3" fontId="3" fillId="5" borderId="16" xfId="0" applyNumberFormat="1" applyFont="1" applyFill="1" applyBorder="1"/>
    <xf numFmtId="0" fontId="3" fillId="5" borderId="7" xfId="0" applyFont="1" applyFill="1" applyBorder="1" applyAlignment="1">
      <alignment horizontal="center" vertical="center"/>
    </xf>
    <xf numFmtId="0" fontId="3" fillId="5" borderId="48" xfId="0" applyFont="1" applyFill="1" applyBorder="1" applyAlignment="1">
      <alignment horizontal="center" vertical="center"/>
    </xf>
    <xf numFmtId="3" fontId="3" fillId="3" borderId="1" xfId="0" applyNumberFormat="1" applyFont="1" applyFill="1" applyBorder="1" applyAlignment="1">
      <alignment horizontal="center"/>
    </xf>
    <xf numFmtId="3" fontId="3" fillId="5" borderId="1" xfId="0" applyNumberFormat="1" applyFont="1" applyFill="1" applyBorder="1" applyAlignment="1">
      <alignment horizontal="center"/>
    </xf>
    <xf numFmtId="3" fontId="3" fillId="5" borderId="16" xfId="0" applyNumberFormat="1" applyFont="1" applyFill="1" applyBorder="1" applyAlignment="1">
      <alignment horizontal="center"/>
    </xf>
    <xf numFmtId="0" fontId="3" fillId="5" borderId="1" xfId="0" applyFont="1" applyFill="1" applyBorder="1" applyAlignment="1">
      <alignment horizontal="center" vertical="center"/>
    </xf>
    <xf numFmtId="0" fontId="9" fillId="6" borderId="15" xfId="0" applyFont="1" applyFill="1" applyBorder="1" applyAlignment="1">
      <alignment vertical="center" wrapText="1"/>
    </xf>
    <xf numFmtId="0" fontId="9" fillId="6" borderId="18" xfId="0" applyFont="1" applyFill="1" applyBorder="1" applyAlignment="1">
      <alignment horizontal="center" vertical="center" wrapText="1"/>
    </xf>
    <xf numFmtId="49" fontId="2" fillId="0" borderId="6" xfId="0" applyNumberFormat="1" applyFont="1" applyBorder="1" applyAlignment="1">
      <alignment vertical="top" wrapText="1"/>
    </xf>
    <xf numFmtId="0" fontId="2" fillId="0" borderId="6" xfId="0" applyFont="1" applyBorder="1" applyAlignment="1">
      <alignment vertical="top" wrapText="1"/>
    </xf>
    <xf numFmtId="49" fontId="2" fillId="0" borderId="1" xfId="0" applyNumberFormat="1" applyFont="1" applyBorder="1" applyAlignment="1">
      <alignment vertical="top" wrapText="1"/>
    </xf>
    <xf numFmtId="0" fontId="2" fillId="0" borderId="1" xfId="0" applyFont="1" applyBorder="1" applyAlignment="1">
      <alignment vertical="top" wrapText="1"/>
    </xf>
    <xf numFmtId="49" fontId="10" fillId="0" borderId="1" xfId="0" applyNumberFormat="1" applyFont="1" applyBorder="1" applyAlignment="1">
      <alignment vertical="top" wrapText="1"/>
    </xf>
    <xf numFmtId="0" fontId="0" fillId="0" borderId="1" xfId="0" applyBorder="1" applyAlignment="1">
      <alignment vertical="top" wrapText="1"/>
    </xf>
    <xf numFmtId="0" fontId="0" fillId="0" borderId="0" xfId="0" applyAlignment="1">
      <alignment horizontal="right"/>
    </xf>
    <xf numFmtId="0" fontId="3" fillId="0" borderId="0" xfId="0" applyFont="1"/>
    <xf numFmtId="0" fontId="3" fillId="0" borderId="9" xfId="0" applyFont="1" applyBorder="1"/>
    <xf numFmtId="0" fontId="3" fillId="0" borderId="0" xfId="0" applyFont="1" applyAlignment="1">
      <alignment horizontal="center"/>
    </xf>
    <xf numFmtId="164" fontId="3" fillId="0" borderId="0" xfId="0" applyNumberFormat="1" applyFont="1"/>
    <xf numFmtId="0" fontId="3" fillId="0" borderId="0" xfId="0" applyFont="1" applyAlignment="1">
      <alignment horizontal="center" vertical="center"/>
    </xf>
    <xf numFmtId="167" fontId="3" fillId="3" borderId="8" xfId="0" applyNumberFormat="1" applyFont="1" applyFill="1" applyBorder="1" applyAlignment="1">
      <alignment horizontal="center"/>
    </xf>
    <xf numFmtId="9" fontId="14" fillId="8" borderId="69" xfId="0" applyNumberFormat="1" applyFont="1" applyFill="1" applyBorder="1" applyAlignment="1">
      <alignment horizontal="center" vertical="center" wrapText="1" readingOrder="1"/>
    </xf>
    <xf numFmtId="0" fontId="15" fillId="8" borderId="72" xfId="0" applyFont="1" applyFill="1" applyBorder="1" applyAlignment="1">
      <alignment horizontal="center" vertical="center" wrapText="1" readingOrder="1"/>
    </xf>
    <xf numFmtId="0" fontId="16" fillId="9" borderId="72" xfId="0" applyFont="1" applyFill="1" applyBorder="1" applyAlignment="1">
      <alignment horizontal="center" vertical="center" wrapText="1" readingOrder="1"/>
    </xf>
    <xf numFmtId="9" fontId="17" fillId="9" borderId="72" xfId="0" applyNumberFormat="1" applyFont="1" applyFill="1" applyBorder="1" applyAlignment="1">
      <alignment horizontal="center" vertical="center" wrapText="1" readingOrder="1"/>
    </xf>
    <xf numFmtId="0" fontId="15" fillId="8" borderId="73" xfId="0" applyFont="1" applyFill="1" applyBorder="1" applyAlignment="1">
      <alignment horizontal="center" vertical="center" wrapText="1" readingOrder="1"/>
    </xf>
    <xf numFmtId="0" fontId="16" fillId="10" borderId="73" xfId="0" applyFont="1" applyFill="1" applyBorder="1" applyAlignment="1">
      <alignment horizontal="center" vertical="center" wrapText="1" readingOrder="1"/>
    </xf>
    <xf numFmtId="9" fontId="17" fillId="10" borderId="73" xfId="0" applyNumberFormat="1" applyFont="1" applyFill="1" applyBorder="1" applyAlignment="1">
      <alignment horizontal="center" vertical="center" wrapText="1" readingOrder="1"/>
    </xf>
    <xf numFmtId="0" fontId="16" fillId="9" borderId="73" xfId="0" applyFont="1" applyFill="1" applyBorder="1" applyAlignment="1">
      <alignment horizontal="center" vertical="center" wrapText="1" readingOrder="1"/>
    </xf>
    <xf numFmtId="9" fontId="17" fillId="9" borderId="73" xfId="0" applyNumberFormat="1" applyFont="1" applyFill="1" applyBorder="1" applyAlignment="1">
      <alignment horizontal="center" vertical="center" wrapText="1" readingOrder="1"/>
    </xf>
    <xf numFmtId="0" fontId="7" fillId="3" borderId="36" xfId="0" applyFont="1" applyFill="1" applyBorder="1" applyAlignment="1">
      <alignment horizontal="center"/>
    </xf>
    <xf numFmtId="0" fontId="7" fillId="3" borderId="33" xfId="0" applyFont="1" applyFill="1" applyBorder="1" applyAlignment="1">
      <alignment horizontal="center"/>
    </xf>
    <xf numFmtId="0" fontId="0" fillId="6" borderId="9" xfId="0" applyFill="1" applyBorder="1" applyAlignment="1">
      <alignment vertical="center"/>
    </xf>
    <xf numFmtId="0" fontId="0" fillId="0" borderId="6" xfId="0" applyBorder="1"/>
    <xf numFmtId="0" fontId="0" fillId="0" borderId="1" xfId="0" applyBorder="1"/>
    <xf numFmtId="0" fontId="3" fillId="3" borderId="8" xfId="0" applyFont="1" applyFill="1" applyBorder="1" applyAlignment="1">
      <alignment horizontal="center" vertical="center"/>
    </xf>
    <xf numFmtId="0" fontId="3" fillId="3" borderId="49" xfId="0" applyFont="1" applyFill="1" applyBorder="1" applyAlignment="1">
      <alignment horizontal="center" vertical="center"/>
    </xf>
    <xf numFmtId="0" fontId="7" fillId="3" borderId="15" xfId="0" applyFont="1" applyFill="1" applyBorder="1" applyAlignment="1">
      <alignment horizontal="center" vertical="center"/>
    </xf>
    <xf numFmtId="0" fontId="22" fillId="0" borderId="0" xfId="0" applyFont="1" applyAlignment="1">
      <alignment horizontal="center"/>
    </xf>
    <xf numFmtId="0" fontId="0" fillId="0" borderId="0" xfId="0" applyAlignment="1">
      <alignment horizontal="center" vertical="center"/>
    </xf>
    <xf numFmtId="0" fontId="23" fillId="0" borderId="0" xfId="0" applyFont="1"/>
    <xf numFmtId="0" fontId="20" fillId="0" borderId="0" xfId="0" applyFont="1"/>
    <xf numFmtId="0" fontId="20" fillId="3" borderId="1" xfId="0" applyFont="1" applyFill="1" applyBorder="1" applyAlignment="1">
      <alignment horizontal="center" vertical="center"/>
    </xf>
    <xf numFmtId="0" fontId="20" fillId="3" borderId="4" xfId="0" applyFont="1" applyFill="1" applyBorder="1" applyAlignment="1">
      <alignment horizontal="center" vertical="center"/>
    </xf>
    <xf numFmtId="0" fontId="20" fillId="3" borderId="3" xfId="0" applyFont="1" applyFill="1" applyBorder="1" applyAlignment="1">
      <alignment horizontal="center" vertical="center"/>
    </xf>
    <xf numFmtId="167" fontId="20" fillId="3" borderId="3" xfId="0" applyNumberFormat="1" applyFont="1" applyFill="1" applyBorder="1" applyAlignment="1">
      <alignment horizontal="center"/>
    </xf>
    <xf numFmtId="0" fontId="20" fillId="0" borderId="0" xfId="0" applyFont="1" applyAlignment="1">
      <alignment horizontal="center" vertical="center"/>
    </xf>
    <xf numFmtId="170" fontId="23" fillId="0" borderId="0" xfId="0" applyNumberFormat="1" applyFont="1"/>
    <xf numFmtId="0" fontId="20" fillId="0" borderId="0" xfId="0" applyFont="1" applyAlignment="1">
      <alignment horizontal="center"/>
    </xf>
    <xf numFmtId="0" fontId="18" fillId="12" borderId="1" xfId="0" applyFont="1" applyFill="1" applyBorder="1" applyAlignment="1">
      <alignment horizontal="center" vertical="center"/>
    </xf>
    <xf numFmtId="0" fontId="23" fillId="0" borderId="0" xfId="0" applyFont="1" applyAlignment="1">
      <alignment horizontal="center" vertical="center"/>
    </xf>
    <xf numFmtId="2" fontId="23" fillId="0" borderId="0" xfId="0" applyNumberFormat="1" applyFont="1"/>
    <xf numFmtId="0" fontId="20" fillId="3" borderId="16" xfId="0" applyFont="1" applyFill="1" applyBorder="1" applyAlignment="1">
      <alignment horizontal="center" vertical="center"/>
    </xf>
    <xf numFmtId="0" fontId="20" fillId="3" borderId="58" xfId="0" applyFont="1" applyFill="1" applyBorder="1" applyAlignment="1">
      <alignment horizontal="center" vertical="center"/>
    </xf>
    <xf numFmtId="0" fontId="20" fillId="5" borderId="16" xfId="0" applyFont="1" applyFill="1" applyBorder="1" applyAlignment="1" applyProtection="1">
      <alignment vertical="center"/>
      <protection locked="0"/>
    </xf>
    <xf numFmtId="167" fontId="20" fillId="3" borderId="57" xfId="0" applyNumberFormat="1" applyFont="1" applyFill="1" applyBorder="1" applyAlignment="1">
      <alignment horizontal="center" vertical="center"/>
    </xf>
    <xf numFmtId="0" fontId="18" fillId="13" borderId="1" xfId="0" applyFont="1" applyFill="1" applyBorder="1" applyAlignment="1">
      <alignment horizontal="center" vertical="center"/>
    </xf>
    <xf numFmtId="43" fontId="23" fillId="0" borderId="0" xfId="1" applyFont="1"/>
    <xf numFmtId="0" fontId="22" fillId="0" borderId="0" xfId="0" applyFont="1"/>
    <xf numFmtId="0" fontId="18" fillId="13" borderId="16" xfId="0" applyFont="1" applyFill="1" applyBorder="1" applyAlignment="1">
      <alignment horizontal="center" vertical="center"/>
    </xf>
    <xf numFmtId="0" fontId="18" fillId="0" borderId="36" xfId="0" applyFont="1" applyBorder="1" applyAlignment="1" applyProtection="1">
      <alignment horizontal="center" vertical="center"/>
      <protection locked="0"/>
    </xf>
    <xf numFmtId="0" fontId="18" fillId="3" borderId="1" xfId="0" applyFont="1" applyFill="1" applyBorder="1" applyAlignment="1">
      <alignment horizontal="center" vertical="center" wrapText="1"/>
    </xf>
    <xf numFmtId="0" fontId="18" fillId="3" borderId="14" xfId="0" applyFont="1" applyFill="1" applyBorder="1" applyAlignment="1">
      <alignment horizontal="center" vertical="center" wrapText="1"/>
    </xf>
    <xf numFmtId="0" fontId="18" fillId="3" borderId="33" xfId="0" applyFont="1" applyFill="1" applyBorder="1" applyAlignment="1">
      <alignment horizontal="center" vertical="center" wrapText="1"/>
    </xf>
    <xf numFmtId="49" fontId="18" fillId="5" borderId="53" xfId="0" applyNumberFormat="1" applyFont="1" applyFill="1" applyBorder="1" applyAlignment="1" applyProtection="1">
      <alignment vertical="center" wrapText="1"/>
      <protection locked="0"/>
    </xf>
    <xf numFmtId="0" fontId="18" fillId="14" borderId="5" xfId="0" applyFont="1" applyFill="1" applyBorder="1" applyAlignment="1">
      <alignment horizontal="center" vertical="center"/>
    </xf>
    <xf numFmtId="164" fontId="18" fillId="0" borderId="1" xfId="1" applyNumberFormat="1" applyFont="1" applyBorder="1" applyAlignment="1" applyProtection="1">
      <alignment horizontal="center" vertical="center"/>
      <protection locked="0"/>
    </xf>
    <xf numFmtId="164" fontId="18" fillId="0" borderId="1" xfId="1" applyNumberFormat="1" applyFont="1" applyFill="1" applyBorder="1" applyAlignment="1" applyProtection="1">
      <alignment horizontal="center" vertical="center"/>
      <protection locked="0"/>
    </xf>
    <xf numFmtId="164" fontId="18" fillId="5" borderId="1" xfId="1" applyNumberFormat="1" applyFont="1" applyFill="1" applyBorder="1" applyAlignment="1" applyProtection="1">
      <alignment horizontal="center" vertical="center"/>
      <protection locked="0"/>
    </xf>
    <xf numFmtId="164" fontId="18" fillId="0" borderId="5" xfId="1" applyNumberFormat="1" applyFont="1" applyBorder="1" applyAlignment="1" applyProtection="1">
      <alignment horizontal="center" vertical="center"/>
      <protection locked="0"/>
    </xf>
    <xf numFmtId="169" fontId="23" fillId="14" borderId="5" xfId="0" applyNumberFormat="1" applyFont="1" applyFill="1" applyBorder="1" applyAlignment="1">
      <alignment horizontal="center" vertical="center"/>
    </xf>
    <xf numFmtId="169" fontId="23" fillId="12" borderId="1" xfId="0" applyNumberFormat="1" applyFont="1" applyFill="1" applyBorder="1" applyAlignment="1">
      <alignment horizontal="center" vertical="center"/>
    </xf>
    <xf numFmtId="0" fontId="18" fillId="12" borderId="13" xfId="0" applyFont="1" applyFill="1" applyBorder="1" applyAlignment="1">
      <alignment horizontal="center" vertical="center"/>
    </xf>
    <xf numFmtId="0" fontId="3" fillId="0" borderId="42" xfId="0" applyFont="1" applyBorder="1"/>
    <xf numFmtId="0" fontId="25" fillId="0" borderId="0" xfId="0" applyFont="1"/>
    <xf numFmtId="0" fontId="7" fillId="0" borderId="0" xfId="0" applyFont="1"/>
    <xf numFmtId="0" fontId="18" fillId="13" borderId="11" xfId="0" applyFont="1" applyFill="1" applyBorder="1" applyAlignment="1">
      <alignment horizontal="center" vertical="center"/>
    </xf>
    <xf numFmtId="171" fontId="0" fillId="0" borderId="0" xfId="0" applyNumberFormat="1"/>
    <xf numFmtId="0" fontId="18" fillId="13" borderId="11" xfId="0" applyFont="1" applyFill="1" applyBorder="1" applyAlignment="1">
      <alignment horizontal="left" vertical="center"/>
    </xf>
    <xf numFmtId="0" fontId="18" fillId="13" borderId="6" xfId="0" applyFont="1" applyFill="1" applyBorder="1" applyAlignment="1">
      <alignment horizontal="left" vertical="center"/>
    </xf>
    <xf numFmtId="0" fontId="18" fillId="13" borderId="1" xfId="0" applyFont="1" applyFill="1" applyBorder="1" applyAlignment="1">
      <alignment horizontal="left" vertical="center"/>
    </xf>
    <xf numFmtId="0" fontId="18" fillId="13" borderId="16" xfId="0" applyFont="1" applyFill="1" applyBorder="1" applyAlignment="1">
      <alignment horizontal="left" vertical="center"/>
    </xf>
    <xf numFmtId="0" fontId="18" fillId="2" borderId="1" xfId="0" applyFont="1" applyFill="1" applyBorder="1" applyAlignment="1">
      <alignment horizontal="center" vertical="center"/>
    </xf>
    <xf numFmtId="0" fontId="18" fillId="5" borderId="76" xfId="0" applyFont="1" applyFill="1" applyBorder="1" applyAlignment="1">
      <alignment horizontal="center" vertical="center"/>
    </xf>
    <xf numFmtId="3" fontId="18" fillId="12" borderId="1" xfId="0" applyNumberFormat="1" applyFont="1" applyFill="1" applyBorder="1" applyAlignment="1">
      <alignment horizontal="center" vertical="center"/>
    </xf>
    <xf numFmtId="0" fontId="29" fillId="12" borderId="1" xfId="0" applyFont="1" applyFill="1" applyBorder="1" applyAlignment="1">
      <alignment horizontal="center" vertical="center"/>
    </xf>
    <xf numFmtId="0" fontId="29" fillId="14" borderId="5" xfId="0" applyFont="1" applyFill="1" applyBorder="1" applyAlignment="1">
      <alignment horizontal="center" vertical="center"/>
    </xf>
    <xf numFmtId="169" fontId="23" fillId="13" borderId="1" xfId="0" applyNumberFormat="1" applyFont="1" applyFill="1" applyBorder="1" applyAlignment="1">
      <alignment horizontal="center" vertical="center"/>
    </xf>
    <xf numFmtId="169" fontId="23" fillId="13" borderId="11" xfId="0" applyNumberFormat="1" applyFont="1" applyFill="1" applyBorder="1" applyAlignment="1">
      <alignment horizontal="center" vertical="center"/>
    </xf>
    <xf numFmtId="169" fontId="23" fillId="13" borderId="16" xfId="0" applyNumberFormat="1" applyFont="1" applyFill="1" applyBorder="1" applyAlignment="1">
      <alignment horizontal="center" vertical="center"/>
    </xf>
    <xf numFmtId="4" fontId="18" fillId="13" borderId="11" xfId="0" applyNumberFormat="1" applyFont="1" applyFill="1" applyBorder="1" applyAlignment="1">
      <alignment horizontal="center" vertical="center"/>
    </xf>
    <xf numFmtId="4" fontId="18" fillId="13" borderId="1" xfId="0" applyNumberFormat="1" applyFont="1" applyFill="1" applyBorder="1" applyAlignment="1">
      <alignment horizontal="center" vertical="center"/>
    </xf>
    <xf numFmtId="4" fontId="18" fillId="13" borderId="16" xfId="0" applyNumberFormat="1" applyFont="1" applyFill="1" applyBorder="1" applyAlignment="1">
      <alignment horizontal="center" vertical="center"/>
    </xf>
    <xf numFmtId="166" fontId="18" fillId="12" borderId="1" xfId="0" applyNumberFormat="1" applyFont="1" applyFill="1" applyBorder="1" applyAlignment="1">
      <alignment horizontal="center" vertical="center"/>
    </xf>
    <xf numFmtId="166" fontId="18" fillId="14" borderId="5" xfId="0" applyNumberFormat="1" applyFont="1" applyFill="1" applyBorder="1" applyAlignment="1">
      <alignment horizontal="center" vertical="center"/>
    </xf>
    <xf numFmtId="166" fontId="18" fillId="13" borderId="12" xfId="0" applyNumberFormat="1" applyFont="1" applyFill="1" applyBorder="1" applyAlignment="1">
      <alignment horizontal="center" vertical="center"/>
    </xf>
    <xf numFmtId="166" fontId="18" fillId="13" borderId="29" xfId="0" applyNumberFormat="1" applyFont="1" applyFill="1" applyBorder="1" applyAlignment="1">
      <alignment horizontal="center" vertical="center"/>
    </xf>
    <xf numFmtId="166" fontId="18" fillId="13" borderId="59" xfId="0" applyNumberFormat="1" applyFont="1" applyFill="1" applyBorder="1" applyAlignment="1">
      <alignment horizontal="center" vertical="center"/>
    </xf>
    <xf numFmtId="164" fontId="18" fillId="0" borderId="11" xfId="1" applyNumberFormat="1" applyFont="1" applyBorder="1" applyAlignment="1" applyProtection="1">
      <alignment horizontal="center" vertical="center"/>
      <protection locked="0"/>
    </xf>
    <xf numFmtId="164" fontId="18" fillId="0" borderId="6" xfId="1" applyNumberFormat="1" applyFont="1" applyBorder="1" applyAlignment="1" applyProtection="1">
      <alignment horizontal="center" vertical="center"/>
      <protection locked="0"/>
    </xf>
    <xf numFmtId="164" fontId="18" fillId="13" borderId="1" xfId="1" applyNumberFormat="1" applyFont="1" applyFill="1" applyBorder="1" applyAlignment="1" applyProtection="1">
      <alignment horizontal="center" vertical="center"/>
      <protection locked="0"/>
    </xf>
    <xf numFmtId="164" fontId="18" fillId="13" borderId="16" xfId="1" applyNumberFormat="1" applyFont="1" applyFill="1" applyBorder="1" applyAlignment="1" applyProtection="1">
      <alignment horizontal="center" vertical="center"/>
      <protection locked="0"/>
    </xf>
    <xf numFmtId="171" fontId="3" fillId="0" borderId="0" xfId="0" applyNumberFormat="1" applyFont="1"/>
    <xf numFmtId="3" fontId="18" fillId="2" borderId="1" xfId="0" applyNumberFormat="1" applyFont="1" applyFill="1" applyBorder="1" applyAlignment="1">
      <alignment horizontal="center" vertical="center"/>
    </xf>
    <xf numFmtId="169" fontId="23" fillId="2" borderId="1" xfId="0" applyNumberFormat="1" applyFont="1" applyFill="1" applyBorder="1" applyAlignment="1">
      <alignment horizontal="center" vertical="center"/>
    </xf>
    <xf numFmtId="166" fontId="18" fillId="2" borderId="1" xfId="0" applyNumberFormat="1" applyFont="1" applyFill="1" applyBorder="1" applyAlignment="1">
      <alignment horizontal="center" vertical="center"/>
    </xf>
    <xf numFmtId="172" fontId="18" fillId="12" borderId="1" xfId="1" applyNumberFormat="1" applyFont="1" applyFill="1" applyBorder="1" applyAlignment="1">
      <alignment horizontal="center" vertical="center"/>
    </xf>
    <xf numFmtId="0" fontId="18" fillId="3" borderId="5" xfId="0" applyFont="1" applyFill="1" applyBorder="1" applyAlignment="1">
      <alignment horizontal="center" vertical="center" wrapText="1"/>
    </xf>
    <xf numFmtId="0" fontId="23" fillId="15" borderId="0" xfId="0" applyFont="1" applyFill="1" applyAlignment="1">
      <alignment horizontal="center" vertical="center"/>
    </xf>
    <xf numFmtId="0" fontId="23" fillId="15" borderId="23" xfId="0" applyFont="1" applyFill="1" applyBorder="1" applyAlignment="1">
      <alignment horizontal="center" vertical="center"/>
    </xf>
    <xf numFmtId="0" fontId="23" fillId="15" borderId="35" xfId="0" applyFont="1" applyFill="1" applyBorder="1" applyAlignment="1">
      <alignment horizontal="center" vertical="center"/>
    </xf>
    <xf numFmtId="3" fontId="29" fillId="11" borderId="12" xfId="1" applyNumberFormat="1" applyFont="1" applyFill="1" applyBorder="1" applyAlignment="1">
      <alignment horizontal="center" vertical="center"/>
    </xf>
    <xf numFmtId="3" fontId="29" fillId="11" borderId="14" xfId="1" applyNumberFormat="1" applyFont="1" applyFill="1" applyBorder="1" applyAlignment="1">
      <alignment horizontal="center" vertical="center"/>
    </xf>
    <xf numFmtId="3" fontId="23" fillId="15" borderId="35" xfId="0" applyNumberFormat="1" applyFont="1" applyFill="1" applyBorder="1" applyAlignment="1">
      <alignment horizontal="center" vertical="center"/>
    </xf>
    <xf numFmtId="172" fontId="18" fillId="2" borderId="3" xfId="1" applyNumberFormat="1" applyFont="1" applyFill="1" applyBorder="1" applyAlignment="1">
      <alignment horizontal="center" vertical="center"/>
    </xf>
    <xf numFmtId="172" fontId="18" fillId="12" borderId="3" xfId="1" applyNumberFormat="1" applyFont="1" applyFill="1" applyBorder="1" applyAlignment="1">
      <alignment horizontal="center" vertical="center"/>
    </xf>
    <xf numFmtId="172" fontId="29" fillId="12" borderId="3" xfId="1" applyNumberFormat="1" applyFont="1" applyFill="1" applyBorder="1" applyAlignment="1">
      <alignment horizontal="center" vertical="center"/>
    </xf>
    <xf numFmtId="172" fontId="18" fillId="14" borderId="7" xfId="1" applyNumberFormat="1" applyFont="1" applyFill="1" applyBorder="1" applyAlignment="1">
      <alignment horizontal="center" vertical="center"/>
    </xf>
    <xf numFmtId="166" fontId="18" fillId="12" borderId="1" xfId="1" applyNumberFormat="1" applyFont="1" applyFill="1" applyBorder="1" applyAlignment="1">
      <alignment horizontal="center" vertical="center"/>
    </xf>
    <xf numFmtId="3" fontId="18" fillId="2" borderId="4" xfId="1" applyNumberFormat="1" applyFont="1" applyFill="1" applyBorder="1" applyAlignment="1">
      <alignment horizontal="center" vertical="center"/>
    </xf>
    <xf numFmtId="3" fontId="18" fillId="12" borderId="4" xfId="1" applyNumberFormat="1" applyFont="1" applyFill="1" applyBorder="1" applyAlignment="1" applyProtection="1">
      <alignment horizontal="center" vertical="center"/>
      <protection locked="0"/>
    </xf>
    <xf numFmtId="3" fontId="18" fillId="12" borderId="1" xfId="1" applyNumberFormat="1" applyFont="1" applyFill="1" applyBorder="1" applyAlignment="1" applyProtection="1">
      <alignment horizontal="center" vertical="center"/>
      <protection locked="0"/>
    </xf>
    <xf numFmtId="3" fontId="18" fillId="12" borderId="1" xfId="1" applyNumberFormat="1" applyFont="1" applyFill="1" applyBorder="1" applyAlignment="1">
      <alignment horizontal="center" vertical="center"/>
    </xf>
    <xf numFmtId="3" fontId="18" fillId="14" borderId="5" xfId="0" applyNumberFormat="1" applyFont="1" applyFill="1" applyBorder="1" applyAlignment="1">
      <alignment horizontal="center" vertical="center"/>
    </xf>
    <xf numFmtId="9" fontId="23" fillId="0" borderId="0" xfId="2" applyFont="1"/>
    <xf numFmtId="11" fontId="0" fillId="0" borderId="0" xfId="0" applyNumberFormat="1" applyAlignment="1">
      <alignment horizontal="center" vertical="center"/>
    </xf>
    <xf numFmtId="0" fontId="18" fillId="16" borderId="1" xfId="0" applyFont="1" applyFill="1" applyBorder="1" applyAlignment="1">
      <alignment horizontal="center" vertical="center"/>
    </xf>
    <xf numFmtId="3" fontId="18" fillId="16" borderId="1" xfId="0" applyNumberFormat="1" applyFont="1" applyFill="1" applyBorder="1" applyAlignment="1">
      <alignment horizontal="center" vertical="center"/>
    </xf>
    <xf numFmtId="172" fontId="18" fillId="16" borderId="3" xfId="1" applyNumberFormat="1" applyFont="1" applyFill="1" applyBorder="1" applyAlignment="1">
      <alignment horizontal="center" vertical="center"/>
    </xf>
    <xf numFmtId="3" fontId="18" fillId="16" borderId="4" xfId="1" applyNumberFormat="1" applyFont="1" applyFill="1" applyBorder="1" applyAlignment="1">
      <alignment horizontal="center" vertical="center"/>
    </xf>
    <xf numFmtId="169" fontId="23" fillId="16" borderId="1" xfId="0" applyNumberFormat="1" applyFont="1" applyFill="1" applyBorder="1" applyAlignment="1">
      <alignment horizontal="center" vertical="center"/>
    </xf>
    <xf numFmtId="166" fontId="18" fillId="16" borderId="1" xfId="0" applyNumberFormat="1" applyFont="1" applyFill="1" applyBorder="1" applyAlignment="1">
      <alignment horizontal="center" vertical="center"/>
    </xf>
    <xf numFmtId="0" fontId="15" fillId="8" borderId="81" xfId="0" applyFont="1" applyFill="1" applyBorder="1" applyAlignment="1">
      <alignment horizontal="center" vertical="center" wrapText="1" readingOrder="1"/>
    </xf>
    <xf numFmtId="0" fontId="16" fillId="10" borderId="81" xfId="0" applyFont="1" applyFill="1" applyBorder="1" applyAlignment="1">
      <alignment horizontal="center" vertical="center" wrapText="1" readingOrder="1"/>
    </xf>
    <xf numFmtId="9" fontId="17" fillId="10" borderId="81" xfId="0" applyNumberFormat="1" applyFont="1" applyFill="1" applyBorder="1" applyAlignment="1">
      <alignment horizontal="center" vertical="center" wrapText="1" readingOrder="1"/>
    </xf>
    <xf numFmtId="0" fontId="15" fillId="0" borderId="0" xfId="0" applyFont="1" applyAlignment="1">
      <alignment horizontal="center" vertical="center" wrapText="1" readingOrder="1"/>
    </xf>
    <xf numFmtId="0" fontId="16" fillId="0" borderId="0" xfId="0" applyFont="1" applyAlignment="1">
      <alignment horizontal="center" vertical="center" wrapText="1" readingOrder="1"/>
    </xf>
    <xf numFmtId="9" fontId="17" fillId="0" borderId="0" xfId="0" applyNumberFormat="1" applyFont="1" applyAlignment="1">
      <alignment horizontal="center" vertical="center" wrapText="1" readingOrder="1"/>
    </xf>
    <xf numFmtId="173" fontId="3" fillId="0" borderId="34" xfId="0" applyNumberFormat="1" applyFont="1" applyBorder="1"/>
    <xf numFmtId="173" fontId="3" fillId="0" borderId="0" xfId="0" applyNumberFormat="1" applyFont="1"/>
    <xf numFmtId="0" fontId="7" fillId="0" borderId="0" xfId="0" applyFont="1" applyAlignment="1">
      <alignment horizontal="center" vertical="center" wrapText="1"/>
    </xf>
    <xf numFmtId="2" fontId="3" fillId="0" borderId="0" xfId="0" applyNumberFormat="1" applyFont="1" applyAlignment="1">
      <alignment vertical="center" wrapText="1"/>
    </xf>
    <xf numFmtId="0" fontId="7" fillId="0" borderId="0" xfId="0" applyFont="1" applyAlignment="1">
      <alignment horizontal="center" vertical="center"/>
    </xf>
    <xf numFmtId="2" fontId="7" fillId="0" borderId="0" xfId="0" applyNumberFormat="1" applyFont="1" applyAlignment="1">
      <alignment horizontal="center" vertical="center" wrapText="1"/>
    </xf>
    <xf numFmtId="166" fontId="3" fillId="0" borderId="0" xfId="1" applyNumberFormat="1" applyFont="1" applyFill="1" applyBorder="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xf>
    <xf numFmtId="49" fontId="3" fillId="0" borderId="0" xfId="1" applyNumberFormat="1" applyFont="1" applyFill="1" applyBorder="1" applyAlignment="1" applyProtection="1">
      <alignment horizontal="center" vertical="center" wrapText="1"/>
      <protection locked="0"/>
    </xf>
    <xf numFmtId="2" fontId="3" fillId="0" borderId="0" xfId="0" applyNumberFormat="1" applyFont="1" applyAlignment="1">
      <alignment horizontal="center" vertical="center" wrapText="1"/>
    </xf>
    <xf numFmtId="164" fontId="3" fillId="0" borderId="0" xfId="1" applyNumberFormat="1" applyFont="1" applyFill="1" applyBorder="1" applyAlignment="1" applyProtection="1">
      <alignment horizontal="center" vertical="center" wrapText="1"/>
    </xf>
    <xf numFmtId="168" fontId="3" fillId="0" borderId="0" xfId="2" applyNumberFormat="1" applyFont="1" applyFill="1" applyBorder="1" applyAlignment="1" applyProtection="1">
      <alignment horizontal="center" vertical="center" wrapText="1"/>
    </xf>
    <xf numFmtId="0" fontId="7" fillId="0" borderId="0" xfId="0" applyFont="1" applyAlignment="1">
      <alignment horizontal="center"/>
    </xf>
    <xf numFmtId="49" fontId="3" fillId="0" borderId="0" xfId="0" applyNumberFormat="1" applyFont="1" applyAlignment="1" applyProtection="1">
      <alignment horizontal="center"/>
      <protection locked="0"/>
    </xf>
    <xf numFmtId="49" fontId="3" fillId="0" borderId="0" xfId="0" applyNumberFormat="1" applyFont="1" applyAlignment="1" applyProtection="1">
      <alignment horizontal="center" vertical="center" wrapText="1"/>
      <protection locked="0"/>
    </xf>
    <xf numFmtId="4" fontId="3" fillId="0" borderId="0" xfId="0" applyNumberFormat="1" applyFont="1" applyAlignment="1">
      <alignment horizontal="center" vertical="center" wrapText="1"/>
    </xf>
    <xf numFmtId="49" fontId="3" fillId="0" borderId="0" xfId="0" applyNumberFormat="1" applyFont="1" applyAlignment="1" applyProtection="1">
      <alignment horizontal="center" vertical="center"/>
      <protection locked="0"/>
    </xf>
    <xf numFmtId="166" fontId="3" fillId="0" borderId="0" xfId="0" applyNumberFormat="1" applyFont="1" applyAlignment="1" applyProtection="1">
      <alignment horizontal="center" vertical="center"/>
      <protection locked="0"/>
    </xf>
    <xf numFmtId="164" fontId="8" fillId="0" borderId="0" xfId="1" applyNumberFormat="1" applyFont="1" applyFill="1" applyBorder="1" applyAlignment="1" applyProtection="1">
      <alignment horizontal="center" vertical="center" wrapText="1"/>
      <protection locked="0"/>
    </xf>
    <xf numFmtId="164" fontId="3" fillId="0" borderId="0" xfId="1" applyNumberFormat="1" applyFont="1" applyFill="1" applyBorder="1" applyAlignment="1">
      <alignment horizontal="center" vertical="center" wrapText="1"/>
    </xf>
    <xf numFmtId="164" fontId="8" fillId="0" borderId="0" xfId="0" applyNumberFormat="1" applyFont="1" applyAlignment="1">
      <alignment horizontal="center" vertical="center" wrapText="1"/>
    </xf>
    <xf numFmtId="49" fontId="3" fillId="0" borderId="0" xfId="1" applyNumberFormat="1" applyFont="1" applyFill="1" applyBorder="1" applyAlignment="1" applyProtection="1">
      <alignment horizontal="center" vertical="center" wrapText="1"/>
    </xf>
    <xf numFmtId="171" fontId="3" fillId="0" borderId="25" xfId="0" applyNumberFormat="1" applyFont="1" applyBorder="1"/>
    <xf numFmtId="0" fontId="18" fillId="3" borderId="36" xfId="0" applyFont="1" applyFill="1" applyBorder="1" applyAlignment="1" applyProtection="1">
      <alignment horizontal="center" vertical="center"/>
      <protection locked="0"/>
    </xf>
    <xf numFmtId="16" fontId="3" fillId="0" borderId="0" xfId="0" quotePrefix="1" applyNumberFormat="1" applyFont="1"/>
    <xf numFmtId="3" fontId="23" fillId="15" borderId="23" xfId="0" applyNumberFormat="1" applyFont="1" applyFill="1" applyBorder="1" applyAlignment="1">
      <alignment horizontal="center" vertical="center"/>
    </xf>
    <xf numFmtId="3" fontId="29" fillId="0" borderId="0" xfId="1" applyNumberFormat="1" applyFont="1" applyFill="1" applyBorder="1" applyAlignment="1">
      <alignment horizontal="center" vertical="center"/>
    </xf>
    <xf numFmtId="4" fontId="18" fillId="0" borderId="2" xfId="0" applyNumberFormat="1" applyFont="1" applyBorder="1"/>
    <xf numFmtId="43" fontId="7" fillId="0" borderId="0" xfId="0" applyNumberFormat="1" applyFont="1" applyAlignment="1">
      <alignment horizontal="center" vertical="center"/>
    </xf>
    <xf numFmtId="43" fontId="25" fillId="0" borderId="0" xfId="0" applyNumberFormat="1" applyFont="1" applyAlignment="1">
      <alignment horizontal="center" vertical="center"/>
    </xf>
    <xf numFmtId="43" fontId="18" fillId="0" borderId="0" xfId="0" applyNumberFormat="1" applyFont="1" applyAlignment="1">
      <alignment horizontal="center" vertical="center"/>
    </xf>
    <xf numFmtId="0" fontId="20" fillId="0" borderId="22" xfId="0" applyFont="1" applyBorder="1"/>
    <xf numFmtId="0" fontId="3" fillId="0" borderId="23" xfId="0" applyFont="1" applyBorder="1"/>
    <xf numFmtId="9" fontId="3" fillId="0" borderId="23" xfId="0" applyNumberFormat="1" applyFont="1" applyBorder="1" applyAlignment="1">
      <alignment horizontal="center" vertical="center"/>
    </xf>
    <xf numFmtId="9" fontId="3" fillId="0" borderId="24" xfId="0" applyNumberFormat="1" applyFont="1" applyBorder="1" applyAlignment="1">
      <alignment horizontal="center" vertical="center"/>
    </xf>
    <xf numFmtId="0" fontId="20" fillId="0" borderId="28" xfId="0" applyFont="1" applyBorder="1"/>
    <xf numFmtId="10" fontId="20" fillId="0" borderId="0" xfId="2" applyNumberFormat="1" applyFont="1" applyBorder="1" applyAlignment="1">
      <alignment horizontal="center"/>
    </xf>
    <xf numFmtId="10" fontId="20" fillId="0" borderId="25" xfId="2" applyNumberFormat="1" applyFont="1" applyBorder="1" applyAlignment="1">
      <alignment horizontal="center"/>
    </xf>
    <xf numFmtId="0" fontId="3" fillId="0" borderId="28" xfId="0" applyFont="1" applyBorder="1"/>
    <xf numFmtId="0" fontId="3" fillId="0" borderId="0" xfId="0" applyFont="1" applyAlignment="1">
      <alignment wrapText="1"/>
    </xf>
    <xf numFmtId="0" fontId="3" fillId="0" borderId="0" xfId="0" applyFont="1" applyAlignment="1">
      <alignment horizontal="center" vertical="center" wrapText="1"/>
    </xf>
    <xf numFmtId="0" fontId="3" fillId="0" borderId="25" xfId="0" applyFont="1" applyBorder="1" applyAlignment="1">
      <alignment horizontal="center" vertical="center" wrapText="1"/>
    </xf>
    <xf numFmtId="10" fontId="3" fillId="0" borderId="28" xfId="2" applyNumberFormat="1" applyFont="1" applyBorder="1" applyAlignment="1">
      <alignment horizontal="center"/>
    </xf>
    <xf numFmtId="10" fontId="3" fillId="0" borderId="0" xfId="0" applyNumberFormat="1" applyFont="1" applyAlignment="1">
      <alignment horizontal="center" vertical="center"/>
    </xf>
    <xf numFmtId="10" fontId="3" fillId="0" borderId="25" xfId="0" applyNumberFormat="1" applyFont="1" applyBorder="1" applyAlignment="1">
      <alignment horizontal="center" vertical="center"/>
    </xf>
    <xf numFmtId="0" fontId="3" fillId="0" borderId="25" xfId="0" applyFont="1" applyBorder="1"/>
    <xf numFmtId="10" fontId="3" fillId="0" borderId="28" xfId="0" applyNumberFormat="1" applyFont="1" applyBorder="1"/>
    <xf numFmtId="0" fontId="3" fillId="0" borderId="56" xfId="0" applyFont="1" applyBorder="1"/>
    <xf numFmtId="0" fontId="3" fillId="0" borderId="35" xfId="0" applyFont="1" applyBorder="1"/>
    <xf numFmtId="10" fontId="3" fillId="0" borderId="35" xfId="0" applyNumberFormat="1" applyFont="1" applyBorder="1" applyAlignment="1">
      <alignment horizontal="center" vertical="center"/>
    </xf>
    <xf numFmtId="0" fontId="3" fillId="0" borderId="36" xfId="0" applyFont="1" applyBorder="1"/>
    <xf numFmtId="3" fontId="23" fillId="15" borderId="32" xfId="0" applyNumberFormat="1" applyFont="1" applyFill="1" applyBorder="1" applyAlignment="1">
      <alignment horizontal="center" vertical="center"/>
    </xf>
    <xf numFmtId="3" fontId="23" fillId="15" borderId="33" xfId="0" applyNumberFormat="1" applyFont="1" applyFill="1" applyBorder="1" applyAlignment="1">
      <alignment horizontal="center" vertical="center"/>
    </xf>
    <xf numFmtId="3" fontId="23" fillId="15" borderId="0" xfId="0" applyNumberFormat="1" applyFont="1" applyFill="1" applyAlignment="1">
      <alignment horizontal="center" vertical="center"/>
    </xf>
    <xf numFmtId="3" fontId="23" fillId="15" borderId="31" xfId="0" applyNumberFormat="1" applyFont="1" applyFill="1" applyBorder="1" applyAlignment="1">
      <alignment horizontal="center" vertical="center"/>
    </xf>
    <xf numFmtId="3" fontId="23" fillId="15" borderId="28" xfId="0" applyNumberFormat="1" applyFont="1" applyFill="1" applyBorder="1" applyAlignment="1">
      <alignment horizontal="center" vertical="center"/>
    </xf>
    <xf numFmtId="3" fontId="23" fillId="15" borderId="25" xfId="0" applyNumberFormat="1" applyFont="1" applyFill="1" applyBorder="1" applyAlignment="1">
      <alignment horizontal="center" vertical="center"/>
    </xf>
    <xf numFmtId="3" fontId="23" fillId="15" borderId="24" xfId="0" applyNumberFormat="1" applyFont="1" applyFill="1" applyBorder="1" applyAlignment="1">
      <alignment horizontal="center" vertical="center"/>
    </xf>
    <xf numFmtId="3" fontId="23" fillId="15" borderId="36" xfId="0" applyNumberFormat="1" applyFont="1" applyFill="1" applyBorder="1" applyAlignment="1">
      <alignment horizontal="center" vertical="center"/>
    </xf>
    <xf numFmtId="3" fontId="23" fillId="15" borderId="80" xfId="0" applyNumberFormat="1" applyFont="1" applyFill="1" applyBorder="1" applyAlignment="1">
      <alignment horizontal="center" vertical="center"/>
    </xf>
    <xf numFmtId="3" fontId="23" fillId="15" borderId="74" xfId="0" applyNumberFormat="1" applyFont="1" applyFill="1" applyBorder="1" applyAlignment="1">
      <alignment horizontal="center" vertical="center"/>
    </xf>
    <xf numFmtId="3" fontId="23" fillId="15" borderId="27" xfId="0" applyNumberFormat="1" applyFont="1" applyFill="1" applyBorder="1" applyAlignment="1">
      <alignment horizontal="center" vertical="center"/>
    </xf>
    <xf numFmtId="0" fontId="0" fillId="23" borderId="31" xfId="0" applyFill="1" applyBorder="1"/>
    <xf numFmtId="0" fontId="0" fillId="23" borderId="32" xfId="0" applyFill="1" applyBorder="1"/>
    <xf numFmtId="0" fontId="0" fillId="23" borderId="33" xfId="0" applyFill="1" applyBorder="1"/>
    <xf numFmtId="43" fontId="7" fillId="0" borderId="28" xfId="0" applyNumberFormat="1" applyFont="1" applyBorder="1" applyAlignment="1">
      <alignment horizontal="center" vertical="center"/>
    </xf>
    <xf numFmtId="43" fontId="7" fillId="0" borderId="28" xfId="0" applyNumberFormat="1" applyFont="1" applyBorder="1" applyAlignment="1">
      <alignment horizontal="center" vertical="center"/>
    </xf>
    <xf numFmtId="49" fontId="7" fillId="5" borderId="10" xfId="0" applyNumberFormat="1" applyFont="1" applyFill="1" applyBorder="1" applyAlignment="1" applyProtection="1">
      <alignment horizontal="center" vertical="center"/>
      <protection locked="0"/>
    </xf>
    <xf numFmtId="49" fontId="7" fillId="5" borderId="15" xfId="0" applyNumberFormat="1" applyFont="1" applyFill="1" applyBorder="1" applyAlignment="1" applyProtection="1">
      <alignment horizontal="center" vertical="center"/>
      <protection locked="0"/>
    </xf>
    <xf numFmtId="49" fontId="7" fillId="0" borderId="10" xfId="0" applyNumberFormat="1" applyFont="1" applyBorder="1" applyAlignment="1" applyProtection="1">
      <alignment horizontal="center" vertical="center"/>
      <protection locked="0"/>
    </xf>
    <xf numFmtId="49" fontId="7" fillId="0" borderId="13" xfId="0" applyNumberFormat="1" applyFont="1" applyBorder="1" applyAlignment="1" applyProtection="1">
      <alignment horizontal="center" vertical="center"/>
      <protection locked="0"/>
    </xf>
    <xf numFmtId="49" fontId="7" fillId="0" borderId="15" xfId="0" applyNumberFormat="1" applyFont="1" applyBorder="1" applyAlignment="1" applyProtection="1">
      <alignment horizontal="center" vertical="center"/>
      <protection locked="0"/>
    </xf>
    <xf numFmtId="43" fontId="18" fillId="0" borderId="12" xfId="1" applyFont="1" applyBorder="1" applyAlignment="1" applyProtection="1">
      <alignment horizontal="center" vertical="center"/>
    </xf>
    <xf numFmtId="43" fontId="18" fillId="0" borderId="14" xfId="1" applyFont="1" applyBorder="1" applyAlignment="1" applyProtection="1">
      <alignment horizontal="center" vertical="center"/>
    </xf>
    <xf numFmtId="43" fontId="18" fillId="0" borderId="18" xfId="1" applyFont="1" applyBorder="1" applyAlignment="1" applyProtection="1">
      <alignment horizontal="center" vertical="center"/>
    </xf>
    <xf numFmtId="43" fontId="18" fillId="0" borderId="29" xfId="1" applyFont="1" applyBorder="1" applyAlignment="1" applyProtection="1">
      <alignment horizontal="center" vertical="center"/>
    </xf>
    <xf numFmtId="49" fontId="7" fillId="5" borderId="40" xfId="0" applyNumberFormat="1" applyFont="1" applyFill="1" applyBorder="1" applyAlignment="1" applyProtection="1">
      <alignment horizontal="center" vertical="center"/>
      <protection locked="0"/>
    </xf>
    <xf numFmtId="49" fontId="7" fillId="5" borderId="40" xfId="0" applyNumberFormat="1" applyFont="1" applyFill="1" applyBorder="1" applyAlignment="1" applyProtection="1">
      <alignment horizontal="center" vertical="center" wrapText="1"/>
      <protection locked="0"/>
    </xf>
    <xf numFmtId="49" fontId="7" fillId="5" borderId="15" xfId="0" applyNumberFormat="1" applyFont="1" applyFill="1" applyBorder="1" applyAlignment="1" applyProtection="1">
      <alignment horizontal="center" vertical="center" wrapText="1"/>
      <protection locked="0"/>
    </xf>
    <xf numFmtId="49" fontId="7" fillId="0" borderId="10" xfId="0" applyNumberFormat="1" applyFont="1" applyBorder="1" applyAlignment="1" applyProtection="1">
      <alignment horizontal="center" vertical="center" wrapText="1"/>
      <protection locked="0"/>
    </xf>
    <xf numFmtId="49" fontId="7" fillId="0" borderId="15" xfId="0" applyNumberFormat="1" applyFont="1" applyBorder="1" applyAlignment="1" applyProtection="1">
      <alignment horizontal="center" vertical="center" wrapText="1"/>
      <protection locked="0"/>
    </xf>
    <xf numFmtId="49" fontId="7" fillId="5" borderId="10" xfId="0" applyNumberFormat="1" applyFont="1" applyFill="1" applyBorder="1" applyAlignment="1" applyProtection="1">
      <alignment horizontal="center" vertical="center" wrapText="1"/>
      <protection locked="0"/>
    </xf>
    <xf numFmtId="43" fontId="18" fillId="0" borderId="4" xfId="1" applyFont="1" applyBorder="1" applyAlignment="1" applyProtection="1">
      <alignment horizontal="center" vertical="center"/>
    </xf>
    <xf numFmtId="43" fontId="7" fillId="0" borderId="48" xfId="1" applyFont="1" applyBorder="1" applyAlignment="1" applyProtection="1">
      <alignment horizontal="center" vertical="center"/>
    </xf>
    <xf numFmtId="43" fontId="7" fillId="0" borderId="82" xfId="1" applyFont="1" applyBorder="1" applyAlignment="1" applyProtection="1">
      <alignment horizontal="center" vertical="center"/>
    </xf>
    <xf numFmtId="43" fontId="7" fillId="0" borderId="49" xfId="1" applyFont="1" applyBorder="1" applyAlignment="1" applyProtection="1">
      <alignment horizontal="center" vertical="center"/>
    </xf>
    <xf numFmtId="0" fontId="7" fillId="3" borderId="57" xfId="0" applyFont="1" applyFill="1" applyBorder="1" applyAlignment="1">
      <alignment horizontal="center" vertical="center"/>
    </xf>
    <xf numFmtId="0" fontId="7" fillId="3" borderId="78" xfId="0" applyFont="1" applyFill="1" applyBorder="1" applyAlignment="1">
      <alignment horizontal="center" vertical="center"/>
    </xf>
    <xf numFmtId="0" fontId="18" fillId="3" borderId="67" xfId="0" applyFont="1" applyFill="1" applyBorder="1" applyAlignment="1">
      <alignment horizontal="center" vertical="center"/>
    </xf>
    <xf numFmtId="0" fontId="18" fillId="3" borderId="55" xfId="0" applyFont="1" applyFill="1" applyBorder="1" applyAlignment="1">
      <alignment horizontal="center" vertical="center"/>
    </xf>
    <xf numFmtId="0" fontId="24" fillId="3" borderId="22" xfId="0" applyFont="1" applyFill="1" applyBorder="1" applyAlignment="1">
      <alignment horizontal="center" vertical="center"/>
    </xf>
    <xf numFmtId="0" fontId="24" fillId="3" borderId="23" xfId="0" applyFont="1" applyFill="1" applyBorder="1" applyAlignment="1">
      <alignment horizontal="center" vertical="center"/>
    </xf>
    <xf numFmtId="0" fontId="24" fillId="3" borderId="0" xfId="0" applyFont="1" applyFill="1" applyAlignment="1">
      <alignment horizontal="center" vertical="center"/>
    </xf>
    <xf numFmtId="0" fontId="24" fillId="3" borderId="24" xfId="0" applyFont="1" applyFill="1" applyBorder="1" applyAlignment="1">
      <alignment horizontal="center" vertical="center"/>
    </xf>
    <xf numFmtId="0" fontId="18" fillId="13" borderId="10" xfId="0" applyFont="1" applyFill="1" applyBorder="1" applyAlignment="1">
      <alignment horizontal="center" vertical="center"/>
    </xf>
    <xf numFmtId="0" fontId="18" fillId="13" borderId="40" xfId="0" applyFont="1" applyFill="1" applyBorder="1" applyAlignment="1">
      <alignment horizontal="center" vertical="center"/>
    </xf>
    <xf numFmtId="0" fontId="18" fillId="13" borderId="13" xfId="0" applyFont="1" applyFill="1" applyBorder="1" applyAlignment="1">
      <alignment horizontal="center" vertical="center"/>
    </xf>
    <xf numFmtId="49" fontId="18" fillId="5" borderId="27" xfId="0" applyNumberFormat="1" applyFont="1" applyFill="1" applyBorder="1" applyAlignment="1" applyProtection="1">
      <alignment horizontal="center" vertical="center" wrapText="1"/>
      <protection locked="0"/>
    </xf>
    <xf numFmtId="49" fontId="18" fillId="5" borderId="60" xfId="0" applyNumberFormat="1" applyFont="1" applyFill="1" applyBorder="1" applyAlignment="1" applyProtection="1">
      <alignment horizontal="center" vertical="center" wrapText="1"/>
      <protection locked="0"/>
    </xf>
    <xf numFmtId="49" fontId="18" fillId="5" borderId="59" xfId="0" applyNumberFormat="1" applyFont="1" applyFill="1" applyBorder="1" applyAlignment="1" applyProtection="1">
      <alignment horizontal="center" vertical="center" wrapText="1"/>
      <protection locked="0"/>
    </xf>
    <xf numFmtId="0" fontId="26" fillId="4" borderId="34" xfId="0" applyFont="1" applyFill="1" applyBorder="1" applyAlignment="1">
      <alignment horizontal="center" vertical="center"/>
    </xf>
    <xf numFmtId="0" fontId="26" fillId="4" borderId="41" xfId="0" applyFont="1" applyFill="1" applyBorder="1" applyAlignment="1">
      <alignment horizontal="center" vertical="center"/>
    </xf>
    <xf numFmtId="0" fontId="18" fillId="7" borderId="6"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5" xfId="0" applyFont="1" applyFill="1" applyBorder="1" applyAlignment="1">
      <alignment horizontal="center" vertical="center"/>
    </xf>
    <xf numFmtId="0" fontId="7" fillId="3" borderId="16" xfId="0" applyFont="1" applyFill="1" applyBorder="1" applyAlignment="1">
      <alignment horizontal="center" vertical="center"/>
    </xf>
    <xf numFmtId="0" fontId="7" fillId="3" borderId="18" xfId="0" applyFont="1" applyFill="1" applyBorder="1" applyAlignment="1">
      <alignment horizontal="center" vertical="center"/>
    </xf>
    <xf numFmtId="49" fontId="18" fillId="5" borderId="56" xfId="0" applyNumberFormat="1" applyFont="1" applyFill="1" applyBorder="1" applyAlignment="1" applyProtection="1">
      <alignment horizontal="center" vertical="center"/>
      <protection locked="0"/>
    </xf>
    <xf numFmtId="49" fontId="18" fillId="5" borderId="36" xfId="0" applyNumberFormat="1" applyFont="1" applyFill="1" applyBorder="1" applyAlignment="1" applyProtection="1">
      <alignment horizontal="center" vertical="center"/>
      <protection locked="0"/>
    </xf>
    <xf numFmtId="0" fontId="7" fillId="3" borderId="34" xfId="0" applyFont="1" applyFill="1" applyBorder="1" applyAlignment="1">
      <alignment horizontal="center"/>
    </xf>
    <xf numFmtId="0" fontId="7" fillId="3" borderId="42" xfId="0" applyFont="1" applyFill="1" applyBorder="1" applyAlignment="1">
      <alignment horizontal="center"/>
    </xf>
    <xf numFmtId="0" fontId="24" fillId="3" borderId="34" xfId="0" applyFont="1" applyFill="1" applyBorder="1" applyAlignment="1">
      <alignment horizontal="center" vertical="center"/>
    </xf>
    <xf numFmtId="0" fontId="24" fillId="3" borderId="41" xfId="0" applyFont="1" applyFill="1" applyBorder="1" applyAlignment="1">
      <alignment horizontal="center" vertical="center"/>
    </xf>
    <xf numFmtId="0" fontId="24" fillId="3" borderId="42" xfId="0" applyFont="1" applyFill="1" applyBorder="1" applyAlignment="1">
      <alignment horizontal="center" vertical="center"/>
    </xf>
    <xf numFmtId="0" fontId="7" fillId="3" borderId="62" xfId="0" applyFont="1" applyFill="1" applyBorder="1" applyAlignment="1">
      <alignment horizontal="center" vertical="center"/>
    </xf>
    <xf numFmtId="0" fontId="7" fillId="3" borderId="68" xfId="0" applyFont="1" applyFill="1" applyBorder="1" applyAlignment="1">
      <alignment horizontal="center" vertical="center"/>
    </xf>
    <xf numFmtId="0" fontId="7" fillId="3" borderId="17" xfId="0" applyFont="1" applyFill="1" applyBorder="1" applyAlignment="1">
      <alignment horizontal="center" vertical="center"/>
    </xf>
    <xf numFmtId="0" fontId="18" fillId="13" borderId="15" xfId="0" applyFont="1" applyFill="1" applyBorder="1" applyAlignment="1">
      <alignment horizontal="center" vertical="center"/>
    </xf>
    <xf numFmtId="0" fontId="18" fillId="2" borderId="13" xfId="0" applyFont="1" applyFill="1" applyBorder="1" applyAlignment="1">
      <alignment horizontal="center" vertical="center"/>
    </xf>
    <xf numFmtId="0" fontId="18" fillId="2" borderId="1" xfId="0" applyFont="1" applyFill="1" applyBorder="1" applyAlignment="1">
      <alignment horizontal="center" vertical="center"/>
    </xf>
    <xf numFmtId="0" fontId="18" fillId="16" borderId="13" xfId="0" applyFont="1" applyFill="1" applyBorder="1" applyAlignment="1">
      <alignment horizontal="center" vertical="center"/>
    </xf>
    <xf numFmtId="0" fontId="18" fillId="16" borderId="1" xfId="0" applyFont="1" applyFill="1" applyBorder="1" applyAlignment="1">
      <alignment horizontal="center" vertical="center"/>
    </xf>
    <xf numFmtId="0" fontId="18" fillId="12" borderId="44" xfId="0" applyFont="1" applyFill="1" applyBorder="1" applyAlignment="1">
      <alignment horizontal="center" vertical="center"/>
    </xf>
    <xf numFmtId="0" fontId="18" fillId="12" borderId="4" xfId="0" applyFont="1" applyFill="1" applyBorder="1" applyAlignment="1">
      <alignment horizontal="center" vertical="center"/>
    </xf>
    <xf numFmtId="0" fontId="8" fillId="3" borderId="22" xfId="0" applyFont="1" applyFill="1" applyBorder="1" applyAlignment="1">
      <alignment horizontal="center" vertical="center"/>
    </xf>
    <xf numFmtId="0" fontId="8" fillId="3" borderId="24" xfId="0" applyFont="1" applyFill="1" applyBorder="1" applyAlignment="1">
      <alignment horizontal="center" vertical="center"/>
    </xf>
    <xf numFmtId="0" fontId="8" fillId="3" borderId="56" xfId="0" applyFont="1" applyFill="1" applyBorder="1" applyAlignment="1">
      <alignment horizontal="center" vertical="center"/>
    </xf>
    <xf numFmtId="0" fontId="8" fillId="3" borderId="36" xfId="0" applyFont="1" applyFill="1" applyBorder="1" applyAlignment="1">
      <alignment horizontal="center" vertical="center"/>
    </xf>
    <xf numFmtId="49" fontId="18" fillId="5" borderId="63" xfId="0" applyNumberFormat="1" applyFont="1" applyFill="1" applyBorder="1" applyAlignment="1" applyProtection="1">
      <alignment horizontal="center" vertical="center" wrapText="1"/>
      <protection locked="0"/>
    </xf>
    <xf numFmtId="49" fontId="18" fillId="5" borderId="42" xfId="0" applyNumberFormat="1" applyFont="1" applyFill="1" applyBorder="1" applyAlignment="1" applyProtection="1">
      <alignment horizontal="center" vertical="center" wrapText="1"/>
      <protection locked="0"/>
    </xf>
    <xf numFmtId="0" fontId="18" fillId="2" borderId="61" xfId="0" applyFont="1" applyFill="1" applyBorder="1" applyAlignment="1">
      <alignment horizontal="center" vertical="center"/>
    </xf>
    <xf numFmtId="0" fontId="18" fillId="2" borderId="20" xfId="0" applyFont="1" applyFill="1" applyBorder="1" applyAlignment="1">
      <alignment horizontal="center" vertical="center"/>
    </xf>
    <xf numFmtId="0" fontId="18" fillId="2" borderId="21" xfId="0" applyFont="1" applyFill="1" applyBorder="1" applyAlignment="1">
      <alignment horizontal="center" vertical="center"/>
    </xf>
    <xf numFmtId="0" fontId="18" fillId="3" borderId="74" xfId="0" applyFont="1" applyFill="1" applyBorder="1" applyAlignment="1">
      <alignment horizontal="center" vertical="center"/>
    </xf>
    <xf numFmtId="0" fontId="18" fillId="3" borderId="46" xfId="0" applyFont="1" applyFill="1" applyBorder="1" applyAlignment="1">
      <alignment horizontal="center" vertical="center"/>
    </xf>
    <xf numFmtId="0" fontId="18" fillId="3" borderId="23" xfId="0" applyFont="1" applyFill="1" applyBorder="1" applyAlignment="1">
      <alignment horizontal="center" vertical="center"/>
    </xf>
    <xf numFmtId="0" fontId="18" fillId="3" borderId="13"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5" borderId="5" xfId="0" applyFont="1" applyFill="1" applyBorder="1" applyAlignment="1" applyProtection="1">
      <alignment horizontal="center" vertical="center"/>
      <protection locked="0"/>
    </xf>
    <xf numFmtId="0" fontId="18" fillId="12" borderId="13" xfId="0" applyFont="1" applyFill="1" applyBorder="1" applyAlignment="1">
      <alignment horizontal="center" vertical="center"/>
    </xf>
    <xf numFmtId="0" fontId="18" fillId="12" borderId="1" xfId="0" applyFont="1" applyFill="1" applyBorder="1" applyAlignment="1">
      <alignment horizontal="center" vertical="center"/>
    </xf>
    <xf numFmtId="0" fontId="18" fillId="14" borderId="26" xfId="0" applyFont="1" applyFill="1" applyBorder="1" applyAlignment="1">
      <alignment horizontal="center" vertical="center"/>
    </xf>
    <xf numFmtId="0" fontId="18" fillId="14" borderId="5" xfId="0" applyFont="1" applyFill="1" applyBorder="1" applyAlignment="1">
      <alignment horizontal="center" vertical="center"/>
    </xf>
    <xf numFmtId="0" fontId="18" fillId="3" borderId="19" xfId="0" applyFont="1" applyFill="1" applyBorder="1" applyAlignment="1">
      <alignment horizontal="center" vertical="center"/>
    </xf>
    <xf numFmtId="0" fontId="18" fillId="3" borderId="17" xfId="0" applyFont="1" applyFill="1" applyBorder="1" applyAlignment="1">
      <alignment horizontal="center" vertical="center"/>
    </xf>
    <xf numFmtId="165" fontId="26" fillId="3" borderId="1" xfId="1" applyNumberFormat="1" applyFont="1" applyFill="1" applyBorder="1" applyAlignment="1">
      <alignment horizontal="center" vertical="center"/>
    </xf>
    <xf numFmtId="165" fontId="26" fillId="3" borderId="4" xfId="1" applyNumberFormat="1" applyFont="1" applyFill="1" applyBorder="1" applyAlignment="1">
      <alignment horizontal="center" vertical="center"/>
    </xf>
    <xf numFmtId="165" fontId="26" fillId="3" borderId="58" xfId="1" applyNumberFormat="1" applyFont="1" applyFill="1" applyBorder="1" applyAlignment="1">
      <alignment horizontal="center" vertical="center"/>
    </xf>
    <xf numFmtId="165" fontId="26" fillId="3" borderId="14" xfId="1" applyNumberFormat="1" applyFont="1" applyFill="1" applyBorder="1" applyAlignment="1">
      <alignment horizontal="center" vertical="center"/>
    </xf>
    <xf numFmtId="165" fontId="26" fillId="3" borderId="18" xfId="1" applyNumberFormat="1" applyFont="1" applyFill="1" applyBorder="1" applyAlignment="1">
      <alignment horizontal="center" vertical="center"/>
    </xf>
    <xf numFmtId="43" fontId="7" fillId="0" borderId="22" xfId="0" applyNumberFormat="1" applyFont="1" applyBorder="1" applyAlignment="1">
      <alignment horizontal="center" vertical="center"/>
    </xf>
    <xf numFmtId="43" fontId="18" fillId="0" borderId="1" xfId="1" applyFont="1" applyBorder="1" applyAlignment="1" applyProtection="1">
      <alignment horizontal="center" vertical="center"/>
    </xf>
    <xf numFmtId="43" fontId="7" fillId="0" borderId="5" xfId="1" applyFont="1" applyBorder="1" applyAlignment="1" applyProtection="1">
      <alignment horizontal="center" vertical="center"/>
    </xf>
    <xf numFmtId="43" fontId="7" fillId="0" borderId="2" xfId="1" applyFont="1" applyBorder="1" applyAlignment="1" applyProtection="1">
      <alignment horizontal="center" vertical="center"/>
    </xf>
    <xf numFmtId="43" fontId="7" fillId="0" borderId="6" xfId="1" applyFont="1" applyBorder="1" applyAlignment="1" applyProtection="1">
      <alignment horizontal="center" vertical="center"/>
    </xf>
    <xf numFmtId="0" fontId="3" fillId="0" borderId="0" xfId="0" applyFont="1" applyAlignment="1">
      <alignment horizontal="center" vertical="center"/>
    </xf>
    <xf numFmtId="0" fontId="29" fillId="3" borderId="24" xfId="0" applyFont="1" applyFill="1" applyBorder="1" applyAlignment="1">
      <alignment horizontal="center" vertical="center" textRotation="90"/>
    </xf>
    <xf numFmtId="0" fontId="29" fillId="3" borderId="25" xfId="0" applyFont="1" applyFill="1" applyBorder="1" applyAlignment="1">
      <alignment horizontal="center" vertical="center" textRotation="90"/>
    </xf>
    <xf numFmtId="0" fontId="29" fillId="3" borderId="36" xfId="0" applyFont="1" applyFill="1" applyBorder="1" applyAlignment="1">
      <alignment horizontal="center" vertical="center" textRotation="90"/>
    </xf>
    <xf numFmtId="0" fontId="3" fillId="5" borderId="7" xfId="0" applyFont="1" applyFill="1" applyBorder="1" applyAlignment="1">
      <alignment horizontal="center" vertical="center"/>
    </xf>
    <xf numFmtId="0" fontId="3" fillId="5" borderId="48" xfId="0" applyFont="1" applyFill="1" applyBorder="1" applyAlignment="1">
      <alignment horizontal="center" vertical="center"/>
    </xf>
    <xf numFmtId="3" fontId="3" fillId="5" borderId="1" xfId="0" applyNumberFormat="1" applyFont="1" applyFill="1" applyBorder="1" applyAlignment="1">
      <alignment horizontal="center"/>
    </xf>
    <xf numFmtId="0" fontId="3" fillId="5" borderId="57" xfId="0" applyFont="1" applyFill="1" applyBorder="1" applyAlignment="1">
      <alignment horizontal="center" vertical="center"/>
    </xf>
    <xf numFmtId="0" fontId="3" fillId="5" borderId="58" xfId="0" applyFont="1" applyFill="1" applyBorder="1" applyAlignment="1">
      <alignment horizontal="center" vertical="center"/>
    </xf>
    <xf numFmtId="3" fontId="3" fillId="5" borderId="57" xfId="0" applyNumberFormat="1" applyFont="1" applyFill="1" applyBorder="1" applyAlignment="1">
      <alignment horizontal="center" vertical="center"/>
    </xf>
    <xf numFmtId="3" fontId="3" fillId="5" borderId="58" xfId="0" applyNumberFormat="1" applyFont="1" applyFill="1" applyBorder="1" applyAlignment="1">
      <alignment horizontal="center" vertical="center"/>
    </xf>
    <xf numFmtId="3" fontId="3" fillId="5" borderId="16" xfId="0" applyNumberFormat="1" applyFont="1" applyFill="1" applyBorder="1" applyAlignment="1">
      <alignment horizont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3" fontId="3" fillId="0" borderId="1" xfId="0" applyNumberFormat="1" applyFont="1" applyBorder="1" applyAlignment="1">
      <alignment horizontal="center"/>
    </xf>
    <xf numFmtId="3" fontId="3" fillId="3" borderId="1" xfId="0" applyNumberFormat="1" applyFont="1" applyFill="1" applyBorder="1" applyAlignment="1">
      <alignment horizontal="center"/>
    </xf>
    <xf numFmtId="3" fontId="3" fillId="5" borderId="1" xfId="0" applyNumberFormat="1" applyFont="1" applyFill="1" applyBorder="1" applyAlignment="1">
      <alignment horizontal="center" vertical="center"/>
    </xf>
    <xf numFmtId="0" fontId="3" fillId="5" borderId="1"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49" xfId="0" applyFont="1" applyFill="1" applyBorder="1" applyAlignment="1">
      <alignment horizontal="center" vertical="center"/>
    </xf>
    <xf numFmtId="0" fontId="7" fillId="3" borderId="19" xfId="0" applyFont="1" applyFill="1" applyBorder="1" applyAlignment="1">
      <alignment horizontal="center" vertical="center"/>
    </xf>
    <xf numFmtId="0" fontId="7" fillId="3" borderId="51" xfId="0" applyFont="1" applyFill="1" applyBorder="1" applyAlignment="1">
      <alignment horizontal="center" vertical="center"/>
    </xf>
    <xf numFmtId="3" fontId="3" fillId="3" borderId="3" xfId="0" applyNumberFormat="1" applyFont="1" applyFill="1" applyBorder="1" applyAlignment="1">
      <alignment horizontal="center"/>
    </xf>
    <xf numFmtId="3" fontId="3" fillId="3" borderId="4" xfId="0" applyNumberFormat="1" applyFont="1" applyFill="1" applyBorder="1" applyAlignment="1">
      <alignment horizontal="center"/>
    </xf>
    <xf numFmtId="3" fontId="3" fillId="3" borderId="7" xfId="0" applyNumberFormat="1" applyFont="1" applyFill="1" applyBorder="1" applyAlignment="1">
      <alignment horizontal="center" vertical="center"/>
    </xf>
    <xf numFmtId="3" fontId="3" fillId="3" borderId="43" xfId="0" applyNumberFormat="1" applyFont="1" applyFill="1" applyBorder="1" applyAlignment="1">
      <alignment horizontal="center" vertical="center"/>
    </xf>
    <xf numFmtId="3" fontId="3" fillId="3" borderId="50" xfId="0" applyNumberFormat="1" applyFont="1" applyFill="1" applyBorder="1" applyAlignment="1">
      <alignment horizontal="center" vertical="center"/>
    </xf>
    <xf numFmtId="3" fontId="3" fillId="3" borderId="25" xfId="0" applyNumberFormat="1" applyFont="1" applyFill="1" applyBorder="1" applyAlignment="1">
      <alignment horizontal="center" vertical="center"/>
    </xf>
    <xf numFmtId="3" fontId="3" fillId="3" borderId="52" xfId="0" applyNumberFormat="1" applyFont="1" applyFill="1" applyBorder="1" applyAlignment="1">
      <alignment horizontal="center" vertical="center"/>
    </xf>
    <xf numFmtId="3" fontId="3" fillId="3" borderId="36" xfId="0" applyNumberFormat="1" applyFont="1" applyFill="1" applyBorder="1" applyAlignment="1">
      <alignment horizontal="center" vertical="center"/>
    </xf>
    <xf numFmtId="0" fontId="4" fillId="4" borderId="34" xfId="0" applyFont="1" applyFill="1" applyBorder="1" applyAlignment="1">
      <alignment horizontal="center"/>
    </xf>
    <xf numFmtId="0" fontId="3" fillId="0" borderId="41" xfId="0" applyFont="1" applyBorder="1"/>
    <xf numFmtId="0" fontId="3" fillId="0" borderId="42" xfId="0" applyFont="1" applyBorder="1"/>
    <xf numFmtId="0" fontId="7" fillId="3" borderId="31" xfId="0" applyFont="1" applyFill="1" applyBorder="1" applyAlignment="1">
      <alignment horizontal="center" vertical="center"/>
    </xf>
    <xf numFmtId="0" fontId="7" fillId="3" borderId="32" xfId="0" applyFont="1" applyFill="1" applyBorder="1" applyAlignment="1">
      <alignment horizontal="center" vertical="center"/>
    </xf>
    <xf numFmtId="0" fontId="7" fillId="3" borderId="33" xfId="0" applyFont="1" applyFill="1" applyBorder="1" applyAlignment="1">
      <alignment horizontal="center" vertical="center"/>
    </xf>
    <xf numFmtId="0" fontId="8" fillId="3" borderId="23" xfId="0" applyFont="1" applyFill="1" applyBorder="1" applyAlignment="1">
      <alignment horizontal="center" vertical="center"/>
    </xf>
    <xf numFmtId="0" fontId="8" fillId="3" borderId="0" xfId="0" applyFont="1" applyFill="1" applyAlignment="1">
      <alignment horizontal="center" vertical="center"/>
    </xf>
    <xf numFmtId="0" fontId="8" fillId="3" borderId="25" xfId="0" applyFont="1" applyFill="1" applyBorder="1" applyAlignment="1">
      <alignment horizontal="center" vertical="center"/>
    </xf>
    <xf numFmtId="0" fontId="7" fillId="3" borderId="13"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14"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39" xfId="0" applyFont="1" applyFill="1" applyBorder="1" applyAlignment="1">
      <alignment horizontal="center" vertical="center"/>
    </xf>
    <xf numFmtId="0" fontId="7" fillId="3" borderId="22" xfId="0" applyFont="1" applyFill="1" applyBorder="1" applyAlignment="1">
      <alignment horizontal="center"/>
    </xf>
    <xf numFmtId="0" fontId="7" fillId="3" borderId="23" xfId="0" applyFont="1" applyFill="1" applyBorder="1" applyAlignment="1">
      <alignment horizontal="center"/>
    </xf>
    <xf numFmtId="0" fontId="7" fillId="3" borderId="24" xfId="0" applyFont="1" applyFill="1" applyBorder="1" applyAlignment="1">
      <alignment horizontal="center"/>
    </xf>
    <xf numFmtId="0" fontId="7" fillId="3" borderId="44" xfId="0" applyFont="1" applyFill="1" applyBorder="1" applyAlignment="1">
      <alignment horizontal="center"/>
    </xf>
    <xf numFmtId="0" fontId="7" fillId="3" borderId="4" xfId="0" applyFont="1" applyFill="1" applyBorder="1" applyAlignment="1">
      <alignment horizontal="center"/>
    </xf>
    <xf numFmtId="0" fontId="3" fillId="5" borderId="26" xfId="0" applyFont="1" applyFill="1" applyBorder="1" applyAlignment="1">
      <alignment horizontal="center"/>
    </xf>
    <xf numFmtId="0" fontId="3" fillId="5" borderId="5" xfId="0" applyFont="1" applyFill="1" applyBorder="1" applyAlignment="1">
      <alignment horizontal="center"/>
    </xf>
    <xf numFmtId="0" fontId="3" fillId="5" borderId="37" xfId="0" applyFont="1" applyFill="1" applyBorder="1" applyAlignment="1">
      <alignment horizontal="center"/>
    </xf>
    <xf numFmtId="0" fontId="3" fillId="5" borderId="7" xfId="0" applyFont="1" applyFill="1" applyBorder="1" applyAlignment="1">
      <alignment horizontal="center"/>
    </xf>
    <xf numFmtId="1" fontId="3" fillId="5" borderId="28" xfId="0" applyNumberFormat="1" applyFont="1" applyFill="1" applyBorder="1" applyAlignment="1">
      <alignment horizontal="center"/>
    </xf>
    <xf numFmtId="1" fontId="3" fillId="5" borderId="25" xfId="0" applyNumberFormat="1" applyFont="1" applyFill="1" applyBorder="1" applyAlignment="1">
      <alignment horizontal="center"/>
    </xf>
    <xf numFmtId="164" fontId="3" fillId="5" borderId="47" xfId="1" applyNumberFormat="1" applyFont="1" applyFill="1" applyBorder="1" applyAlignment="1">
      <alignment horizontal="center" vertical="center" wrapText="1"/>
    </xf>
    <xf numFmtId="164" fontId="3" fillId="5" borderId="48" xfId="1" applyNumberFormat="1" applyFont="1" applyFill="1" applyBorder="1" applyAlignment="1">
      <alignment horizontal="center" vertical="center" wrapText="1"/>
    </xf>
    <xf numFmtId="0" fontId="8" fillId="3" borderId="34" xfId="0" applyFont="1" applyFill="1" applyBorder="1" applyAlignment="1">
      <alignment horizontal="center" vertical="center"/>
    </xf>
    <xf numFmtId="0" fontId="8" fillId="3" borderId="41" xfId="0" applyFont="1" applyFill="1" applyBorder="1" applyAlignment="1">
      <alignment horizontal="center" vertical="center"/>
    </xf>
    <xf numFmtId="0" fontId="8" fillId="3" borderId="42" xfId="0" applyFont="1" applyFill="1" applyBorder="1" applyAlignment="1">
      <alignment horizontal="center" vertical="center"/>
    </xf>
    <xf numFmtId="0" fontId="8" fillId="3" borderId="35" xfId="0" applyFont="1" applyFill="1" applyBorder="1" applyAlignment="1">
      <alignment horizontal="center" vertical="center"/>
    </xf>
    <xf numFmtId="0" fontId="9" fillId="6" borderId="62"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13" fillId="8" borderId="70" xfId="0" applyFont="1" applyFill="1" applyBorder="1" applyAlignment="1">
      <alignment horizontal="center" vertical="center" wrapText="1" readingOrder="1"/>
    </xf>
    <xf numFmtId="0" fontId="13" fillId="8" borderId="71" xfId="0" applyFont="1" applyFill="1" applyBorder="1" applyAlignment="1">
      <alignment horizontal="center" vertical="center" wrapText="1" readingOrder="1"/>
    </xf>
    <xf numFmtId="0" fontId="0" fillId="0" borderId="0" xfId="0" applyAlignment="1">
      <alignment horizontal="center"/>
    </xf>
    <xf numFmtId="0" fontId="22" fillId="0" borderId="11" xfId="0" applyFont="1" applyBorder="1" applyAlignment="1" applyProtection="1">
      <alignment horizontal="center" vertical="center"/>
      <protection locked="0"/>
    </xf>
    <xf numFmtId="0" fontId="22" fillId="0" borderId="19" xfId="0" applyFont="1" applyBorder="1" applyAlignment="1" applyProtection="1">
      <alignment horizontal="center" vertical="center"/>
      <protection locked="0"/>
    </xf>
    <xf numFmtId="0" fontId="22" fillId="0" borderId="1" xfId="0" applyFont="1" applyBorder="1" applyAlignment="1" applyProtection="1">
      <alignment horizontal="center" vertical="center"/>
      <protection locked="0"/>
    </xf>
    <xf numFmtId="0" fontId="22" fillId="0" borderId="3" xfId="0" applyFont="1" applyBorder="1" applyAlignment="1" applyProtection="1">
      <alignment horizontal="center" vertical="center"/>
      <protection locked="0"/>
    </xf>
    <xf numFmtId="0" fontId="22" fillId="0" borderId="1" xfId="0" applyFont="1" applyBorder="1" applyAlignment="1" applyProtection="1">
      <alignment horizontal="center"/>
      <protection locked="0"/>
    </xf>
    <xf numFmtId="0" fontId="22" fillId="0" borderId="3" xfId="0" applyFont="1" applyBorder="1" applyAlignment="1" applyProtection="1">
      <alignment horizontal="center"/>
      <protection locked="0"/>
    </xf>
    <xf numFmtId="0" fontId="22" fillId="0" borderId="16" xfId="0" applyFont="1" applyBorder="1" applyAlignment="1" applyProtection="1">
      <alignment horizontal="center"/>
      <protection locked="0"/>
    </xf>
    <xf numFmtId="0" fontId="22" fillId="0" borderId="57" xfId="0" applyFont="1" applyBorder="1" applyAlignment="1" applyProtection="1">
      <alignment horizontal="center"/>
      <protection locked="0"/>
    </xf>
    <xf numFmtId="172" fontId="18" fillId="0" borderId="12" xfId="1" applyNumberFormat="1" applyFont="1" applyBorder="1" applyAlignment="1" applyProtection="1">
      <alignment horizontal="center" vertical="center"/>
      <protection locked="0"/>
    </xf>
    <xf numFmtId="172" fontId="18" fillId="0" borderId="45" xfId="1" applyNumberFormat="1" applyFont="1" applyBorder="1" applyAlignment="1" applyProtection="1">
      <alignment horizontal="center" vertical="center"/>
      <protection locked="0"/>
    </xf>
    <xf numFmtId="172" fontId="18" fillId="0" borderId="18" xfId="1" applyNumberFormat="1" applyFont="1" applyBorder="1" applyAlignment="1" applyProtection="1">
      <alignment horizontal="center" vertical="center"/>
      <protection locked="0"/>
    </xf>
    <xf numFmtId="0" fontId="18" fillId="0" borderId="44" xfId="0" applyFont="1" applyBorder="1" applyAlignment="1" applyProtection="1">
      <alignment horizontal="center" vertical="center" wrapText="1"/>
      <protection locked="0"/>
    </xf>
    <xf numFmtId="0" fontId="18" fillId="0" borderId="66" xfId="0" applyFont="1" applyBorder="1" applyAlignment="1" applyProtection="1">
      <alignment horizontal="center" vertical="center" wrapText="1"/>
      <protection locked="0"/>
    </xf>
    <xf numFmtId="0" fontId="36" fillId="0" borderId="83" xfId="0" applyFont="1" applyBorder="1" applyAlignment="1" applyProtection="1">
      <alignment horizontal="center" vertical="center"/>
      <protection locked="0"/>
    </xf>
    <xf numFmtId="0" fontId="37" fillId="0" borderId="10" xfId="0" applyFont="1" applyBorder="1" applyAlignment="1" applyProtection="1">
      <alignment horizontal="center" vertical="center"/>
      <protection locked="0"/>
    </xf>
    <xf numFmtId="3" fontId="37" fillId="0" borderId="11" xfId="0" applyNumberFormat="1" applyFont="1" applyBorder="1" applyAlignment="1" applyProtection="1">
      <alignment horizontal="center" vertical="center"/>
      <protection locked="0"/>
    </xf>
    <xf numFmtId="3" fontId="37" fillId="0" borderId="12" xfId="0" applyNumberFormat="1" applyFont="1" applyBorder="1" applyAlignment="1" applyProtection="1">
      <alignment horizontal="center" vertical="center"/>
      <protection locked="0"/>
    </xf>
    <xf numFmtId="0" fontId="37" fillId="0" borderId="13" xfId="0" applyFont="1" applyBorder="1" applyAlignment="1" applyProtection="1">
      <alignment horizontal="center" vertical="center"/>
      <protection locked="0"/>
    </xf>
    <xf numFmtId="3" fontId="37" fillId="0" borderId="1" xfId="0" applyNumberFormat="1" applyFont="1" applyBorder="1" applyAlignment="1" applyProtection="1">
      <alignment horizontal="center" vertical="center"/>
      <protection locked="0"/>
    </xf>
    <xf numFmtId="3" fontId="37" fillId="0" borderId="14" xfId="0" applyNumberFormat="1" applyFont="1" applyBorder="1" applyAlignment="1" applyProtection="1">
      <alignment horizontal="center" vertical="center"/>
      <protection locked="0"/>
    </xf>
    <xf numFmtId="0" fontId="36" fillId="0" borderId="21" xfId="0" applyFont="1" applyBorder="1" applyAlignment="1" applyProtection="1">
      <alignment horizontal="center" vertical="center"/>
      <protection locked="0"/>
    </xf>
    <xf numFmtId="0" fontId="37" fillId="0" borderId="15" xfId="0" applyFont="1" applyBorder="1" applyAlignment="1" applyProtection="1">
      <alignment horizontal="center" vertical="center"/>
      <protection locked="0"/>
    </xf>
    <xf numFmtId="3" fontId="3" fillId="0" borderId="16" xfId="0" applyNumberFormat="1" applyFont="1" applyBorder="1" applyAlignment="1" applyProtection="1">
      <alignment horizontal="center" vertical="center"/>
      <protection locked="0"/>
    </xf>
    <xf numFmtId="3" fontId="3" fillId="0" borderId="18" xfId="0" applyNumberFormat="1" applyFont="1" applyBorder="1" applyAlignment="1" applyProtection="1">
      <alignment horizontal="center" vertical="center"/>
      <protection locked="0"/>
    </xf>
    <xf numFmtId="0" fontId="36" fillId="0" borderId="40" xfId="0" applyFont="1" applyBorder="1" applyAlignment="1" applyProtection="1">
      <alignment horizontal="center" vertical="center"/>
      <protection locked="0"/>
    </xf>
    <xf numFmtId="0" fontId="36" fillId="0" borderId="27" xfId="0" applyFont="1" applyBorder="1" applyAlignment="1" applyProtection="1">
      <alignment horizontal="center" vertical="center"/>
      <protection locked="0"/>
    </xf>
    <xf numFmtId="0" fontId="18" fillId="0" borderId="1" xfId="0" applyFont="1" applyBorder="1" applyAlignment="1" applyProtection="1">
      <alignment horizontal="left" vertical="center"/>
      <protection locked="0"/>
    </xf>
    <xf numFmtId="0" fontId="29" fillId="0" borderId="6" xfId="0" applyFont="1" applyBorder="1" applyAlignment="1" applyProtection="1">
      <alignment horizontal="center" vertical="center"/>
      <protection locked="0"/>
    </xf>
    <xf numFmtId="4" fontId="29" fillId="0" borderId="6" xfId="0" applyNumberFormat="1" applyFont="1" applyBorder="1" applyAlignment="1" applyProtection="1">
      <alignment horizontal="center" vertical="center"/>
      <protection locked="0"/>
    </xf>
    <xf numFmtId="0" fontId="29" fillId="0" borderId="1" xfId="0" applyFont="1" applyBorder="1" applyAlignment="1" applyProtection="1">
      <alignment horizontal="center" vertical="center"/>
      <protection locked="0"/>
    </xf>
    <xf numFmtId="4" fontId="29" fillId="0" borderId="1" xfId="0" applyNumberFormat="1" applyFont="1" applyBorder="1" applyAlignment="1" applyProtection="1">
      <alignment horizontal="center" vertical="center"/>
      <protection locked="0"/>
    </xf>
    <xf numFmtId="0" fontId="29" fillId="0" borderId="5" xfId="0" applyFont="1" applyBorder="1" applyAlignment="1" applyProtection="1">
      <alignment horizontal="center" vertical="center"/>
      <protection locked="0"/>
    </xf>
    <xf numFmtId="4" fontId="29" fillId="0" borderId="4" xfId="0" applyNumberFormat="1" applyFont="1" applyBorder="1" applyAlignment="1" applyProtection="1">
      <alignment horizontal="center" vertical="center"/>
      <protection locked="0"/>
    </xf>
    <xf numFmtId="4" fontId="29" fillId="0" borderId="48" xfId="0" applyNumberFormat="1" applyFont="1" applyBorder="1" applyAlignment="1" applyProtection="1">
      <alignment horizontal="center" vertical="center"/>
      <protection locked="0"/>
    </xf>
    <xf numFmtId="0" fontId="29" fillId="3" borderId="62" xfId="0" applyFont="1" applyFill="1" applyBorder="1" applyAlignment="1" applyProtection="1">
      <alignment horizontal="center" vertical="center" wrapText="1"/>
      <protection hidden="1"/>
    </xf>
    <xf numFmtId="0" fontId="29" fillId="3" borderId="12" xfId="0" applyFont="1" applyFill="1" applyBorder="1" applyAlignment="1" applyProtection="1">
      <alignment horizontal="center" vertical="center" wrapText="1"/>
      <protection hidden="1"/>
    </xf>
    <xf numFmtId="0" fontId="29" fillId="3" borderId="74" xfId="0" applyFont="1" applyFill="1" applyBorder="1" applyAlignment="1" applyProtection="1">
      <alignment horizontal="center" vertical="center" wrapText="1"/>
      <protection hidden="1"/>
    </xf>
    <xf numFmtId="0" fontId="29" fillId="3" borderId="77" xfId="0" applyFont="1" applyFill="1" applyBorder="1" applyAlignment="1" applyProtection="1">
      <alignment horizontal="center" vertical="center" wrapText="1"/>
      <protection hidden="1"/>
    </xf>
    <xf numFmtId="0" fontId="29" fillId="2" borderId="10" xfId="0" applyFont="1" applyFill="1" applyBorder="1" applyAlignment="1" applyProtection="1">
      <alignment horizontal="center" vertical="center" wrapText="1"/>
      <protection hidden="1"/>
    </xf>
    <xf numFmtId="0" fontId="29" fillId="2" borderId="11" xfId="0" applyFont="1" applyFill="1" applyBorder="1" applyAlignment="1" applyProtection="1">
      <alignment horizontal="center" vertical="center" wrapText="1"/>
      <protection hidden="1"/>
    </xf>
    <xf numFmtId="0" fontId="29" fillId="2" borderId="12" xfId="0" applyFont="1" applyFill="1" applyBorder="1" applyAlignment="1" applyProtection="1">
      <alignment horizontal="center" vertical="center" wrapText="1"/>
      <protection hidden="1"/>
    </xf>
    <xf numFmtId="0" fontId="29" fillId="12" borderId="10" xfId="0" applyFont="1" applyFill="1" applyBorder="1" applyAlignment="1" applyProtection="1">
      <alignment horizontal="center" vertical="center" wrapText="1"/>
      <protection hidden="1"/>
    </xf>
    <xf numFmtId="0" fontId="29" fillId="12" borderId="12" xfId="0" applyFont="1" applyFill="1" applyBorder="1" applyAlignment="1" applyProtection="1">
      <alignment horizontal="center" vertical="center" wrapText="1"/>
      <protection hidden="1"/>
    </xf>
    <xf numFmtId="0" fontId="29" fillId="3" borderId="83" xfId="0" applyFont="1" applyFill="1" applyBorder="1" applyAlignment="1" applyProtection="1">
      <alignment horizontal="center" vertical="center" wrapText="1"/>
      <protection hidden="1"/>
    </xf>
    <xf numFmtId="0" fontId="29" fillId="3" borderId="29" xfId="0" applyFont="1" applyFill="1" applyBorder="1" applyAlignment="1" applyProtection="1">
      <alignment horizontal="center" vertical="center" wrapText="1"/>
      <protection hidden="1"/>
    </xf>
    <xf numFmtId="0" fontId="29" fillId="3" borderId="80" xfId="0" applyFont="1" applyFill="1" applyBorder="1" applyAlignment="1" applyProtection="1">
      <alignment horizontal="center" vertical="center" wrapText="1"/>
      <protection hidden="1"/>
    </xf>
    <xf numFmtId="0" fontId="29" fillId="3" borderId="45" xfId="0" applyFont="1" applyFill="1" applyBorder="1" applyAlignment="1" applyProtection="1">
      <alignment horizontal="center" vertical="center" wrapText="1"/>
      <protection hidden="1"/>
    </xf>
    <xf numFmtId="0" fontId="29" fillId="2" borderId="40" xfId="0" applyFont="1" applyFill="1" applyBorder="1" applyAlignment="1" applyProtection="1">
      <alignment horizontal="center" vertical="center" wrapText="1"/>
      <protection hidden="1"/>
    </xf>
    <xf numFmtId="0" fontId="29" fillId="2" borderId="6" xfId="0" applyFont="1" applyFill="1" applyBorder="1" applyAlignment="1" applyProtection="1">
      <alignment horizontal="center" vertical="center" wrapText="1"/>
      <protection hidden="1"/>
    </xf>
    <xf numFmtId="0" fontId="29" fillId="2" borderId="29" xfId="0" applyFont="1" applyFill="1" applyBorder="1" applyAlignment="1" applyProtection="1">
      <alignment horizontal="center" vertical="center" wrapText="1"/>
      <protection hidden="1"/>
    </xf>
    <xf numFmtId="0" fontId="29" fillId="12" borderId="40" xfId="0" applyFont="1" applyFill="1" applyBorder="1" applyAlignment="1" applyProtection="1">
      <alignment horizontal="center" vertical="center" wrapText="1"/>
      <protection hidden="1"/>
    </xf>
    <xf numFmtId="0" fontId="29" fillId="12" borderId="29" xfId="0" applyFont="1" applyFill="1" applyBorder="1" applyAlignment="1" applyProtection="1">
      <alignment horizontal="center" vertical="center" wrapText="1"/>
      <protection hidden="1"/>
    </xf>
    <xf numFmtId="0" fontId="29" fillId="3" borderId="44" xfId="0" applyFont="1" applyFill="1" applyBorder="1" applyAlignment="1" applyProtection="1">
      <alignment horizontal="center" vertical="center" wrapText="1"/>
      <protection hidden="1"/>
    </xf>
    <xf numFmtId="0" fontId="29" fillId="3" borderId="37" xfId="0" applyFont="1" applyFill="1" applyBorder="1" applyAlignment="1" applyProtection="1">
      <alignment horizontal="center" vertical="center" wrapText="1"/>
      <protection hidden="1"/>
    </xf>
    <xf numFmtId="0" fontId="29" fillId="3" borderId="40" xfId="0" applyFont="1" applyFill="1" applyBorder="1" applyAlignment="1" applyProtection="1">
      <alignment horizontal="center" vertical="center" wrapText="1"/>
      <protection hidden="1"/>
    </xf>
    <xf numFmtId="0" fontId="29" fillId="2" borderId="13" xfId="0" applyFont="1" applyFill="1" applyBorder="1" applyAlignment="1" applyProtection="1">
      <alignment horizontal="center" vertical="center" wrapText="1"/>
      <protection hidden="1"/>
    </xf>
    <xf numFmtId="0" fontId="29" fillId="2" borderId="1" xfId="0" applyFont="1" applyFill="1" applyBorder="1" applyAlignment="1" applyProtection="1">
      <alignment horizontal="center" vertical="center" wrapText="1"/>
      <protection hidden="1"/>
    </xf>
    <xf numFmtId="0" fontId="29" fillId="2" borderId="14" xfId="0" applyFont="1" applyFill="1" applyBorder="1" applyAlignment="1" applyProtection="1">
      <alignment horizontal="center" vertical="center" wrapText="1"/>
      <protection hidden="1"/>
    </xf>
    <xf numFmtId="0" fontId="29" fillId="12" borderId="13" xfId="0" applyFont="1" applyFill="1" applyBorder="1" applyAlignment="1" applyProtection="1">
      <alignment horizontal="center" vertical="center" wrapText="1"/>
      <protection hidden="1"/>
    </xf>
    <xf numFmtId="0" fontId="29" fillId="12" borderId="14" xfId="0" applyFont="1" applyFill="1" applyBorder="1" applyAlignment="1" applyProtection="1">
      <alignment horizontal="center" vertical="center" wrapText="1"/>
      <protection hidden="1"/>
    </xf>
    <xf numFmtId="3" fontId="29" fillId="3" borderId="14" xfId="0" applyNumberFormat="1" applyFont="1" applyFill="1" applyBorder="1" applyAlignment="1" applyProtection="1">
      <alignment horizontal="center" vertical="center" wrapText="1"/>
      <protection hidden="1"/>
    </xf>
    <xf numFmtId="172" fontId="29" fillId="3" borderId="26" xfId="1" applyNumberFormat="1" applyFont="1" applyFill="1" applyBorder="1" applyAlignment="1" applyProtection="1">
      <alignment horizontal="center" vertical="center"/>
      <protection hidden="1"/>
    </xf>
    <xf numFmtId="172" fontId="29" fillId="3" borderId="37" xfId="1" applyNumberFormat="1" applyFont="1" applyFill="1" applyBorder="1" applyAlignment="1" applyProtection="1">
      <alignment horizontal="center" vertical="center"/>
      <protection hidden="1"/>
    </xf>
    <xf numFmtId="172" fontId="29" fillId="2" borderId="13" xfId="1" applyNumberFormat="1" applyFont="1" applyFill="1" applyBorder="1" applyAlignment="1" applyProtection="1">
      <alignment horizontal="center" vertical="center"/>
      <protection hidden="1"/>
    </xf>
    <xf numFmtId="172" fontId="29" fillId="2" borderId="1" xfId="1" applyNumberFormat="1" applyFont="1" applyFill="1" applyBorder="1" applyAlignment="1" applyProtection="1">
      <alignment horizontal="center" vertical="center"/>
      <protection hidden="1"/>
    </xf>
    <xf numFmtId="172" fontId="29" fillId="2" borderId="14" xfId="1" applyNumberFormat="1" applyFont="1" applyFill="1" applyBorder="1" applyAlignment="1" applyProtection="1">
      <alignment horizontal="center" vertical="center"/>
      <protection hidden="1"/>
    </xf>
    <xf numFmtId="172" fontId="29" fillId="12" borderId="13" xfId="1" applyNumberFormat="1" applyFont="1" applyFill="1" applyBorder="1" applyAlignment="1" applyProtection="1">
      <alignment horizontal="center" vertical="center"/>
      <protection hidden="1"/>
    </xf>
    <xf numFmtId="172" fontId="29" fillId="12" borderId="14" xfId="1" applyNumberFormat="1" applyFont="1" applyFill="1" applyBorder="1" applyAlignment="1" applyProtection="1">
      <alignment horizontal="center" vertical="center"/>
      <protection hidden="1"/>
    </xf>
    <xf numFmtId="3" fontId="29" fillId="3" borderId="59" xfId="0" applyNumberFormat="1" applyFont="1" applyFill="1" applyBorder="1" applyAlignment="1" applyProtection="1">
      <alignment horizontal="center" vertical="center" wrapText="1"/>
      <protection hidden="1"/>
    </xf>
    <xf numFmtId="172" fontId="29" fillId="3" borderId="27" xfId="1" applyNumberFormat="1" applyFont="1" applyFill="1" applyBorder="1" applyAlignment="1" applyProtection="1">
      <alignment horizontal="center" vertical="center"/>
      <protection hidden="1"/>
    </xf>
    <xf numFmtId="172" fontId="29" fillId="3" borderId="59" xfId="1" applyNumberFormat="1" applyFont="1" applyFill="1" applyBorder="1" applyAlignment="1" applyProtection="1">
      <alignment horizontal="center" vertical="center"/>
      <protection hidden="1"/>
    </xf>
    <xf numFmtId="172" fontId="29" fillId="2" borderId="15" xfId="1" applyNumberFormat="1" applyFont="1" applyFill="1" applyBorder="1" applyAlignment="1" applyProtection="1">
      <alignment horizontal="center" vertical="center"/>
      <protection hidden="1"/>
    </xf>
    <xf numFmtId="172" fontId="29" fillId="2" borderId="16" xfId="1" applyNumberFormat="1" applyFont="1" applyFill="1" applyBorder="1" applyAlignment="1" applyProtection="1">
      <alignment horizontal="center" vertical="center"/>
      <protection hidden="1"/>
    </xf>
    <xf numFmtId="172" fontId="29" fillId="2" borderId="18" xfId="1" applyNumberFormat="1" applyFont="1" applyFill="1" applyBorder="1" applyAlignment="1" applyProtection="1">
      <alignment horizontal="center" vertical="center"/>
      <protection hidden="1"/>
    </xf>
    <xf numFmtId="172" fontId="29" fillId="12" borderId="15" xfId="1" applyNumberFormat="1" applyFont="1" applyFill="1" applyBorder="1" applyAlignment="1" applyProtection="1">
      <alignment horizontal="center" vertical="center"/>
      <protection hidden="1"/>
    </xf>
    <xf numFmtId="172" fontId="29" fillId="12" borderId="18" xfId="1" applyNumberFormat="1" applyFont="1" applyFill="1" applyBorder="1" applyAlignment="1" applyProtection="1">
      <alignment horizontal="center" vertical="center"/>
      <protection hidden="1"/>
    </xf>
    <xf numFmtId="0" fontId="24" fillId="3" borderId="27" xfId="0" applyFont="1" applyFill="1" applyBorder="1" applyAlignment="1" applyProtection="1">
      <alignment horizontal="center" vertical="center"/>
      <protection hidden="1"/>
    </xf>
    <xf numFmtId="0" fontId="24" fillId="3" borderId="60" xfId="0" applyFont="1" applyFill="1" applyBorder="1" applyAlignment="1" applyProtection="1">
      <alignment horizontal="center" vertical="center"/>
      <protection hidden="1"/>
    </xf>
    <xf numFmtId="0" fontId="24" fillId="3" borderId="79" xfId="0" applyFont="1" applyFill="1" applyBorder="1" applyAlignment="1" applyProtection="1">
      <alignment horizontal="center" vertical="center"/>
      <protection hidden="1"/>
    </xf>
    <xf numFmtId="0" fontId="24" fillId="3" borderId="54" xfId="0" applyFont="1" applyFill="1" applyBorder="1" applyAlignment="1" applyProtection="1">
      <alignment horizontal="center" vertical="center"/>
      <protection hidden="1"/>
    </xf>
    <xf numFmtId="0" fontId="29" fillId="3" borderId="31" xfId="0" applyFont="1" applyFill="1" applyBorder="1" applyAlignment="1" applyProtection="1">
      <alignment horizontal="center" vertical="center" wrapText="1"/>
      <protection hidden="1"/>
    </xf>
    <xf numFmtId="0" fontId="18" fillId="3" borderId="10" xfId="0" applyFont="1" applyFill="1" applyBorder="1" applyAlignment="1" applyProtection="1">
      <alignment horizontal="center" vertical="center"/>
      <protection hidden="1"/>
    </xf>
    <xf numFmtId="0" fontId="29" fillId="3" borderId="11" xfId="0" applyFont="1" applyFill="1" applyBorder="1" applyProtection="1">
      <protection hidden="1"/>
    </xf>
    <xf numFmtId="0" fontId="29" fillId="3" borderId="32" xfId="0" applyFont="1" applyFill="1" applyBorder="1" applyAlignment="1" applyProtection="1">
      <alignment horizontal="center" vertical="center" wrapText="1"/>
      <protection hidden="1"/>
    </xf>
    <xf numFmtId="0" fontId="18" fillId="3" borderId="80" xfId="0" applyFont="1" applyFill="1" applyBorder="1" applyAlignment="1" applyProtection="1">
      <alignment horizontal="center" vertical="center"/>
      <protection hidden="1"/>
    </xf>
    <xf numFmtId="0" fontId="29" fillId="3" borderId="2" xfId="0" applyFont="1" applyFill="1" applyBorder="1" applyProtection="1">
      <protection hidden="1"/>
    </xf>
    <xf numFmtId="0" fontId="18" fillId="3" borderId="15" xfId="0" applyFont="1" applyFill="1" applyBorder="1" applyAlignment="1" applyProtection="1">
      <alignment horizontal="center" vertical="center"/>
      <protection hidden="1"/>
    </xf>
    <xf numFmtId="0" fontId="29" fillId="3" borderId="16" xfId="0" applyFont="1" applyFill="1" applyBorder="1" applyProtection="1">
      <protection hidden="1"/>
    </xf>
    <xf numFmtId="0" fontId="18" fillId="3" borderId="16" xfId="0" applyFont="1" applyFill="1" applyBorder="1" applyProtection="1">
      <protection hidden="1"/>
    </xf>
    <xf numFmtId="0" fontId="29" fillId="3" borderId="33" xfId="0" applyFont="1" applyFill="1" applyBorder="1" applyAlignment="1" applyProtection="1">
      <alignment horizontal="center" vertical="center" wrapText="1"/>
      <protection hidden="1"/>
    </xf>
    <xf numFmtId="0" fontId="24" fillId="3" borderId="2" xfId="0" applyFont="1" applyFill="1" applyBorder="1" applyAlignment="1" applyProtection="1">
      <alignment horizontal="center" vertical="center"/>
      <protection hidden="1"/>
    </xf>
    <xf numFmtId="0" fontId="24" fillId="3" borderId="46" xfId="0" applyFont="1" applyFill="1" applyBorder="1" applyAlignment="1" applyProtection="1">
      <alignment horizontal="center" vertical="center"/>
      <protection hidden="1"/>
    </xf>
    <xf numFmtId="0" fontId="24" fillId="3" borderId="77" xfId="0" applyFont="1" applyFill="1" applyBorder="1" applyAlignment="1" applyProtection="1">
      <alignment horizontal="center" vertical="center"/>
      <protection hidden="1"/>
    </xf>
    <xf numFmtId="0" fontId="36" fillId="21" borderId="34" xfId="0" applyFont="1" applyFill="1" applyBorder="1" applyAlignment="1" applyProtection="1">
      <alignment horizontal="center" vertical="center" wrapText="1"/>
      <protection hidden="1"/>
    </xf>
    <xf numFmtId="0" fontId="36" fillId="21" borderId="9" xfId="0" applyFont="1" applyFill="1" applyBorder="1" applyAlignment="1" applyProtection="1">
      <alignment horizontal="center" vertical="center" wrapText="1"/>
      <protection hidden="1"/>
    </xf>
    <xf numFmtId="0" fontId="36" fillId="21" borderId="64" xfId="0" applyFont="1" applyFill="1" applyBorder="1" applyAlignment="1" applyProtection="1">
      <alignment horizontal="center" vertical="center" wrapText="1"/>
      <protection hidden="1"/>
    </xf>
    <xf numFmtId="0" fontId="36" fillId="21" borderId="79" xfId="0" applyFont="1" applyFill="1" applyBorder="1" applyAlignment="1" applyProtection="1">
      <alignment horizontal="center" vertical="center" wrapText="1"/>
      <protection hidden="1"/>
    </xf>
    <xf numFmtId="0" fontId="36" fillId="21" borderId="63" xfId="0" applyFont="1" applyFill="1" applyBorder="1" applyAlignment="1" applyProtection="1">
      <alignment horizontal="center" vertical="center" wrapText="1"/>
      <protection hidden="1"/>
    </xf>
    <xf numFmtId="0" fontId="36" fillId="21" borderId="54" xfId="0" applyFont="1" applyFill="1" applyBorder="1" applyAlignment="1" applyProtection="1">
      <alignment horizontal="center" vertical="center" wrapText="1"/>
      <protection hidden="1"/>
    </xf>
    <xf numFmtId="0" fontId="38" fillId="20" borderId="34" xfId="0" applyFont="1" applyFill="1" applyBorder="1" applyAlignment="1" applyProtection="1">
      <alignment horizontal="center" vertical="center" wrapText="1"/>
      <protection hidden="1"/>
    </xf>
    <xf numFmtId="2" fontId="38" fillId="20" borderId="28" xfId="0" applyNumberFormat="1" applyFont="1" applyFill="1" applyBorder="1" applyAlignment="1" applyProtection="1">
      <alignment horizontal="center" vertical="center"/>
      <protection hidden="1"/>
    </xf>
    <xf numFmtId="2" fontId="38" fillId="20" borderId="56" xfId="0" applyNumberFormat="1" applyFont="1" applyFill="1" applyBorder="1" applyAlignment="1" applyProtection="1">
      <alignment horizontal="center" vertical="center"/>
      <protection hidden="1"/>
    </xf>
    <xf numFmtId="0" fontId="36" fillId="3" borderId="31" xfId="0" applyFont="1" applyFill="1" applyBorder="1" applyAlignment="1" applyProtection="1">
      <alignment horizontal="center" vertical="center" wrapText="1"/>
      <protection hidden="1"/>
    </xf>
    <xf numFmtId="0" fontId="36" fillId="3" borderId="32" xfId="0" applyFont="1" applyFill="1" applyBorder="1" applyAlignment="1" applyProtection="1">
      <alignment horizontal="center" vertical="center" wrapText="1"/>
      <protection hidden="1"/>
    </xf>
    <xf numFmtId="0" fontId="36" fillId="3" borderId="33" xfId="0" applyFont="1" applyFill="1" applyBorder="1" applyAlignment="1" applyProtection="1">
      <alignment horizontal="center" vertical="center" wrapText="1"/>
      <protection hidden="1"/>
    </xf>
    <xf numFmtId="0" fontId="38" fillId="3" borderId="53" xfId="0" applyFont="1" applyFill="1" applyBorder="1" applyAlignment="1" applyProtection="1">
      <alignment horizontal="center" vertical="center"/>
      <protection hidden="1"/>
    </xf>
    <xf numFmtId="0" fontId="38" fillId="3" borderId="79" xfId="0" applyFont="1" applyFill="1" applyBorder="1" applyAlignment="1" applyProtection="1">
      <alignment horizontal="center" vertical="center"/>
      <protection hidden="1"/>
    </xf>
    <xf numFmtId="0" fontId="38" fillId="3" borderId="63" xfId="0" applyFont="1" applyFill="1" applyBorder="1" applyAlignment="1" applyProtection="1">
      <alignment horizontal="center" vertical="center"/>
      <protection hidden="1"/>
    </xf>
    <xf numFmtId="0" fontId="38" fillId="3" borderId="54" xfId="0" applyFont="1" applyFill="1" applyBorder="1" applyAlignment="1" applyProtection="1">
      <alignment horizontal="center" vertical="center" wrapText="1"/>
      <protection hidden="1"/>
    </xf>
    <xf numFmtId="0" fontId="38" fillId="3" borderId="45" xfId="0" applyFont="1" applyFill="1" applyBorder="1" applyAlignment="1" applyProtection="1">
      <alignment horizontal="center" vertical="center"/>
      <protection hidden="1"/>
    </xf>
    <xf numFmtId="0" fontId="38" fillId="3" borderId="59" xfId="0" applyFont="1" applyFill="1" applyBorder="1" applyAlignment="1" applyProtection="1">
      <alignment horizontal="center" vertical="center"/>
      <protection hidden="1"/>
    </xf>
    <xf numFmtId="0" fontId="36" fillId="21" borderId="31" xfId="0" applyFont="1" applyFill="1" applyBorder="1" applyAlignment="1" applyProtection="1">
      <alignment horizontal="center" vertical="center" wrapText="1"/>
      <protection hidden="1"/>
    </xf>
    <xf numFmtId="0" fontId="36" fillId="21" borderId="32" xfId="0" applyFont="1" applyFill="1" applyBorder="1" applyAlignment="1" applyProtection="1">
      <alignment horizontal="center" vertical="center" wrapText="1"/>
      <protection hidden="1"/>
    </xf>
    <xf numFmtId="0" fontId="36" fillId="21" borderId="33" xfId="0" applyFont="1" applyFill="1" applyBorder="1" applyAlignment="1" applyProtection="1">
      <alignment horizontal="center" vertical="center" wrapText="1"/>
      <protection hidden="1"/>
    </xf>
    <xf numFmtId="0" fontId="18" fillId="7" borderId="40" xfId="0" applyFont="1" applyFill="1" applyBorder="1" applyAlignment="1" applyProtection="1">
      <alignment horizontal="center" vertical="center" wrapText="1"/>
      <protection hidden="1"/>
    </xf>
    <xf numFmtId="2" fontId="18" fillId="7" borderId="26" xfId="1" applyNumberFormat="1" applyFont="1" applyFill="1" applyBorder="1" applyAlignment="1" applyProtection="1">
      <alignment horizontal="center" vertical="center"/>
      <protection hidden="1"/>
    </xf>
    <xf numFmtId="2" fontId="18" fillId="7" borderId="13" xfId="1" applyNumberFormat="1" applyFont="1" applyFill="1" applyBorder="1" applyAlignment="1" applyProtection="1">
      <alignment horizontal="center" vertical="center"/>
      <protection hidden="1"/>
    </xf>
    <xf numFmtId="43" fontId="18" fillId="7" borderId="15" xfId="1" applyFont="1" applyFill="1" applyBorder="1" applyAlignment="1" applyProtection="1">
      <alignment horizontal="center" vertical="center" wrapText="1"/>
      <protection hidden="1"/>
    </xf>
    <xf numFmtId="0" fontId="18" fillId="7" borderId="6" xfId="0" applyFont="1" applyFill="1" applyBorder="1" applyAlignment="1" applyProtection="1">
      <alignment horizontal="center" vertical="center"/>
      <protection hidden="1"/>
    </xf>
    <xf numFmtId="0" fontId="18" fillId="7" borderId="29" xfId="0" applyFont="1" applyFill="1" applyBorder="1" applyAlignment="1" applyProtection="1">
      <alignment horizontal="center" vertical="center"/>
      <protection hidden="1"/>
    </xf>
    <xf numFmtId="9" fontId="18" fillId="7" borderId="5" xfId="2" applyFont="1" applyFill="1" applyBorder="1" applyAlignment="1" applyProtection="1">
      <alignment horizontal="center" vertical="center" wrapText="1"/>
      <protection hidden="1"/>
    </xf>
    <xf numFmtId="9" fontId="18" fillId="7" borderId="37" xfId="2" applyFont="1" applyFill="1" applyBorder="1" applyAlignment="1" applyProtection="1">
      <alignment horizontal="center" vertical="center" wrapText="1"/>
      <protection hidden="1"/>
    </xf>
    <xf numFmtId="9" fontId="18" fillId="7" borderId="3" xfId="2" applyFont="1" applyFill="1" applyBorder="1" applyAlignment="1" applyProtection="1">
      <alignment horizontal="center" vertical="center" wrapText="1"/>
      <protection hidden="1"/>
    </xf>
    <xf numFmtId="9" fontId="18" fillId="7" borderId="4" xfId="2" applyFont="1" applyFill="1" applyBorder="1" applyAlignment="1" applyProtection="1">
      <alignment horizontal="center" vertical="center" wrapText="1"/>
      <protection hidden="1"/>
    </xf>
    <xf numFmtId="9" fontId="18" fillId="7" borderId="30" xfId="2" applyFont="1" applyFill="1" applyBorder="1" applyAlignment="1" applyProtection="1">
      <alignment horizontal="center" vertical="center" wrapText="1"/>
      <protection hidden="1"/>
    </xf>
    <xf numFmtId="9" fontId="18" fillId="7" borderId="16" xfId="2" applyFont="1" applyFill="1" applyBorder="1" applyAlignment="1" applyProtection="1">
      <alignment horizontal="center" vertical="center" wrapText="1"/>
      <protection hidden="1"/>
    </xf>
    <xf numFmtId="9" fontId="18" fillId="7" borderId="18" xfId="2" applyFont="1" applyFill="1" applyBorder="1" applyAlignment="1" applyProtection="1">
      <alignment horizontal="center" vertical="center" wrapText="1"/>
      <protection hidden="1"/>
    </xf>
    <xf numFmtId="0" fontId="24" fillId="7" borderId="53" xfId="0" applyFont="1" applyFill="1" applyBorder="1" applyAlignment="1" applyProtection="1">
      <alignment horizontal="center" vertical="center" wrapText="1"/>
      <protection hidden="1"/>
    </xf>
    <xf numFmtId="0" fontId="24" fillId="7" borderId="79" xfId="0" applyFont="1" applyFill="1" applyBorder="1" applyAlignment="1" applyProtection="1">
      <alignment horizontal="center" vertical="center" wrapText="1"/>
      <protection hidden="1"/>
    </xf>
    <xf numFmtId="0" fontId="24" fillId="7" borderId="54" xfId="0" applyFont="1" applyFill="1" applyBorder="1" applyAlignment="1" applyProtection="1">
      <alignment horizontal="center" vertical="center" wrapText="1"/>
      <protection hidden="1"/>
    </xf>
    <xf numFmtId="0" fontId="18" fillId="7" borderId="3" xfId="0" applyFont="1" applyFill="1" applyBorder="1" applyAlignment="1" applyProtection="1">
      <alignment horizontal="center" vertical="center"/>
      <protection hidden="1"/>
    </xf>
    <xf numFmtId="0" fontId="18" fillId="7" borderId="4" xfId="0" applyFont="1" applyFill="1" applyBorder="1" applyAlignment="1" applyProtection="1">
      <alignment horizontal="center" vertical="center"/>
      <protection hidden="1"/>
    </xf>
    <xf numFmtId="0" fontId="18" fillId="7" borderId="52" xfId="0" applyFont="1" applyFill="1" applyBorder="1" applyAlignment="1" applyProtection="1">
      <alignment horizontal="center" vertical="center"/>
      <protection hidden="1"/>
    </xf>
    <xf numFmtId="0" fontId="18" fillId="7" borderId="65" xfId="0" applyFont="1" applyFill="1" applyBorder="1" applyAlignment="1" applyProtection="1">
      <alignment horizontal="center" vertical="center"/>
      <protection hidden="1"/>
    </xf>
    <xf numFmtId="0" fontId="24" fillId="3" borderId="34" xfId="0" applyFont="1" applyFill="1" applyBorder="1" applyAlignment="1" applyProtection="1">
      <alignment horizontal="center" vertical="center"/>
      <protection hidden="1"/>
    </xf>
    <xf numFmtId="0" fontId="24" fillId="3" borderId="41" xfId="0" applyFont="1" applyFill="1" applyBorder="1" applyAlignment="1" applyProtection="1">
      <alignment horizontal="center" vertical="center"/>
      <protection hidden="1"/>
    </xf>
    <xf numFmtId="0" fontId="24" fillId="3" borderId="23" xfId="0" applyFont="1" applyFill="1" applyBorder="1" applyAlignment="1" applyProtection="1">
      <alignment horizontal="center" vertical="center"/>
      <protection hidden="1"/>
    </xf>
    <xf numFmtId="0" fontId="24" fillId="3" borderId="42" xfId="0" applyFont="1" applyFill="1" applyBorder="1" applyAlignment="1" applyProtection="1">
      <alignment horizontal="center" vertical="center"/>
      <protection hidden="1"/>
    </xf>
    <xf numFmtId="0" fontId="41" fillId="3" borderId="34" xfId="0" applyFont="1" applyFill="1" applyBorder="1" applyAlignment="1" applyProtection="1">
      <alignment horizontal="center" vertical="center"/>
      <protection hidden="1"/>
    </xf>
    <xf numFmtId="0" fontId="41" fillId="3" borderId="41" xfId="0" applyFont="1" applyFill="1" applyBorder="1" applyAlignment="1" applyProtection="1">
      <alignment horizontal="center" vertical="center"/>
      <protection hidden="1"/>
    </xf>
    <xf numFmtId="0" fontId="41" fillId="3" borderId="42" xfId="0" applyFont="1" applyFill="1" applyBorder="1" applyAlignment="1" applyProtection="1">
      <alignment horizontal="center" vertical="center"/>
      <protection hidden="1"/>
    </xf>
    <xf numFmtId="0" fontId="38" fillId="3" borderId="31" xfId="0" applyFont="1" applyFill="1" applyBorder="1" applyAlignment="1" applyProtection="1">
      <alignment horizontal="center" vertical="center"/>
      <protection hidden="1"/>
    </xf>
    <xf numFmtId="0" fontId="38" fillId="3" borderId="74" xfId="0" applyFont="1" applyFill="1" applyBorder="1" applyAlignment="1" applyProtection="1">
      <alignment horizontal="center" vertical="center"/>
      <protection hidden="1"/>
    </xf>
    <xf numFmtId="0" fontId="38" fillId="3" borderId="67" xfId="0" applyFont="1" applyFill="1" applyBorder="1" applyAlignment="1" applyProtection="1">
      <alignment horizontal="center" vertical="center"/>
      <protection hidden="1"/>
    </xf>
    <xf numFmtId="0" fontId="38" fillId="3" borderId="54" xfId="0" applyFont="1" applyFill="1" applyBorder="1" applyAlignment="1" applyProtection="1">
      <alignment horizontal="center" vertical="center"/>
      <protection hidden="1"/>
    </xf>
    <xf numFmtId="0" fontId="38" fillId="3" borderId="24" xfId="0" applyFont="1" applyFill="1" applyBorder="1" applyAlignment="1" applyProtection="1">
      <alignment horizontal="center" vertical="center"/>
      <protection hidden="1"/>
    </xf>
    <xf numFmtId="0" fontId="29" fillId="22" borderId="41" xfId="0" applyFont="1" applyFill="1" applyBorder="1" applyAlignment="1" applyProtection="1">
      <alignment horizontal="center" vertical="center"/>
      <protection hidden="1"/>
    </xf>
    <xf numFmtId="0" fontId="29" fillId="22" borderId="42" xfId="0" applyFont="1" applyFill="1" applyBorder="1" applyAlignment="1" applyProtection="1">
      <alignment horizontal="center" vertical="center"/>
      <protection hidden="1"/>
    </xf>
    <xf numFmtId="0" fontId="29" fillId="22" borderId="22" xfId="0" quotePrefix="1" applyFont="1" applyFill="1" applyBorder="1" applyAlignment="1" applyProtection="1">
      <alignment horizontal="center" vertical="center"/>
      <protection hidden="1"/>
    </xf>
    <xf numFmtId="0" fontId="29" fillId="22" borderId="22" xfId="0" applyFont="1" applyFill="1" applyBorder="1" applyAlignment="1" applyProtection="1">
      <alignment horizontal="center" vertical="center"/>
      <protection hidden="1"/>
    </xf>
    <xf numFmtId="0" fontId="41" fillId="3" borderId="9" xfId="0" applyFont="1" applyFill="1" applyBorder="1" applyAlignment="1" applyProtection="1">
      <alignment horizontal="center" vertical="center"/>
      <protection hidden="1"/>
    </xf>
    <xf numFmtId="0" fontId="40" fillId="3" borderId="34" xfId="0" applyFont="1" applyFill="1" applyBorder="1" applyAlignment="1" applyProtection="1">
      <alignment horizontal="center" vertical="center"/>
      <protection hidden="1"/>
    </xf>
    <xf numFmtId="0" fontId="40" fillId="3" borderId="41" xfId="0" applyFont="1" applyFill="1" applyBorder="1" applyAlignment="1" applyProtection="1">
      <alignment horizontal="center" vertical="center"/>
      <protection hidden="1"/>
    </xf>
    <xf numFmtId="0" fontId="40" fillId="3" borderId="35" xfId="0" applyFont="1" applyFill="1" applyBorder="1" applyAlignment="1" applyProtection="1">
      <alignment horizontal="center" vertical="center"/>
      <protection hidden="1"/>
    </xf>
    <xf numFmtId="0" fontId="40" fillId="3" borderId="42" xfId="0" applyFont="1" applyFill="1" applyBorder="1" applyAlignment="1" applyProtection="1">
      <alignment horizontal="center" vertical="center"/>
      <protection hidden="1"/>
    </xf>
    <xf numFmtId="0" fontId="18" fillId="0" borderId="10" xfId="0" applyFont="1" applyBorder="1" applyAlignment="1" applyProtection="1">
      <alignment horizontal="center" vertical="center" wrapText="1"/>
      <protection locked="0"/>
    </xf>
    <xf numFmtId="0" fontId="18" fillId="0" borderId="62" xfId="0" applyFont="1" applyBorder="1" applyAlignment="1" applyProtection="1">
      <alignment horizontal="center" vertical="center" wrapText="1"/>
      <protection locked="0"/>
    </xf>
    <xf numFmtId="0" fontId="18" fillId="0" borderId="40" xfId="0" applyFont="1" applyBorder="1" applyAlignment="1" applyProtection="1">
      <alignment horizontal="center" vertical="center" wrapText="1"/>
      <protection locked="0"/>
    </xf>
    <xf numFmtId="0" fontId="18" fillId="0" borderId="6" xfId="0" applyFont="1" applyBorder="1" applyAlignment="1" applyProtection="1">
      <alignment horizontal="center" vertical="center" wrapText="1"/>
      <protection locked="0"/>
    </xf>
    <xf numFmtId="0" fontId="18" fillId="0" borderId="29" xfId="0" applyFont="1" applyBorder="1" applyAlignment="1" applyProtection="1">
      <alignment horizontal="center" vertical="center" wrapText="1"/>
      <protection locked="0"/>
    </xf>
    <xf numFmtId="0" fontId="18" fillId="0" borderId="17" xfId="0" applyFont="1" applyBorder="1" applyAlignment="1" applyProtection="1">
      <alignment horizontal="center" vertical="center" wrapText="1"/>
      <protection locked="0"/>
    </xf>
    <xf numFmtId="0" fontId="18" fillId="0" borderId="13" xfId="0" applyFont="1" applyBorder="1" applyAlignment="1" applyProtection="1">
      <alignment horizontal="center" vertical="center"/>
      <protection locked="0"/>
    </xf>
    <xf numFmtId="0" fontId="18" fillId="0" borderId="44" xfId="0" applyFont="1" applyBorder="1" applyAlignment="1" applyProtection="1">
      <alignment horizontal="center" vertical="center"/>
      <protection locked="0"/>
    </xf>
    <xf numFmtId="0" fontId="18" fillId="0" borderId="1" xfId="0" applyFont="1" applyBorder="1" applyAlignment="1" applyProtection="1">
      <alignment horizontal="center" vertical="center"/>
      <protection locked="0"/>
    </xf>
    <xf numFmtId="0" fontId="18" fillId="0" borderId="14" xfId="0" applyFont="1" applyBorder="1" applyAlignment="1" applyProtection="1">
      <alignment horizontal="center" vertical="center"/>
      <protection locked="0"/>
    </xf>
    <xf numFmtId="0" fontId="18" fillId="0" borderId="30" xfId="0" applyFont="1" applyBorder="1" applyAlignment="1" applyProtection="1">
      <alignment horizontal="center" vertical="center"/>
      <protection locked="0"/>
    </xf>
    <xf numFmtId="0" fontId="18" fillId="0" borderId="15" xfId="0" applyFont="1" applyBorder="1" applyAlignment="1" applyProtection="1">
      <alignment horizontal="center" vertical="center"/>
      <protection locked="0"/>
    </xf>
    <xf numFmtId="0" fontId="18" fillId="0" borderId="66" xfId="0" applyFont="1" applyBorder="1" applyAlignment="1" applyProtection="1">
      <alignment horizontal="center" vertical="center"/>
      <protection locked="0"/>
    </xf>
    <xf numFmtId="0" fontId="18" fillId="0" borderId="16" xfId="0" applyFont="1" applyBorder="1" applyAlignment="1" applyProtection="1">
      <alignment horizontal="center" vertical="center"/>
      <protection locked="0"/>
    </xf>
    <xf numFmtId="0" fontId="18" fillId="0" borderId="18" xfId="0" applyFont="1" applyBorder="1" applyAlignment="1" applyProtection="1">
      <alignment horizontal="center" vertical="center"/>
      <protection locked="0"/>
    </xf>
    <xf numFmtId="0" fontId="18" fillId="0" borderId="43" xfId="0" applyFont="1" applyBorder="1" applyAlignment="1" applyProtection="1">
      <alignment horizontal="center" vertical="center"/>
      <protection locked="0"/>
    </xf>
    <xf numFmtId="0" fontId="18" fillId="0" borderId="47" xfId="0" applyFont="1" applyBorder="1" applyAlignment="1" applyProtection="1">
      <alignment horizontal="center" vertical="center"/>
      <protection locked="0"/>
    </xf>
    <xf numFmtId="3" fontId="29" fillId="11" borderId="68" xfId="1" applyNumberFormat="1" applyFont="1" applyFill="1" applyBorder="1" applyAlignment="1" applyProtection="1">
      <alignment horizontal="center" vertical="center"/>
      <protection hidden="1"/>
    </xf>
    <xf numFmtId="3" fontId="29" fillId="11" borderId="12" xfId="1" applyNumberFormat="1" applyFont="1" applyFill="1" applyBorder="1" applyAlignment="1" applyProtection="1">
      <alignment horizontal="center" vertical="center"/>
      <protection hidden="1"/>
    </xf>
    <xf numFmtId="3" fontId="29" fillId="11" borderId="76" xfId="1" applyNumberFormat="1" applyFont="1" applyFill="1" applyBorder="1" applyAlignment="1" applyProtection="1">
      <alignment horizontal="center" vertical="center"/>
      <protection hidden="1"/>
    </xf>
    <xf numFmtId="3" fontId="29" fillId="11" borderId="14" xfId="1" applyNumberFormat="1" applyFont="1" applyFill="1" applyBorder="1" applyAlignment="1" applyProtection="1">
      <alignment horizontal="center" vertical="center"/>
      <protection hidden="1"/>
    </xf>
    <xf numFmtId="3" fontId="29" fillId="11" borderId="75" xfId="1" applyNumberFormat="1" applyFont="1" applyFill="1" applyBorder="1" applyAlignment="1" applyProtection="1">
      <alignment horizontal="center" vertical="center"/>
      <protection hidden="1"/>
    </xf>
    <xf numFmtId="3" fontId="29" fillId="2" borderId="51" xfId="1" applyNumberFormat="1" applyFont="1" applyFill="1" applyBorder="1" applyAlignment="1" applyProtection="1">
      <alignment horizontal="center" vertical="center"/>
      <protection hidden="1"/>
    </xf>
    <xf numFmtId="3" fontId="29" fillId="2" borderId="12" xfId="1" applyNumberFormat="1" applyFont="1" applyFill="1" applyBorder="1" applyAlignment="1" applyProtection="1">
      <alignment horizontal="center" vertical="center"/>
      <protection hidden="1"/>
    </xf>
    <xf numFmtId="3" fontId="29" fillId="2" borderId="4" xfId="1" applyNumberFormat="1" applyFont="1" applyFill="1" applyBorder="1" applyAlignment="1" applyProtection="1">
      <alignment horizontal="center" vertical="center"/>
      <protection hidden="1"/>
    </xf>
    <xf numFmtId="3" fontId="29" fillId="2" borderId="14" xfId="1" applyNumberFormat="1" applyFont="1" applyFill="1" applyBorder="1" applyAlignment="1" applyProtection="1">
      <alignment horizontal="center" vertical="center"/>
      <protection hidden="1"/>
    </xf>
    <xf numFmtId="3" fontId="29" fillId="2" borderId="58" xfId="1" applyNumberFormat="1" applyFont="1" applyFill="1" applyBorder="1" applyAlignment="1" applyProtection="1">
      <alignment horizontal="center" vertical="center"/>
      <protection hidden="1"/>
    </xf>
    <xf numFmtId="3" fontId="29" fillId="2" borderId="18" xfId="1" applyNumberFormat="1" applyFont="1" applyFill="1" applyBorder="1" applyAlignment="1" applyProtection="1">
      <alignment horizontal="center" vertical="center"/>
      <protection hidden="1"/>
    </xf>
    <xf numFmtId="3" fontId="29" fillId="12" borderId="51" xfId="1" applyNumberFormat="1" applyFont="1" applyFill="1" applyBorder="1" applyAlignment="1" applyProtection="1">
      <alignment horizontal="center" vertical="center"/>
      <protection hidden="1"/>
    </xf>
    <xf numFmtId="3" fontId="29" fillId="12" borderId="12" xfId="1" applyNumberFormat="1" applyFont="1" applyFill="1" applyBorder="1" applyAlignment="1" applyProtection="1">
      <alignment horizontal="center" vertical="center"/>
      <protection hidden="1"/>
    </xf>
    <xf numFmtId="3" fontId="29" fillId="12" borderId="4" xfId="1" applyNumberFormat="1" applyFont="1" applyFill="1" applyBorder="1" applyAlignment="1" applyProtection="1">
      <alignment horizontal="center" vertical="center"/>
      <protection hidden="1"/>
    </xf>
    <xf numFmtId="3" fontId="29" fillId="12" borderId="14" xfId="1" applyNumberFormat="1" applyFont="1" applyFill="1" applyBorder="1" applyAlignment="1" applyProtection="1">
      <alignment horizontal="center" vertical="center"/>
      <protection hidden="1"/>
    </xf>
    <xf numFmtId="3" fontId="29" fillId="12" borderId="48" xfId="1" applyNumberFormat="1" applyFont="1" applyFill="1" applyBorder="1" applyAlignment="1" applyProtection="1">
      <alignment horizontal="center" vertical="center"/>
      <protection hidden="1"/>
    </xf>
    <xf numFmtId="3" fontId="29" fillId="12" borderId="37" xfId="1" applyNumberFormat="1" applyFont="1" applyFill="1" applyBorder="1" applyAlignment="1" applyProtection="1">
      <alignment horizontal="center" vertical="center"/>
      <protection hidden="1"/>
    </xf>
    <xf numFmtId="3" fontId="29" fillId="14" borderId="51" xfId="1" applyNumberFormat="1" applyFont="1" applyFill="1" applyBorder="1" applyAlignment="1" applyProtection="1">
      <alignment horizontal="center" vertical="center"/>
      <protection hidden="1"/>
    </xf>
    <xf numFmtId="3" fontId="29" fillId="14" borderId="12" xfId="1" applyNumberFormat="1" applyFont="1" applyFill="1" applyBorder="1" applyAlignment="1" applyProtection="1">
      <alignment horizontal="center" vertical="center"/>
      <protection hidden="1"/>
    </xf>
    <xf numFmtId="3" fontId="29" fillId="14" borderId="4" xfId="1" applyNumberFormat="1" applyFont="1" applyFill="1" applyBorder="1" applyAlignment="1" applyProtection="1">
      <alignment horizontal="center" vertical="center"/>
      <protection hidden="1"/>
    </xf>
    <xf numFmtId="3" fontId="29" fillId="14" borderId="14" xfId="1" applyNumberFormat="1" applyFont="1" applyFill="1" applyBorder="1" applyAlignment="1" applyProtection="1">
      <alignment horizontal="center" vertical="center"/>
      <protection hidden="1"/>
    </xf>
    <xf numFmtId="3" fontId="29" fillId="14" borderId="58" xfId="1" applyNumberFormat="1" applyFont="1" applyFill="1" applyBorder="1" applyAlignment="1" applyProtection="1">
      <alignment horizontal="center" vertical="center"/>
      <protection hidden="1"/>
    </xf>
    <xf numFmtId="3" fontId="29" fillId="14" borderId="18" xfId="1" applyNumberFormat="1" applyFont="1" applyFill="1" applyBorder="1" applyAlignment="1" applyProtection="1">
      <alignment horizontal="center" vertical="center"/>
      <protection hidden="1"/>
    </xf>
    <xf numFmtId="0" fontId="18" fillId="11" borderId="68" xfId="0" applyFont="1" applyFill="1" applyBorder="1" applyAlignment="1" applyProtection="1">
      <alignment horizontal="center" vertical="center"/>
      <protection hidden="1"/>
    </xf>
    <xf numFmtId="0" fontId="18" fillId="11" borderId="62" xfId="0" applyFont="1" applyFill="1" applyBorder="1" applyAlignment="1" applyProtection="1">
      <alignment horizontal="center" vertical="center"/>
      <protection hidden="1"/>
    </xf>
    <xf numFmtId="0" fontId="18" fillId="11" borderId="76" xfId="0" applyFont="1" applyFill="1" applyBorder="1" applyAlignment="1" applyProtection="1">
      <alignment horizontal="center" vertical="center"/>
      <protection hidden="1"/>
    </xf>
    <xf numFmtId="0" fontId="18" fillId="11" borderId="44" xfId="0" applyFont="1" applyFill="1" applyBorder="1" applyAlignment="1" applyProtection="1">
      <alignment horizontal="center" vertical="center"/>
      <protection hidden="1"/>
    </xf>
    <xf numFmtId="0" fontId="18" fillId="11" borderId="66" xfId="0" applyFont="1" applyFill="1" applyBorder="1" applyAlignment="1" applyProtection="1">
      <alignment horizontal="center" vertical="center"/>
      <protection hidden="1"/>
    </xf>
    <xf numFmtId="0" fontId="18" fillId="11" borderId="24" xfId="0" applyFont="1" applyFill="1" applyBorder="1" applyAlignment="1" applyProtection="1">
      <alignment horizontal="center" vertical="center" wrapText="1"/>
      <protection hidden="1"/>
    </xf>
    <xf numFmtId="0" fontId="18" fillId="11" borderId="25" xfId="0" applyFont="1" applyFill="1" applyBorder="1" applyAlignment="1" applyProtection="1">
      <alignment horizontal="center" vertical="center" wrapText="1"/>
      <protection hidden="1"/>
    </xf>
    <xf numFmtId="0" fontId="18" fillId="11" borderId="36" xfId="0" applyFont="1" applyFill="1" applyBorder="1" applyAlignment="1" applyProtection="1">
      <alignment horizontal="center" vertical="center" wrapText="1"/>
      <protection hidden="1"/>
    </xf>
    <xf numFmtId="0" fontId="24" fillId="3" borderId="31" xfId="0" applyFont="1" applyFill="1" applyBorder="1" applyAlignment="1" applyProtection="1">
      <alignment horizontal="center" vertical="center" textRotation="90"/>
      <protection hidden="1"/>
    </xf>
    <xf numFmtId="0" fontId="24" fillId="3" borderId="32" xfId="0" applyFont="1" applyFill="1" applyBorder="1" applyAlignment="1" applyProtection="1">
      <alignment horizontal="center" vertical="center" textRotation="90"/>
      <protection hidden="1"/>
    </xf>
    <xf numFmtId="0" fontId="24" fillId="3" borderId="33" xfId="0" applyFont="1" applyFill="1" applyBorder="1" applyAlignment="1" applyProtection="1">
      <alignment horizontal="center" vertical="center" textRotation="90"/>
      <protection hidden="1"/>
    </xf>
    <xf numFmtId="0" fontId="18" fillId="2" borderId="24" xfId="0" applyFont="1" applyFill="1" applyBorder="1" applyAlignment="1" applyProtection="1">
      <alignment horizontal="center" vertical="center"/>
      <protection hidden="1"/>
    </xf>
    <xf numFmtId="0" fontId="18" fillId="2" borderId="68" xfId="0" applyFont="1" applyFill="1" applyBorder="1" applyAlignment="1" applyProtection="1">
      <alignment horizontal="center" vertical="center"/>
      <protection hidden="1"/>
    </xf>
    <xf numFmtId="0" fontId="18" fillId="2" borderId="62" xfId="0" applyFont="1" applyFill="1" applyBorder="1" applyAlignment="1" applyProtection="1">
      <alignment horizontal="center" vertical="center"/>
      <protection hidden="1"/>
    </xf>
    <xf numFmtId="0" fontId="18" fillId="2" borderId="25" xfId="0" applyFont="1" applyFill="1" applyBorder="1" applyAlignment="1" applyProtection="1">
      <alignment horizontal="center" vertical="center"/>
      <protection hidden="1"/>
    </xf>
    <xf numFmtId="0" fontId="18" fillId="2" borderId="76" xfId="0" applyFont="1" applyFill="1" applyBorder="1" applyAlignment="1" applyProtection="1">
      <alignment horizontal="center" vertical="center"/>
      <protection hidden="1"/>
    </xf>
    <xf numFmtId="0" fontId="18" fillId="2" borderId="44" xfId="0" applyFont="1" applyFill="1" applyBorder="1" applyAlignment="1" applyProtection="1">
      <alignment horizontal="center" vertical="center"/>
      <protection hidden="1"/>
    </xf>
    <xf numFmtId="0" fontId="18" fillId="2" borderId="36" xfId="0" applyFont="1" applyFill="1" applyBorder="1" applyAlignment="1" applyProtection="1">
      <alignment horizontal="center" vertical="center"/>
      <protection hidden="1"/>
    </xf>
    <xf numFmtId="0" fontId="18" fillId="2" borderId="75" xfId="0" applyFont="1" applyFill="1" applyBorder="1" applyAlignment="1" applyProtection="1">
      <alignment horizontal="center" vertical="center"/>
      <protection hidden="1"/>
    </xf>
    <xf numFmtId="0" fontId="18" fillId="2" borderId="66" xfId="0" applyFont="1" applyFill="1" applyBorder="1" applyAlignment="1" applyProtection="1">
      <alignment horizontal="center" vertical="center"/>
      <protection hidden="1"/>
    </xf>
    <xf numFmtId="0" fontId="18" fillId="18" borderId="17" xfId="0" applyFont="1" applyFill="1" applyBorder="1" applyAlignment="1" applyProtection="1">
      <alignment horizontal="center" vertical="center"/>
      <protection hidden="1"/>
    </xf>
    <xf numFmtId="0" fontId="18" fillId="12" borderId="68" xfId="0" applyFont="1" applyFill="1" applyBorder="1" applyAlignment="1" applyProtection="1">
      <alignment horizontal="center" vertical="center"/>
      <protection hidden="1"/>
    </xf>
    <xf numFmtId="0" fontId="18" fillId="12" borderId="62" xfId="0" applyFont="1" applyFill="1" applyBorder="1" applyAlignment="1" applyProtection="1">
      <alignment horizontal="center" vertical="center"/>
      <protection hidden="1"/>
    </xf>
    <xf numFmtId="0" fontId="18" fillId="18" borderId="30" xfId="0" applyFont="1" applyFill="1" applyBorder="1" applyAlignment="1" applyProtection="1">
      <alignment horizontal="center" vertical="center"/>
      <protection hidden="1"/>
    </xf>
    <xf numFmtId="0" fontId="18" fillId="12" borderId="76" xfId="0" applyFont="1" applyFill="1" applyBorder="1" applyAlignment="1" applyProtection="1">
      <alignment horizontal="center" vertical="center"/>
      <protection hidden="1"/>
    </xf>
    <xf numFmtId="0" fontId="18" fillId="12" borderId="44" xfId="0" applyFont="1" applyFill="1" applyBorder="1" applyAlignment="1" applyProtection="1">
      <alignment horizontal="center" vertical="center"/>
      <protection hidden="1"/>
    </xf>
    <xf numFmtId="0" fontId="18" fillId="18" borderId="78" xfId="0" applyFont="1" applyFill="1" applyBorder="1" applyAlignment="1" applyProtection="1">
      <alignment horizontal="center" vertical="center"/>
      <protection hidden="1"/>
    </xf>
    <xf numFmtId="0" fontId="18" fillId="12" borderId="75" xfId="0" applyFont="1" applyFill="1" applyBorder="1" applyAlignment="1" applyProtection="1">
      <alignment horizontal="center" vertical="center"/>
      <protection hidden="1"/>
    </xf>
    <xf numFmtId="0" fontId="18" fillId="12" borderId="47" xfId="0" applyFont="1" applyFill="1" applyBorder="1" applyAlignment="1" applyProtection="1">
      <alignment horizontal="center" vertical="center"/>
      <protection hidden="1"/>
    </xf>
    <xf numFmtId="0" fontId="18" fillId="19" borderId="17" xfId="0" applyFont="1" applyFill="1" applyBorder="1" applyAlignment="1" applyProtection="1">
      <alignment horizontal="center" vertical="center"/>
      <protection hidden="1"/>
    </xf>
    <xf numFmtId="0" fontId="18" fillId="14" borderId="68" xfId="0" applyFont="1" applyFill="1" applyBorder="1" applyAlignment="1" applyProtection="1">
      <alignment horizontal="center" vertical="center"/>
      <protection hidden="1"/>
    </xf>
    <xf numFmtId="0" fontId="18" fillId="14" borderId="62" xfId="0" applyFont="1" applyFill="1" applyBorder="1" applyAlignment="1" applyProtection="1">
      <alignment horizontal="center" vertical="center"/>
      <protection hidden="1"/>
    </xf>
    <xf numFmtId="0" fontId="18" fillId="19" borderId="30" xfId="0" applyFont="1" applyFill="1" applyBorder="1" applyAlignment="1" applyProtection="1">
      <alignment horizontal="center" vertical="center"/>
      <protection hidden="1"/>
    </xf>
    <xf numFmtId="0" fontId="18" fillId="14" borderId="76" xfId="0" applyFont="1" applyFill="1" applyBorder="1" applyAlignment="1" applyProtection="1">
      <alignment horizontal="center" vertical="center"/>
      <protection hidden="1"/>
    </xf>
    <xf numFmtId="0" fontId="18" fillId="14" borderId="44" xfId="0" applyFont="1" applyFill="1" applyBorder="1" applyAlignment="1" applyProtection="1">
      <alignment horizontal="center" vertical="center"/>
      <protection hidden="1"/>
    </xf>
    <xf numFmtId="0" fontId="18" fillId="19" borderId="43" xfId="0" applyFont="1" applyFill="1" applyBorder="1" applyAlignment="1" applyProtection="1">
      <alignment horizontal="center" vertical="center"/>
      <protection hidden="1"/>
    </xf>
    <xf numFmtId="0" fontId="18" fillId="14" borderId="84" xfId="0" applyFont="1" applyFill="1" applyBorder="1" applyAlignment="1" applyProtection="1">
      <alignment horizontal="center" vertical="center"/>
      <protection hidden="1"/>
    </xf>
    <xf numFmtId="0" fontId="18" fillId="14" borderId="66" xfId="0" applyFont="1" applyFill="1" applyBorder="1" applyAlignment="1" applyProtection="1">
      <alignment horizontal="center" vertical="center"/>
      <protection hidden="1"/>
    </xf>
    <xf numFmtId="0" fontId="38" fillId="3" borderId="34" xfId="0" applyFont="1" applyFill="1" applyBorder="1" applyAlignment="1" applyProtection="1">
      <alignment horizontal="center" vertical="center"/>
      <protection hidden="1"/>
    </xf>
    <xf numFmtId="0" fontId="38" fillId="3" borderId="41" xfId="0" applyFont="1" applyFill="1" applyBorder="1" applyAlignment="1" applyProtection="1">
      <alignment horizontal="center" vertical="center"/>
      <protection hidden="1"/>
    </xf>
    <xf numFmtId="0" fontId="38" fillId="3" borderId="56" xfId="0" applyFont="1" applyFill="1" applyBorder="1" applyAlignment="1" applyProtection="1">
      <alignment horizontal="center" vertical="center"/>
      <protection hidden="1"/>
    </xf>
    <xf numFmtId="0" fontId="38" fillId="3" borderId="36" xfId="0" applyFont="1" applyFill="1" applyBorder="1" applyAlignment="1" applyProtection="1">
      <alignment horizontal="center" vertical="center"/>
      <protection hidden="1"/>
    </xf>
    <xf numFmtId="0" fontId="38" fillId="3" borderId="56" xfId="0" applyFont="1" applyFill="1" applyBorder="1" applyAlignment="1" applyProtection="1">
      <alignment horizontal="center" vertical="center"/>
      <protection hidden="1"/>
    </xf>
    <xf numFmtId="3" fontId="23" fillId="3" borderId="33" xfId="0" applyNumberFormat="1" applyFont="1" applyFill="1" applyBorder="1" applyAlignment="1" applyProtection="1">
      <alignment horizontal="center" vertical="center"/>
      <protection hidden="1"/>
    </xf>
    <xf numFmtId="3" fontId="23" fillId="3" borderId="27" xfId="0" applyNumberFormat="1" applyFont="1" applyFill="1" applyBorder="1" applyAlignment="1" applyProtection="1">
      <alignment horizontal="center" vertical="center"/>
      <protection hidden="1"/>
    </xf>
    <xf numFmtId="3" fontId="23" fillId="3" borderId="65" xfId="0" applyNumberFormat="1" applyFont="1" applyFill="1" applyBorder="1" applyAlignment="1" applyProtection="1">
      <alignment horizontal="center" vertical="center"/>
      <protection hidden="1"/>
    </xf>
    <xf numFmtId="3" fontId="23" fillId="3" borderId="60" xfId="0" applyNumberFormat="1" applyFont="1" applyFill="1" applyBorder="1" applyAlignment="1" applyProtection="1">
      <alignment horizontal="center" vertical="center"/>
      <protection hidden="1"/>
    </xf>
    <xf numFmtId="3" fontId="23" fillId="3" borderId="59" xfId="0" applyNumberFormat="1" applyFont="1" applyFill="1" applyBorder="1" applyAlignment="1" applyProtection="1">
      <alignment horizontal="center" vertical="center"/>
      <protection hidden="1"/>
    </xf>
    <xf numFmtId="3" fontId="23" fillId="0" borderId="39" xfId="1" applyNumberFormat="1" applyFont="1" applyBorder="1" applyAlignment="1" applyProtection="1">
      <alignment horizontal="center" vertical="center"/>
      <protection locked="0"/>
    </xf>
    <xf numFmtId="3" fontId="23" fillId="0" borderId="40" xfId="1" applyNumberFormat="1" applyFont="1" applyBorder="1" applyAlignment="1" applyProtection="1">
      <alignment horizontal="center" vertical="center"/>
      <protection locked="0"/>
    </xf>
    <xf numFmtId="3" fontId="23" fillId="0" borderId="49" xfId="1" applyNumberFormat="1" applyFont="1" applyBorder="1" applyAlignment="1" applyProtection="1">
      <alignment horizontal="center" vertical="center"/>
      <protection locked="0"/>
    </xf>
    <xf numFmtId="3" fontId="23" fillId="0" borderId="8" xfId="1" applyNumberFormat="1" applyFont="1" applyBorder="1" applyAlignment="1" applyProtection="1">
      <alignment horizontal="center" vertical="center"/>
      <protection locked="0"/>
    </xf>
    <xf numFmtId="3" fontId="23" fillId="0" borderId="29" xfId="1" applyNumberFormat="1" applyFont="1" applyBorder="1" applyAlignment="1" applyProtection="1">
      <alignment horizontal="center" vertical="center"/>
      <protection locked="0"/>
    </xf>
    <xf numFmtId="3" fontId="23" fillId="0" borderId="6" xfId="1" applyNumberFormat="1" applyFont="1" applyBorder="1" applyAlignment="1" applyProtection="1">
      <alignment horizontal="center" vertical="center"/>
      <protection locked="0"/>
    </xf>
    <xf numFmtId="3" fontId="23" fillId="0" borderId="20" xfId="1" applyNumberFormat="1" applyFont="1" applyBorder="1" applyAlignment="1" applyProtection="1">
      <alignment horizontal="center" vertical="center"/>
      <protection locked="0"/>
    </xf>
    <xf numFmtId="3" fontId="23" fillId="0" borderId="13" xfId="1" applyNumberFormat="1" applyFont="1" applyBorder="1" applyAlignment="1" applyProtection="1">
      <alignment horizontal="center" vertical="center"/>
      <protection locked="0"/>
    </xf>
    <xf numFmtId="3" fontId="23" fillId="0" borderId="4" xfId="1" applyNumberFormat="1" applyFont="1" applyBorder="1" applyAlignment="1" applyProtection="1">
      <alignment horizontal="center" vertical="center"/>
      <protection locked="0"/>
    </xf>
    <xf numFmtId="3" fontId="23" fillId="0" borderId="3" xfId="1" applyNumberFormat="1" applyFont="1" applyBorder="1" applyAlignment="1" applyProtection="1">
      <alignment horizontal="center" vertical="center"/>
      <protection locked="0"/>
    </xf>
    <xf numFmtId="3" fontId="23" fillId="0" borderId="14" xfId="1" applyNumberFormat="1" applyFont="1" applyBorder="1" applyAlignment="1" applyProtection="1">
      <alignment horizontal="center" vertical="center"/>
      <protection locked="0"/>
    </xf>
    <xf numFmtId="3" fontId="23" fillId="0" borderId="1" xfId="1" applyNumberFormat="1" applyFont="1" applyBorder="1" applyAlignment="1" applyProtection="1">
      <alignment horizontal="center" vertical="center"/>
      <protection locked="0"/>
    </xf>
    <xf numFmtId="3" fontId="23" fillId="0" borderId="21" xfId="1" applyNumberFormat="1" applyFont="1" applyBorder="1" applyAlignment="1" applyProtection="1">
      <alignment horizontal="center" vertical="center"/>
      <protection locked="0"/>
    </xf>
    <xf numFmtId="3" fontId="23" fillId="0" borderId="15" xfId="1" applyNumberFormat="1" applyFont="1" applyBorder="1" applyAlignment="1" applyProtection="1">
      <alignment horizontal="center" vertical="center"/>
      <protection locked="0"/>
    </xf>
    <xf numFmtId="3" fontId="23" fillId="0" borderId="58" xfId="1" applyNumberFormat="1" applyFont="1" applyBorder="1" applyAlignment="1" applyProtection="1">
      <alignment horizontal="center" vertical="center"/>
      <protection locked="0"/>
    </xf>
    <xf numFmtId="3" fontId="23" fillId="0" borderId="57" xfId="1" applyNumberFormat="1" applyFont="1" applyBorder="1" applyAlignment="1" applyProtection="1">
      <alignment horizontal="center" vertical="center"/>
      <protection locked="0"/>
    </xf>
    <xf numFmtId="3" fontId="23" fillId="0" borderId="18" xfId="1" applyNumberFormat="1" applyFont="1" applyBorder="1" applyAlignment="1" applyProtection="1">
      <alignment horizontal="center" vertical="center"/>
      <protection locked="0"/>
    </xf>
    <xf numFmtId="3" fontId="23" fillId="0" borderId="16" xfId="1" applyNumberFormat="1" applyFont="1" applyBorder="1" applyAlignment="1" applyProtection="1">
      <alignment horizontal="center" vertical="center"/>
      <protection locked="0"/>
    </xf>
    <xf numFmtId="3" fontId="23" fillId="0" borderId="61" xfId="1" applyNumberFormat="1" applyFont="1" applyBorder="1" applyAlignment="1" applyProtection="1">
      <alignment horizontal="center" vertical="center"/>
      <protection locked="0"/>
    </xf>
    <xf numFmtId="3" fontId="23" fillId="0" borderId="38" xfId="1" applyNumberFormat="1" applyFont="1" applyBorder="1" applyAlignment="1" applyProtection="1">
      <alignment horizontal="center" vertical="center"/>
      <protection locked="0"/>
    </xf>
    <xf numFmtId="3" fontId="23" fillId="0" borderId="10" xfId="1" applyNumberFormat="1" applyFont="1" applyBorder="1" applyAlignment="1" applyProtection="1">
      <alignment horizontal="center" vertical="center"/>
      <protection locked="0"/>
    </xf>
    <xf numFmtId="3" fontId="23" fillId="0" borderId="51" xfId="1" applyNumberFormat="1" applyFont="1" applyBorder="1" applyAlignment="1" applyProtection="1">
      <alignment horizontal="center" vertical="center"/>
      <protection locked="0"/>
    </xf>
    <xf numFmtId="3" fontId="23" fillId="0" borderId="19" xfId="1" applyNumberFormat="1" applyFont="1" applyBorder="1" applyAlignment="1" applyProtection="1">
      <alignment horizontal="center" vertical="center"/>
      <protection locked="0"/>
    </xf>
    <xf numFmtId="3" fontId="23" fillId="0" borderId="11" xfId="1" applyNumberFormat="1" applyFont="1" applyBorder="1" applyAlignment="1" applyProtection="1">
      <alignment horizontal="center" vertical="center"/>
      <protection locked="0"/>
    </xf>
    <xf numFmtId="3" fontId="23" fillId="0" borderId="12" xfId="1" applyNumberFormat="1" applyFont="1" applyBorder="1" applyAlignment="1" applyProtection="1">
      <alignment horizontal="center" vertical="center"/>
      <protection locked="0"/>
    </xf>
    <xf numFmtId="3" fontId="23" fillId="0" borderId="26" xfId="1" applyNumberFormat="1" applyFont="1" applyBorder="1" applyAlignment="1" applyProtection="1">
      <alignment horizontal="center" vertical="center"/>
      <protection locked="0"/>
    </xf>
    <xf numFmtId="3" fontId="23" fillId="0" borderId="48" xfId="1" applyNumberFormat="1" applyFont="1" applyBorder="1" applyAlignment="1" applyProtection="1">
      <alignment horizontal="center" vertical="center"/>
      <protection locked="0"/>
    </xf>
    <xf numFmtId="3" fontId="23" fillId="0" borderId="7" xfId="1" applyNumberFormat="1" applyFont="1" applyBorder="1" applyAlignment="1" applyProtection="1">
      <alignment horizontal="center" vertical="center"/>
      <protection locked="0"/>
    </xf>
    <xf numFmtId="3" fontId="23" fillId="0" borderId="5" xfId="1" applyNumberFormat="1" applyFont="1" applyBorder="1" applyAlignment="1" applyProtection="1">
      <alignment horizontal="center" vertical="center"/>
      <protection locked="0"/>
    </xf>
    <xf numFmtId="3" fontId="23" fillId="0" borderId="37" xfId="1" applyNumberFormat="1" applyFont="1" applyBorder="1" applyAlignment="1" applyProtection="1">
      <alignment horizontal="center" vertical="center"/>
      <protection locked="0"/>
    </xf>
    <xf numFmtId="3" fontId="23" fillId="0" borderId="61" xfId="0" applyNumberFormat="1" applyFont="1" applyBorder="1" applyAlignment="1" applyProtection="1">
      <alignment horizontal="center" vertical="center"/>
      <protection locked="0"/>
    </xf>
    <xf numFmtId="3" fontId="23" fillId="0" borderId="20" xfId="0" applyNumberFormat="1" applyFont="1" applyBorder="1" applyAlignment="1" applyProtection="1">
      <alignment horizontal="center" vertical="center"/>
      <protection locked="0"/>
    </xf>
    <xf numFmtId="3" fontId="23" fillId="0" borderId="21" xfId="0" applyNumberFormat="1" applyFont="1" applyBorder="1" applyAlignment="1" applyProtection="1">
      <alignment horizontal="center" vertical="center"/>
      <protection locked="0"/>
    </xf>
    <xf numFmtId="3" fontId="23" fillId="0" borderId="38" xfId="0" applyNumberFormat="1" applyFont="1" applyBorder="1" applyAlignment="1" applyProtection="1">
      <alignment horizontal="center" vertical="center"/>
      <protection locked="0"/>
    </xf>
    <xf numFmtId="3" fontId="23" fillId="0" borderId="9" xfId="0" applyNumberFormat="1" applyFont="1" applyBorder="1" applyAlignment="1" applyProtection="1">
      <alignment horizontal="center" vertical="center"/>
      <protection locked="0"/>
    </xf>
    <xf numFmtId="3" fontId="23" fillId="0" borderId="53" xfId="1" applyNumberFormat="1" applyFont="1" applyFill="1" applyBorder="1" applyAlignment="1" applyProtection="1">
      <alignment horizontal="center" vertical="center"/>
      <protection locked="0"/>
    </xf>
    <xf numFmtId="3" fontId="23" fillId="0" borderId="79" xfId="1" applyNumberFormat="1" applyFont="1" applyFill="1" applyBorder="1" applyAlignment="1" applyProtection="1">
      <alignment horizontal="center" vertical="center"/>
      <protection locked="0"/>
    </xf>
    <xf numFmtId="3" fontId="23" fillId="0" borderId="79" xfId="1" applyNumberFormat="1" applyFont="1" applyBorder="1" applyAlignment="1" applyProtection="1">
      <alignment horizontal="center" vertical="center"/>
      <protection locked="0"/>
    </xf>
    <xf numFmtId="3" fontId="23" fillId="0" borderId="54" xfId="1" applyNumberFormat="1" applyFont="1" applyBorder="1" applyAlignment="1" applyProtection="1">
      <alignment horizontal="center" vertical="center"/>
      <protection locked="0"/>
    </xf>
    <xf numFmtId="3" fontId="23" fillId="0" borderId="53" xfId="0" applyNumberFormat="1" applyFont="1" applyBorder="1" applyAlignment="1" applyProtection="1">
      <alignment horizontal="center" vertical="center"/>
      <protection locked="0"/>
    </xf>
    <xf numFmtId="3" fontId="23" fillId="0" borderId="64" xfId="0" applyNumberFormat="1" applyFont="1" applyBorder="1" applyAlignment="1" applyProtection="1">
      <alignment horizontal="center" vertical="center"/>
      <protection locked="0"/>
    </xf>
    <xf numFmtId="3" fontId="23" fillId="0" borderId="79" xfId="0" applyNumberFormat="1" applyFont="1" applyBorder="1" applyAlignment="1" applyProtection="1">
      <alignment horizontal="center" vertical="center"/>
      <protection locked="0"/>
    </xf>
    <xf numFmtId="3" fontId="23" fillId="0" borderId="54" xfId="0" applyNumberFormat="1" applyFont="1" applyBorder="1" applyAlignment="1" applyProtection="1">
      <alignment horizontal="center" vertical="center"/>
      <protection locked="0"/>
    </xf>
    <xf numFmtId="0" fontId="18" fillId="2" borderId="10" xfId="0" applyFont="1" applyFill="1" applyBorder="1" applyAlignment="1" applyProtection="1">
      <alignment horizontal="center" vertical="center" wrapText="1"/>
      <protection hidden="1"/>
    </xf>
    <xf numFmtId="0" fontId="18" fillId="2" borderId="12" xfId="0" applyFont="1" applyFill="1" applyBorder="1" applyAlignment="1" applyProtection="1">
      <alignment horizontal="center" vertical="center" wrapText="1"/>
      <protection hidden="1"/>
    </xf>
    <xf numFmtId="0" fontId="18" fillId="2" borderId="68" xfId="0" applyFont="1" applyFill="1" applyBorder="1" applyAlignment="1" applyProtection="1">
      <alignment horizontal="center" vertical="center"/>
      <protection hidden="1"/>
    </xf>
    <xf numFmtId="0" fontId="18" fillId="2" borderId="17" xfId="0" applyFont="1" applyFill="1" applyBorder="1" applyAlignment="1" applyProtection="1">
      <alignment horizontal="center" vertical="center"/>
      <protection hidden="1"/>
    </xf>
    <xf numFmtId="0" fontId="18" fillId="2" borderId="22" xfId="0" applyFont="1" applyFill="1" applyBorder="1" applyAlignment="1" applyProtection="1">
      <alignment horizontal="center" vertical="center"/>
      <protection hidden="1"/>
    </xf>
    <xf numFmtId="0" fontId="18" fillId="2" borderId="23" xfId="0" applyFont="1" applyFill="1" applyBorder="1" applyAlignment="1" applyProtection="1">
      <alignment horizontal="center" vertical="center"/>
      <protection hidden="1"/>
    </xf>
    <xf numFmtId="0" fontId="29" fillId="2" borderId="10" xfId="0" applyFont="1" applyFill="1" applyBorder="1" applyAlignment="1" applyProtection="1">
      <alignment vertical="center" wrapText="1"/>
      <protection hidden="1"/>
    </xf>
    <xf numFmtId="11" fontId="18" fillId="2" borderId="12" xfId="1" applyNumberFormat="1" applyFont="1" applyFill="1" applyBorder="1" applyAlignment="1" applyProtection="1">
      <alignment horizontal="center" vertical="center"/>
      <protection hidden="1"/>
    </xf>
    <xf numFmtId="0" fontId="18" fillId="2" borderId="15" xfId="0" applyFont="1" applyFill="1" applyBorder="1" applyAlignment="1" applyProtection="1">
      <alignment horizontal="center" vertical="center" wrapText="1"/>
      <protection hidden="1"/>
    </xf>
    <xf numFmtId="0" fontId="18" fillId="2" borderId="18" xfId="0" applyFont="1" applyFill="1" applyBorder="1" applyAlignment="1" applyProtection="1">
      <alignment horizontal="center" vertical="center" wrapText="1"/>
      <protection hidden="1"/>
    </xf>
    <xf numFmtId="0" fontId="18" fillId="2" borderId="15" xfId="0" applyFont="1" applyFill="1" applyBorder="1" applyAlignment="1" applyProtection="1">
      <alignment horizontal="center" vertical="center"/>
      <protection hidden="1"/>
    </xf>
    <xf numFmtId="0" fontId="18" fillId="2" borderId="16" xfId="0" applyFont="1" applyFill="1" applyBorder="1" applyAlignment="1" applyProtection="1">
      <alignment horizontal="center" vertical="center"/>
      <protection hidden="1"/>
    </xf>
    <xf numFmtId="0" fontId="18" fillId="2" borderId="57" xfId="0" applyFont="1" applyFill="1" applyBorder="1" applyAlignment="1" applyProtection="1">
      <alignment horizontal="center" vertical="center"/>
      <protection hidden="1"/>
    </xf>
    <xf numFmtId="0" fontId="18" fillId="2" borderId="18" xfId="0" applyFont="1" applyFill="1" applyBorder="1" applyAlignment="1" applyProtection="1">
      <alignment horizontal="center" vertical="center"/>
      <protection hidden="1"/>
    </xf>
    <xf numFmtId="0" fontId="18" fillId="2" borderId="58" xfId="0" applyFont="1" applyFill="1" applyBorder="1" applyAlignment="1" applyProtection="1">
      <alignment horizontal="center" vertical="center"/>
      <protection hidden="1"/>
    </xf>
    <xf numFmtId="0" fontId="29" fillId="2" borderId="13" xfId="0" applyFont="1" applyFill="1" applyBorder="1" applyAlignment="1" applyProtection="1">
      <alignment vertical="center" wrapText="1"/>
      <protection hidden="1"/>
    </xf>
    <xf numFmtId="11" fontId="18" fillId="2" borderId="14" xfId="1" applyNumberFormat="1" applyFont="1" applyFill="1" applyBorder="1" applyAlignment="1" applyProtection="1">
      <alignment horizontal="center" vertical="center"/>
      <protection hidden="1"/>
    </xf>
    <xf numFmtId="0" fontId="18" fillId="2" borderId="65" xfId="0" applyFont="1" applyFill="1" applyBorder="1" applyAlignment="1" applyProtection="1">
      <alignment horizontal="center" vertical="center"/>
      <protection hidden="1"/>
    </xf>
    <xf numFmtId="0" fontId="18" fillId="2" borderId="52" xfId="0" applyFont="1" applyFill="1" applyBorder="1" applyAlignment="1" applyProtection="1">
      <alignment horizontal="center" vertical="center" wrapText="1"/>
      <protection hidden="1"/>
    </xf>
    <xf numFmtId="4" fontId="18" fillId="2" borderId="27" xfId="1" applyNumberFormat="1" applyFont="1" applyFill="1" applyBorder="1" applyAlignment="1" applyProtection="1">
      <alignment horizontal="center" vertical="center"/>
      <protection hidden="1"/>
    </xf>
    <xf numFmtId="4" fontId="18" fillId="2" borderId="60" xfId="1" applyNumberFormat="1" applyFont="1" applyFill="1" applyBorder="1" applyAlignment="1" applyProtection="1">
      <alignment horizontal="center" vertical="center"/>
      <protection hidden="1"/>
    </xf>
    <xf numFmtId="168" fontId="18" fillId="2" borderId="52" xfId="2" applyNumberFormat="1" applyFont="1" applyFill="1" applyBorder="1" applyAlignment="1" applyProtection="1">
      <alignment horizontal="center" vertical="center"/>
      <protection hidden="1"/>
    </xf>
    <xf numFmtId="3" fontId="18" fillId="2" borderId="27" xfId="1" applyNumberFormat="1" applyFont="1" applyFill="1" applyBorder="1" applyAlignment="1" applyProtection="1">
      <alignment horizontal="center" vertical="center"/>
      <protection hidden="1"/>
    </xf>
    <xf numFmtId="3" fontId="18" fillId="2" borderId="60" xfId="1" applyNumberFormat="1" applyFont="1" applyFill="1" applyBorder="1" applyAlignment="1" applyProtection="1">
      <alignment horizontal="center" vertical="center"/>
      <protection hidden="1"/>
    </xf>
    <xf numFmtId="9" fontId="18" fillId="2" borderId="59" xfId="2" applyFont="1" applyFill="1" applyBorder="1" applyAlignment="1" applyProtection="1">
      <alignment horizontal="center" vertical="center"/>
      <protection hidden="1"/>
    </xf>
    <xf numFmtId="172" fontId="18" fillId="2" borderId="27" xfId="1" applyNumberFormat="1" applyFont="1" applyFill="1" applyBorder="1" applyAlignment="1" applyProtection="1">
      <alignment horizontal="center" vertical="center"/>
      <protection hidden="1"/>
    </xf>
    <xf numFmtId="172" fontId="18" fillId="2" borderId="65" xfId="1" applyNumberFormat="1" applyFont="1" applyFill="1" applyBorder="1" applyAlignment="1" applyProtection="1">
      <alignment horizontal="center" vertical="center"/>
      <protection hidden="1"/>
    </xf>
    <xf numFmtId="172" fontId="18" fillId="2" borderId="60" xfId="1" applyNumberFormat="1" applyFont="1" applyFill="1" applyBorder="1" applyAlignment="1" applyProtection="1">
      <alignment horizontal="center" vertical="center"/>
      <protection hidden="1"/>
    </xf>
    <xf numFmtId="0" fontId="29" fillId="2" borderId="15" xfId="0" applyFont="1" applyFill="1" applyBorder="1" applyAlignment="1" applyProtection="1">
      <alignment vertical="center" wrapText="1"/>
      <protection hidden="1"/>
    </xf>
    <xf numFmtId="11" fontId="29" fillId="2" borderId="18" xfId="1" applyNumberFormat="1" applyFont="1" applyFill="1" applyBorder="1" applyAlignment="1" applyProtection="1">
      <alignment horizontal="center" vertical="center"/>
      <protection hidden="1"/>
    </xf>
    <xf numFmtId="172" fontId="18" fillId="0" borderId="12" xfId="1" applyNumberFormat="1" applyFont="1" applyBorder="1" applyAlignment="1" applyProtection="1">
      <alignment horizontal="center" vertical="center"/>
      <protection locked="0"/>
    </xf>
    <xf numFmtId="0" fontId="7" fillId="0" borderId="49"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172" fontId="18" fillId="0" borderId="14" xfId="1" applyNumberFormat="1"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24" fillId="0" borderId="1" xfId="0" applyFont="1" applyBorder="1" applyAlignment="1" applyProtection="1">
      <alignment horizontal="center" vertical="center"/>
      <protection locked="0"/>
    </xf>
    <xf numFmtId="172" fontId="18" fillId="0" borderId="18" xfId="1" applyNumberFormat="1" applyFont="1" applyBorder="1" applyAlignment="1" applyProtection="1">
      <alignment horizontal="center" vertical="center"/>
      <protection locked="0"/>
    </xf>
    <xf numFmtId="0" fontId="7" fillId="0" borderId="58" xfId="0" applyFont="1" applyBorder="1" applyAlignment="1" applyProtection="1">
      <alignment horizontal="center" vertical="center"/>
      <protection locked="0"/>
    </xf>
    <xf numFmtId="0" fontId="24" fillId="0" borderId="16" xfId="0" applyFont="1" applyBorder="1" applyAlignment="1" applyProtection="1">
      <alignment horizontal="center" vertical="center"/>
      <protection locked="0"/>
    </xf>
    <xf numFmtId="164" fontId="18" fillId="0" borderId="16" xfId="1" applyNumberFormat="1" applyFont="1" applyBorder="1" applyAlignment="1" applyProtection="1">
      <alignment horizontal="center" vertical="center"/>
      <protection locked="0"/>
    </xf>
    <xf numFmtId="0" fontId="7" fillId="0" borderId="51" xfId="0" applyFont="1" applyBorder="1" applyAlignment="1" applyProtection="1">
      <alignment horizontal="center" vertical="center"/>
      <protection locked="0"/>
    </xf>
    <xf numFmtId="0" fontId="24" fillId="0" borderId="11"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172" fontId="18" fillId="0" borderId="29" xfId="1" applyNumberFormat="1" applyFont="1" applyBorder="1" applyAlignment="1" applyProtection="1">
      <alignment horizontal="center" vertical="center"/>
      <protection locked="0"/>
    </xf>
    <xf numFmtId="0" fontId="18" fillId="0" borderId="80" xfId="0" applyFont="1" applyBorder="1" applyAlignment="1" applyProtection="1">
      <alignment horizontal="center" vertical="center" wrapText="1"/>
      <protection locked="0"/>
    </xf>
    <xf numFmtId="168" fontId="18" fillId="0" borderId="45" xfId="0" applyNumberFormat="1" applyFont="1" applyBorder="1" applyAlignment="1" applyProtection="1">
      <alignment horizontal="center" vertical="center" wrapText="1"/>
      <protection locked="0"/>
    </xf>
    <xf numFmtId="0" fontId="18" fillId="0" borderId="27" xfId="0" applyFont="1" applyBorder="1" applyAlignment="1" applyProtection="1">
      <alignment horizontal="center" vertical="center" wrapText="1"/>
      <protection locked="0"/>
    </xf>
    <xf numFmtId="168" fontId="18" fillId="0" borderId="59" xfId="0" applyNumberFormat="1" applyFont="1" applyBorder="1" applyAlignment="1" applyProtection="1">
      <alignment horizontal="center" vertical="center" wrapText="1"/>
      <protection locked="0"/>
    </xf>
    <xf numFmtId="0" fontId="18" fillId="0" borderId="74" xfId="0" applyFont="1" applyBorder="1" applyAlignment="1" applyProtection="1">
      <alignment horizontal="center" vertical="center" wrapText="1"/>
      <protection locked="0"/>
    </xf>
    <xf numFmtId="168" fontId="18" fillId="0" borderId="77" xfId="0" applyNumberFormat="1" applyFont="1" applyBorder="1" applyAlignment="1" applyProtection="1">
      <alignment horizontal="center" vertical="center" wrapText="1"/>
      <protection locked="0"/>
    </xf>
    <xf numFmtId="0" fontId="18" fillId="0" borderId="74" xfId="0" applyFont="1" applyBorder="1" applyAlignment="1" applyProtection="1">
      <alignment horizontal="center" vertical="center"/>
      <protection locked="0"/>
    </xf>
    <xf numFmtId="0" fontId="18" fillId="0" borderId="80" xfId="0" applyFont="1" applyBorder="1" applyAlignment="1" applyProtection="1">
      <alignment horizontal="center" vertical="center"/>
      <protection locked="0"/>
    </xf>
    <xf numFmtId="0" fontId="18" fillId="0" borderId="27" xfId="0" applyFont="1" applyBorder="1" applyAlignment="1" applyProtection="1">
      <alignment horizontal="center" vertical="center"/>
      <protection locked="0"/>
    </xf>
    <xf numFmtId="4" fontId="18" fillId="0" borderId="19" xfId="1" applyNumberFormat="1" applyFont="1" applyFill="1" applyBorder="1" applyAlignment="1" applyProtection="1">
      <alignment horizontal="center" vertical="center"/>
      <protection locked="0"/>
    </xf>
    <xf numFmtId="4" fontId="18" fillId="0" borderId="3" xfId="1" applyNumberFormat="1" applyFont="1" applyFill="1" applyBorder="1" applyAlignment="1" applyProtection="1">
      <alignment horizontal="center" vertical="center"/>
      <protection locked="0"/>
    </xf>
    <xf numFmtId="4" fontId="18" fillId="0" borderId="57" xfId="1" applyNumberFormat="1" applyFont="1" applyFill="1" applyBorder="1" applyAlignment="1" applyProtection="1">
      <alignment horizontal="center" vertical="center"/>
      <protection locked="0"/>
    </xf>
    <xf numFmtId="4" fontId="18" fillId="0" borderId="7" xfId="1" applyNumberFormat="1" applyFont="1" applyFill="1" applyBorder="1" applyAlignment="1" applyProtection="1">
      <alignment horizontal="center" vertical="center"/>
      <protection locked="0"/>
    </xf>
    <xf numFmtId="4" fontId="18" fillId="0" borderId="18" xfId="1" applyNumberFormat="1" applyFont="1" applyFill="1" applyBorder="1" applyAlignment="1" applyProtection="1">
      <alignment horizontal="center" vertical="center"/>
      <protection locked="0"/>
    </xf>
    <xf numFmtId="4" fontId="18" fillId="0" borderId="12" xfId="1" applyNumberFormat="1" applyFont="1" applyFill="1" applyBorder="1" applyAlignment="1" applyProtection="1">
      <alignment horizontal="center" vertical="center"/>
      <protection locked="0"/>
    </xf>
    <xf numFmtId="4" fontId="18" fillId="0" borderId="14" xfId="1" applyNumberFormat="1" applyFont="1" applyFill="1" applyBorder="1" applyAlignment="1" applyProtection="1">
      <alignment horizontal="center" vertical="center"/>
      <protection locked="0"/>
    </xf>
    <xf numFmtId="4" fontId="18" fillId="0" borderId="12" xfId="1" applyNumberFormat="1" applyFont="1" applyBorder="1" applyAlignment="1" applyProtection="1">
      <alignment horizontal="center" vertical="center"/>
      <protection locked="0"/>
    </xf>
    <xf numFmtId="4" fontId="18" fillId="0" borderId="18" xfId="1" applyNumberFormat="1" applyFont="1" applyBorder="1" applyAlignment="1" applyProtection="1">
      <alignment horizontal="center" vertical="center"/>
      <protection locked="0"/>
    </xf>
    <xf numFmtId="0" fontId="18" fillId="2" borderId="34" xfId="0" applyFont="1" applyFill="1" applyBorder="1" applyAlignment="1" applyProtection="1">
      <alignment horizontal="center" vertical="center"/>
      <protection hidden="1"/>
    </xf>
    <xf numFmtId="0" fontId="18" fillId="2" borderId="41" xfId="0" applyFont="1" applyFill="1" applyBorder="1" applyAlignment="1" applyProtection="1">
      <alignment horizontal="center" vertical="center"/>
      <protection hidden="1"/>
    </xf>
    <xf numFmtId="0" fontId="18" fillId="2" borderId="42" xfId="0" applyFont="1" applyFill="1" applyBorder="1" applyAlignment="1" applyProtection="1">
      <alignment horizontal="center" vertical="center"/>
      <protection hidden="1"/>
    </xf>
    <xf numFmtId="0" fontId="18" fillId="2" borderId="64" xfId="0" applyFont="1" applyFill="1" applyBorder="1" applyAlignment="1" applyProtection="1">
      <alignment horizontal="center" vertical="center"/>
      <protection hidden="1"/>
    </xf>
    <xf numFmtId="0" fontId="18" fillId="2" borderId="79" xfId="0" applyFont="1" applyFill="1" applyBorder="1" applyAlignment="1" applyProtection="1">
      <alignment horizontal="center" vertical="center"/>
      <protection hidden="1"/>
    </xf>
    <xf numFmtId="0" fontId="18" fillId="2" borderId="54" xfId="0" applyFont="1" applyFill="1" applyBorder="1" applyAlignment="1" applyProtection="1">
      <alignment horizontal="center" vertical="center"/>
      <protection hidden="1"/>
    </xf>
    <xf numFmtId="0" fontId="18" fillId="2" borderId="28" xfId="0" applyFont="1" applyFill="1" applyBorder="1" applyAlignment="1" applyProtection="1">
      <alignment horizontal="center" vertical="center"/>
      <protection hidden="1"/>
    </xf>
    <xf numFmtId="0" fontId="18" fillId="2" borderId="74" xfId="0" applyFont="1" applyFill="1" applyBorder="1" applyAlignment="1" applyProtection="1">
      <alignment horizontal="center" vertical="center"/>
      <protection hidden="1"/>
    </xf>
    <xf numFmtId="0" fontId="18" fillId="2" borderId="12" xfId="0" applyFont="1" applyFill="1" applyBorder="1" applyAlignment="1" applyProtection="1">
      <alignment horizontal="center" vertical="center"/>
      <protection hidden="1"/>
    </xf>
    <xf numFmtId="0" fontId="18" fillId="2" borderId="10" xfId="0" applyFont="1" applyFill="1" applyBorder="1" applyAlignment="1" applyProtection="1">
      <alignment horizontal="center" vertical="center"/>
      <protection hidden="1"/>
    </xf>
    <xf numFmtId="0" fontId="18" fillId="2" borderId="11" xfId="0" applyFont="1" applyFill="1" applyBorder="1" applyAlignment="1" applyProtection="1">
      <alignment horizontal="center" vertical="center" wrapText="1"/>
      <protection hidden="1"/>
    </xf>
    <xf numFmtId="0" fontId="18" fillId="2" borderId="46" xfId="0" applyFont="1" applyFill="1" applyBorder="1" applyAlignment="1" applyProtection="1">
      <alignment horizontal="center" vertical="center"/>
      <protection hidden="1"/>
    </xf>
    <xf numFmtId="0" fontId="18" fillId="2" borderId="77" xfId="0" applyFont="1" applyFill="1" applyBorder="1" applyAlignment="1" applyProtection="1">
      <alignment horizontal="center" vertical="center" wrapText="1"/>
      <protection hidden="1"/>
    </xf>
    <xf numFmtId="0" fontId="18" fillId="2" borderId="40" xfId="0" applyFont="1" applyFill="1" applyBorder="1" applyAlignment="1" applyProtection="1">
      <alignment horizontal="center" vertical="center" wrapText="1"/>
      <protection hidden="1"/>
    </xf>
    <xf numFmtId="0" fontId="18" fillId="2" borderId="45" xfId="0" applyFont="1" applyFill="1" applyBorder="1" applyAlignment="1" applyProtection="1">
      <alignment horizontal="center" vertical="center" wrapText="1"/>
      <protection hidden="1"/>
    </xf>
    <xf numFmtId="0" fontId="18" fillId="2" borderId="49" xfId="0" applyFont="1" applyFill="1" applyBorder="1" applyAlignment="1" applyProtection="1">
      <alignment horizontal="center" vertical="center" wrapText="1"/>
      <protection hidden="1"/>
    </xf>
    <xf numFmtId="0" fontId="18" fillId="2" borderId="8" xfId="0" applyFont="1" applyFill="1" applyBorder="1" applyAlignment="1" applyProtection="1">
      <alignment horizontal="center" vertical="center" wrapText="1"/>
      <protection hidden="1"/>
    </xf>
    <xf numFmtId="0" fontId="18" fillId="2" borderId="56" xfId="0" applyFont="1" applyFill="1" applyBorder="1" applyAlignment="1" applyProtection="1">
      <alignment horizontal="center" vertical="center"/>
      <protection hidden="1"/>
    </xf>
    <xf numFmtId="0" fontId="18" fillId="2" borderId="27" xfId="0" applyFont="1" applyFill="1" applyBorder="1" applyAlignment="1" applyProtection="1">
      <alignment horizontal="center" vertical="center"/>
      <protection hidden="1"/>
    </xf>
    <xf numFmtId="3" fontId="18" fillId="2" borderId="18" xfId="1" applyNumberFormat="1" applyFont="1" applyFill="1" applyBorder="1" applyAlignment="1" applyProtection="1">
      <alignment horizontal="center" vertical="center"/>
      <protection hidden="1"/>
    </xf>
    <xf numFmtId="0" fontId="18" fillId="2" borderId="15" xfId="0" applyFont="1" applyFill="1" applyBorder="1" applyAlignment="1" applyProtection="1">
      <alignment horizontal="center" vertical="center"/>
      <protection hidden="1"/>
    </xf>
    <xf numFmtId="0" fontId="18" fillId="2" borderId="57" xfId="0" applyFont="1" applyFill="1" applyBorder="1" applyAlignment="1" applyProtection="1">
      <alignment horizontal="center" vertical="center" wrapText="1"/>
      <protection hidden="1"/>
    </xf>
    <xf numFmtId="3" fontId="18" fillId="2" borderId="16" xfId="1" applyNumberFormat="1" applyFont="1" applyFill="1" applyBorder="1" applyAlignment="1" applyProtection="1">
      <alignment horizontal="center" vertical="center"/>
      <protection hidden="1"/>
    </xf>
    <xf numFmtId="0" fontId="18" fillId="2" borderId="75" xfId="0" applyFont="1" applyFill="1" applyBorder="1" applyAlignment="1" applyProtection="1">
      <alignment horizontal="center" vertical="center" wrapText="1"/>
      <protection hidden="1"/>
    </xf>
    <xf numFmtId="168" fontId="18" fillId="2" borderId="18" xfId="2" applyNumberFormat="1" applyFont="1" applyFill="1" applyBorder="1" applyAlignment="1" applyProtection="1">
      <alignment horizontal="center" vertical="center"/>
      <protection hidden="1"/>
    </xf>
    <xf numFmtId="0" fontId="18" fillId="2" borderId="66" xfId="0" applyFont="1" applyFill="1" applyBorder="1" applyAlignment="1" applyProtection="1">
      <alignment horizontal="center" vertical="center" wrapText="1"/>
      <protection hidden="1"/>
    </xf>
    <xf numFmtId="0" fontId="18" fillId="2" borderId="80" xfId="0" applyFont="1" applyFill="1" applyBorder="1" applyAlignment="1" applyProtection="1">
      <alignment horizontal="center" vertical="center"/>
      <protection hidden="1"/>
    </xf>
    <xf numFmtId="4" fontId="18" fillId="2" borderId="2" xfId="1" applyNumberFormat="1" applyFont="1" applyFill="1" applyBorder="1" applyAlignment="1" applyProtection="1">
      <alignment horizontal="center" vertical="center"/>
      <protection hidden="1"/>
    </xf>
    <xf numFmtId="168" fontId="18" fillId="2" borderId="45" xfId="2" applyNumberFormat="1" applyFont="1" applyFill="1" applyBorder="1" applyAlignment="1" applyProtection="1">
      <alignment horizontal="center" vertical="center"/>
      <protection hidden="1"/>
    </xf>
    <xf numFmtId="4" fontId="18" fillId="2" borderId="60" xfId="1" applyNumberFormat="1" applyFont="1" applyFill="1" applyBorder="1" applyAlignment="1" applyProtection="1">
      <alignment horizontal="center" vertical="center"/>
      <protection hidden="1"/>
    </xf>
    <xf numFmtId="168" fontId="18" fillId="2" borderId="59" xfId="2" applyNumberFormat="1" applyFont="1" applyFill="1" applyBorder="1" applyAlignment="1" applyProtection="1">
      <alignment horizontal="center" vertical="center"/>
      <protection hidden="1"/>
    </xf>
    <xf numFmtId="4" fontId="18" fillId="2" borderId="46" xfId="1" applyNumberFormat="1" applyFont="1" applyFill="1" applyBorder="1" applyAlignment="1" applyProtection="1">
      <alignment horizontal="center" vertical="center"/>
      <protection hidden="1"/>
    </xf>
    <xf numFmtId="168" fontId="18" fillId="2" borderId="77" xfId="2" applyNumberFormat="1" applyFont="1" applyFill="1" applyBorder="1" applyAlignment="1" applyProtection="1">
      <alignment horizontal="center" vertical="center"/>
      <protection hidden="1"/>
    </xf>
    <xf numFmtId="0" fontId="7" fillId="2" borderId="51" xfId="0" applyFont="1" applyFill="1" applyBorder="1" applyAlignment="1" applyProtection="1">
      <alignment horizontal="center" vertical="center"/>
      <protection hidden="1"/>
    </xf>
    <xf numFmtId="0" fontId="7" fillId="2" borderId="68" xfId="0" applyFont="1" applyFill="1" applyBorder="1" applyAlignment="1" applyProtection="1">
      <alignment horizontal="center" vertical="center"/>
      <protection hidden="1"/>
    </xf>
    <xf numFmtId="49" fontId="7" fillId="2" borderId="10" xfId="0" applyNumberFormat="1" applyFont="1" applyFill="1" applyBorder="1" applyAlignment="1" applyProtection="1">
      <alignment horizontal="center" vertical="center"/>
      <protection hidden="1"/>
    </xf>
    <xf numFmtId="0" fontId="7" fillId="2" borderId="76" xfId="0" applyFont="1" applyFill="1" applyBorder="1" applyAlignment="1" applyProtection="1">
      <alignment horizontal="center" vertical="center"/>
      <protection hidden="1"/>
    </xf>
    <xf numFmtId="49" fontId="7" fillId="2" borderId="13" xfId="0" applyNumberFormat="1" applyFont="1" applyFill="1" applyBorder="1" applyAlignment="1" applyProtection="1">
      <alignment horizontal="center" vertical="center"/>
      <protection hidden="1"/>
    </xf>
    <xf numFmtId="49" fontId="7" fillId="2" borderId="15" xfId="0" applyNumberFormat="1" applyFont="1" applyFill="1" applyBorder="1" applyAlignment="1" applyProtection="1">
      <alignment horizontal="center" vertical="center"/>
      <protection hidden="1"/>
    </xf>
    <xf numFmtId="0" fontId="7" fillId="2" borderId="31" xfId="0" applyFont="1" applyFill="1" applyBorder="1" applyAlignment="1" applyProtection="1">
      <alignment horizontal="center" vertical="center" textRotation="90"/>
      <protection hidden="1"/>
    </xf>
    <xf numFmtId="0" fontId="7" fillId="2" borderId="32" xfId="0" applyFont="1" applyFill="1" applyBorder="1" applyAlignment="1" applyProtection="1">
      <alignment horizontal="center" vertical="center" textRotation="90"/>
      <protection hidden="1"/>
    </xf>
    <xf numFmtId="0" fontId="7" fillId="2" borderId="33" xfId="0" applyFont="1" applyFill="1" applyBorder="1" applyAlignment="1" applyProtection="1">
      <alignment horizontal="center" vertical="center" textRotation="90"/>
      <protection hidden="1"/>
    </xf>
    <xf numFmtId="0" fontId="18" fillId="2" borderId="31" xfId="0" applyFont="1" applyFill="1" applyBorder="1" applyAlignment="1" applyProtection="1">
      <alignment horizontal="center" vertical="center" textRotation="90"/>
      <protection hidden="1"/>
    </xf>
    <xf numFmtId="0" fontId="18" fillId="2" borderId="32" xfId="0" applyFont="1" applyFill="1" applyBorder="1" applyAlignment="1" applyProtection="1">
      <alignment horizontal="center" vertical="center" textRotation="90"/>
      <protection hidden="1"/>
    </xf>
    <xf numFmtId="0" fontId="18" fillId="2" borderId="33" xfId="0" applyFont="1" applyFill="1" applyBorder="1" applyAlignment="1" applyProtection="1">
      <alignment horizontal="center" vertical="center" textRotation="90"/>
      <protection hidden="1"/>
    </xf>
    <xf numFmtId="0" fontId="7" fillId="2" borderId="75" xfId="0" applyFont="1" applyFill="1" applyBorder="1" applyAlignment="1" applyProtection="1">
      <alignment horizontal="center" vertical="center"/>
      <protection hidden="1"/>
    </xf>
    <xf numFmtId="4" fontId="18" fillId="2" borderId="10" xfId="1" applyNumberFormat="1" applyFont="1" applyFill="1" applyBorder="1" applyAlignment="1" applyProtection="1">
      <alignment horizontal="center" vertical="center"/>
      <protection hidden="1"/>
    </xf>
    <xf numFmtId="11" fontId="18" fillId="2" borderId="11" xfId="1" applyNumberFormat="1" applyFont="1" applyFill="1" applyBorder="1" applyAlignment="1" applyProtection="1">
      <alignment horizontal="center" vertical="center"/>
      <protection hidden="1"/>
    </xf>
    <xf numFmtId="0" fontId="29" fillId="2" borderId="77" xfId="0" applyFont="1" applyFill="1" applyBorder="1" applyAlignment="1" applyProtection="1">
      <alignment horizontal="center" vertical="center"/>
      <protection hidden="1"/>
    </xf>
    <xf numFmtId="4" fontId="18" fillId="2" borderId="13" xfId="1" applyNumberFormat="1" applyFont="1" applyFill="1" applyBorder="1" applyAlignment="1" applyProtection="1">
      <alignment horizontal="center" vertical="center"/>
      <protection hidden="1"/>
    </xf>
    <xf numFmtId="11" fontId="18" fillId="2" borderId="1" xfId="1" applyNumberFormat="1" applyFont="1" applyFill="1" applyBorder="1" applyAlignment="1" applyProtection="1">
      <alignment horizontal="center" vertical="center"/>
      <protection hidden="1"/>
    </xf>
    <xf numFmtId="0" fontId="29" fillId="2" borderId="45" xfId="0" applyFont="1" applyFill="1" applyBorder="1" applyAlignment="1" applyProtection="1">
      <alignment horizontal="center" vertical="center"/>
      <protection hidden="1"/>
    </xf>
    <xf numFmtId="4" fontId="18" fillId="2" borderId="15" xfId="1" applyNumberFormat="1" applyFont="1" applyFill="1" applyBorder="1" applyAlignment="1" applyProtection="1">
      <alignment horizontal="center" vertical="center"/>
      <protection hidden="1"/>
    </xf>
    <xf numFmtId="11" fontId="18" fillId="2" borderId="16" xfId="1" applyNumberFormat="1" applyFont="1" applyFill="1" applyBorder="1" applyAlignment="1" applyProtection="1">
      <alignment horizontal="center" vertical="center"/>
      <protection hidden="1"/>
    </xf>
    <xf numFmtId="0" fontId="29" fillId="2" borderId="59" xfId="0" applyFont="1" applyFill="1" applyBorder="1" applyAlignment="1" applyProtection="1">
      <alignment horizontal="center" vertical="center"/>
      <protection hidden="1"/>
    </xf>
    <xf numFmtId="4" fontId="18" fillId="2" borderId="74" xfId="1" applyNumberFormat="1" applyFont="1" applyFill="1" applyBorder="1" applyAlignment="1" applyProtection="1">
      <alignment horizontal="center" vertical="center"/>
      <protection hidden="1"/>
    </xf>
    <xf numFmtId="4" fontId="18" fillId="2" borderId="80" xfId="1" applyNumberFormat="1" applyFont="1" applyFill="1" applyBorder="1" applyAlignment="1" applyProtection="1">
      <alignment horizontal="center" vertical="center"/>
      <protection hidden="1"/>
    </xf>
    <xf numFmtId="4" fontId="18" fillId="2" borderId="27" xfId="1" applyNumberFormat="1" applyFont="1" applyFill="1" applyBorder="1" applyAlignment="1" applyProtection="1">
      <alignment horizontal="center" vertical="center"/>
      <protection hidden="1"/>
    </xf>
    <xf numFmtId="11" fontId="18" fillId="2" borderId="5" xfId="1" applyNumberFormat="1" applyFont="1" applyFill="1" applyBorder="1" applyAlignment="1" applyProtection="1">
      <alignment horizontal="center" vertical="center"/>
      <protection hidden="1"/>
    </xf>
    <xf numFmtId="0" fontId="18" fillId="2" borderId="61" xfId="0" applyFont="1" applyFill="1" applyBorder="1" applyAlignment="1" applyProtection="1">
      <alignment horizontal="center" vertical="center"/>
      <protection hidden="1"/>
    </xf>
    <xf numFmtId="0" fontId="18" fillId="2" borderId="53" xfId="0" applyFont="1" applyFill="1" applyBorder="1" applyAlignment="1" applyProtection="1">
      <alignment horizontal="center" vertical="center"/>
      <protection hidden="1"/>
    </xf>
    <xf numFmtId="0" fontId="18" fillId="2" borderId="11" xfId="0" applyFont="1" applyFill="1" applyBorder="1" applyAlignment="1" applyProtection="1">
      <alignment horizontal="center" vertical="center"/>
      <protection hidden="1"/>
    </xf>
    <xf numFmtId="0" fontId="18" fillId="2" borderId="12" xfId="0" applyFont="1" applyFill="1" applyBorder="1" applyAlignment="1" applyProtection="1">
      <alignment horizontal="center" vertical="center" wrapText="1"/>
      <protection hidden="1"/>
    </xf>
    <xf numFmtId="0" fontId="18" fillId="2" borderId="29" xfId="0" applyFont="1" applyFill="1" applyBorder="1" applyAlignment="1" applyProtection="1">
      <alignment horizontal="center" vertical="center" wrapText="1"/>
      <protection hidden="1"/>
    </xf>
    <xf numFmtId="0" fontId="18" fillId="2" borderId="6" xfId="0" applyFont="1" applyFill="1" applyBorder="1" applyAlignment="1" applyProtection="1">
      <alignment horizontal="center" vertical="center" wrapText="1"/>
      <protection hidden="1"/>
    </xf>
    <xf numFmtId="0" fontId="18" fillId="2" borderId="29" xfId="0" applyFont="1" applyFill="1" applyBorder="1" applyAlignment="1" applyProtection="1">
      <alignment horizontal="center" vertical="center" wrapText="1"/>
      <protection hidden="1"/>
    </xf>
    <xf numFmtId="164" fontId="18" fillId="2" borderId="18" xfId="1" applyNumberFormat="1" applyFont="1" applyFill="1" applyBorder="1" applyAlignment="1" applyProtection="1">
      <alignment horizontal="center" vertical="center"/>
      <protection hidden="1"/>
    </xf>
    <xf numFmtId="0" fontId="18" fillId="2" borderId="16" xfId="0" applyFont="1" applyFill="1" applyBorder="1" applyAlignment="1" applyProtection="1">
      <alignment horizontal="center" vertical="center" wrapText="1"/>
      <protection hidden="1"/>
    </xf>
    <xf numFmtId="9" fontId="18" fillId="2" borderId="18" xfId="2" applyFont="1" applyFill="1" applyBorder="1" applyAlignment="1" applyProtection="1">
      <alignment horizontal="center" vertical="center"/>
      <protection hidden="1"/>
    </xf>
    <xf numFmtId="0" fontId="18" fillId="2" borderId="13" xfId="0" applyFont="1" applyFill="1" applyBorder="1" applyAlignment="1" applyProtection="1">
      <alignment horizontal="center" vertical="center"/>
      <protection hidden="1"/>
    </xf>
    <xf numFmtId="0" fontId="18" fillId="2" borderId="26" xfId="0" applyFont="1" applyFill="1" applyBorder="1" applyAlignment="1" applyProtection="1">
      <alignment horizontal="center" vertical="center"/>
      <protection hidden="1"/>
    </xf>
    <xf numFmtId="4" fontId="18" fillId="2" borderId="11" xfId="0" applyNumberFormat="1" applyFont="1" applyFill="1" applyBorder="1" applyAlignment="1" applyProtection="1">
      <alignment horizontal="center" vertical="center"/>
      <protection hidden="1"/>
    </xf>
    <xf numFmtId="4" fontId="18" fillId="2" borderId="1" xfId="0" applyNumberFormat="1" applyFont="1" applyFill="1" applyBorder="1" applyAlignment="1" applyProtection="1">
      <alignment horizontal="center" vertical="center"/>
      <protection hidden="1"/>
    </xf>
    <xf numFmtId="4" fontId="18" fillId="2" borderId="5" xfId="0" applyNumberFormat="1" applyFont="1" applyFill="1" applyBorder="1" applyAlignment="1" applyProtection="1">
      <alignment horizontal="center" vertical="center"/>
      <protection hidden="1"/>
    </xf>
    <xf numFmtId="4" fontId="18" fillId="2" borderId="46" xfId="0" applyNumberFormat="1" applyFont="1" applyFill="1" applyBorder="1" applyAlignment="1" applyProtection="1">
      <alignment horizontal="center" vertical="center"/>
      <protection hidden="1"/>
    </xf>
    <xf numFmtId="4" fontId="18" fillId="2" borderId="2" xfId="0" applyNumberFormat="1" applyFont="1" applyFill="1" applyBorder="1" applyAlignment="1" applyProtection="1">
      <alignment horizontal="center" vertical="center"/>
      <protection hidden="1"/>
    </xf>
    <xf numFmtId="4" fontId="18" fillId="2" borderId="60" xfId="0" applyNumberFormat="1" applyFont="1" applyFill="1" applyBorder="1" applyAlignment="1" applyProtection="1">
      <alignment horizontal="center" vertical="center"/>
      <protection hidden="1"/>
    </xf>
    <xf numFmtId="4" fontId="18" fillId="2" borderId="16" xfId="0" applyNumberFormat="1" applyFont="1" applyFill="1" applyBorder="1" applyAlignment="1" applyProtection="1">
      <alignment horizontal="center" vertical="center"/>
      <protection hidden="1"/>
    </xf>
    <xf numFmtId="4" fontId="18" fillId="2" borderId="11" xfId="1" applyNumberFormat="1" applyFont="1" applyFill="1" applyBorder="1" applyAlignment="1" applyProtection="1">
      <alignment horizontal="center" vertical="center"/>
      <protection hidden="1"/>
    </xf>
    <xf numFmtId="11" fontId="29" fillId="2" borderId="11" xfId="0" applyNumberFormat="1" applyFont="1" applyFill="1" applyBorder="1" applyAlignment="1" applyProtection="1">
      <alignment horizontal="center" vertical="center"/>
      <protection hidden="1"/>
    </xf>
    <xf numFmtId="0" fontId="29" fillId="2" borderId="12" xfId="0" applyFont="1" applyFill="1" applyBorder="1" applyAlignment="1" applyProtection="1">
      <alignment horizontal="center" vertical="center"/>
      <protection hidden="1"/>
    </xf>
    <xf numFmtId="4" fontId="18" fillId="2" borderId="1" xfId="1" applyNumberFormat="1" applyFont="1" applyFill="1" applyBorder="1" applyAlignment="1" applyProtection="1">
      <alignment horizontal="center" vertical="center"/>
      <protection hidden="1"/>
    </xf>
    <xf numFmtId="11" fontId="29" fillId="2" borderId="1" xfId="0" applyNumberFormat="1" applyFont="1" applyFill="1" applyBorder="1" applyAlignment="1" applyProtection="1">
      <alignment horizontal="center" vertical="center"/>
      <protection hidden="1"/>
    </xf>
    <xf numFmtId="0" fontId="29" fillId="2" borderId="14" xfId="0" applyFont="1" applyFill="1" applyBorder="1" applyAlignment="1" applyProtection="1">
      <alignment horizontal="center" vertical="center"/>
      <protection hidden="1"/>
    </xf>
    <xf numFmtId="4" fontId="18" fillId="2" borderId="5" xfId="1" applyNumberFormat="1" applyFont="1" applyFill="1" applyBorder="1" applyAlignment="1" applyProtection="1">
      <alignment horizontal="center" vertical="center"/>
      <protection hidden="1"/>
    </xf>
    <xf numFmtId="11" fontId="29" fillId="2" borderId="5" xfId="0" applyNumberFormat="1" applyFont="1" applyFill="1" applyBorder="1" applyAlignment="1" applyProtection="1">
      <alignment horizontal="center" vertical="center"/>
      <protection hidden="1"/>
    </xf>
    <xf numFmtId="0" fontId="29" fillId="2" borderId="37" xfId="0" applyFont="1" applyFill="1" applyBorder="1" applyAlignment="1" applyProtection="1">
      <alignment horizontal="center" vertical="center"/>
      <protection hidden="1"/>
    </xf>
    <xf numFmtId="0" fontId="29" fillId="2" borderId="77" xfId="0" applyFont="1" applyFill="1" applyBorder="1" applyAlignment="1" applyProtection="1">
      <alignment horizontal="center" vertical="center" wrapText="1"/>
      <protection hidden="1"/>
    </xf>
    <xf numFmtId="0" fontId="29" fillId="2" borderId="45" xfId="0" applyFont="1" applyFill="1" applyBorder="1" applyAlignment="1" applyProtection="1">
      <alignment horizontal="center" vertical="center" wrapText="1"/>
      <protection hidden="1"/>
    </xf>
    <xf numFmtId="11" fontId="29" fillId="2" borderId="16" xfId="0" applyNumberFormat="1" applyFont="1" applyFill="1" applyBorder="1" applyAlignment="1" applyProtection="1">
      <alignment horizontal="center" vertical="center"/>
      <protection hidden="1"/>
    </xf>
    <xf numFmtId="0" fontId="29" fillId="2" borderId="59" xfId="0" applyFont="1" applyFill="1" applyBorder="1" applyAlignment="1" applyProtection="1">
      <alignment horizontal="center" vertical="center" wrapText="1"/>
      <protection hidden="1"/>
    </xf>
    <xf numFmtId="4" fontId="18" fillId="2" borderId="16" xfId="1" applyNumberFormat="1" applyFont="1" applyFill="1" applyBorder="1" applyAlignment="1" applyProtection="1">
      <alignment horizontal="center" vertical="center"/>
      <protection hidden="1"/>
    </xf>
    <xf numFmtId="0" fontId="29" fillId="2" borderId="18" xfId="0" applyFont="1" applyFill="1" applyBorder="1" applyAlignment="1" applyProtection="1">
      <alignment horizontal="center" vertical="center" wrapText="1"/>
      <protection hidden="1"/>
    </xf>
    <xf numFmtId="0" fontId="7" fillId="2" borderId="10" xfId="0" applyFont="1" applyFill="1" applyBorder="1" applyAlignment="1" applyProtection="1">
      <alignment horizontal="center" vertical="center"/>
      <protection hidden="1"/>
    </xf>
    <xf numFmtId="0" fontId="7" fillId="2" borderId="13" xfId="0" applyFont="1" applyFill="1" applyBorder="1" applyAlignment="1" applyProtection="1">
      <alignment horizontal="center" vertical="center"/>
      <protection hidden="1"/>
    </xf>
    <xf numFmtId="0" fontId="7" fillId="2" borderId="26" xfId="0" applyFont="1" applyFill="1" applyBorder="1" applyAlignment="1" applyProtection="1">
      <alignment horizontal="center" vertical="center"/>
      <protection hidden="1"/>
    </xf>
    <xf numFmtId="49" fontId="7" fillId="2" borderId="10" xfId="0" applyNumberFormat="1" applyFont="1" applyFill="1" applyBorder="1" applyAlignment="1" applyProtection="1">
      <alignment horizontal="center" vertical="center" wrapText="1"/>
      <protection hidden="1"/>
    </xf>
    <xf numFmtId="0" fontId="7" fillId="2" borderId="20" xfId="0" applyFont="1" applyFill="1" applyBorder="1" applyAlignment="1" applyProtection="1">
      <alignment horizontal="center" vertical="center"/>
      <protection hidden="1"/>
    </xf>
    <xf numFmtId="49" fontId="7" fillId="2" borderId="13" xfId="0" applyNumberFormat="1" applyFont="1" applyFill="1" applyBorder="1" applyAlignment="1" applyProtection="1">
      <alignment horizontal="center" vertical="center" wrapText="1"/>
      <protection hidden="1"/>
    </xf>
    <xf numFmtId="49" fontId="7" fillId="2" borderId="26" xfId="0" applyNumberFormat="1" applyFont="1" applyFill="1" applyBorder="1" applyAlignment="1" applyProtection="1">
      <alignment horizontal="center" vertical="center" wrapText="1"/>
      <protection hidden="1"/>
    </xf>
    <xf numFmtId="49" fontId="7" fillId="2" borderId="74" xfId="0" applyNumberFormat="1" applyFont="1" applyFill="1" applyBorder="1" applyAlignment="1" applyProtection="1">
      <alignment horizontal="center" vertical="center" wrapText="1"/>
      <protection hidden="1"/>
    </xf>
    <xf numFmtId="49" fontId="7" fillId="2" borderId="80" xfId="0" applyNumberFormat="1" applyFont="1" applyFill="1" applyBorder="1" applyAlignment="1" applyProtection="1">
      <alignment horizontal="center" vertical="center" wrapText="1"/>
      <protection hidden="1"/>
    </xf>
    <xf numFmtId="49" fontId="7" fillId="2" borderId="27" xfId="0" applyNumberFormat="1" applyFont="1" applyFill="1" applyBorder="1" applyAlignment="1" applyProtection="1">
      <alignment horizontal="center" vertical="center" wrapText="1"/>
      <protection hidden="1"/>
    </xf>
    <xf numFmtId="49" fontId="7" fillId="2" borderId="15" xfId="0" applyNumberFormat="1" applyFont="1" applyFill="1" applyBorder="1" applyAlignment="1" applyProtection="1">
      <alignment horizontal="center" vertical="center" wrapText="1"/>
      <protection hidden="1"/>
    </xf>
    <xf numFmtId="49" fontId="7" fillId="2" borderId="40" xfId="0" applyNumberFormat="1" applyFont="1" applyFill="1" applyBorder="1" applyAlignment="1" applyProtection="1">
      <alignment horizontal="center" vertical="center" wrapText="1"/>
      <protection hidden="1"/>
    </xf>
    <xf numFmtId="0" fontId="7" fillId="2" borderId="21" xfId="0" applyFont="1" applyFill="1" applyBorder="1" applyAlignment="1" applyProtection="1">
      <alignment horizontal="center" vertical="center"/>
      <protection hidden="1"/>
    </xf>
    <xf numFmtId="4" fontId="18" fillId="2" borderId="6" xfId="0" applyNumberFormat="1" applyFont="1" applyFill="1" applyBorder="1" applyAlignment="1" applyProtection="1">
      <alignment horizontal="center" vertical="center"/>
      <protection hidden="1"/>
    </xf>
    <xf numFmtId="0" fontId="29" fillId="2" borderId="18" xfId="0" applyFont="1" applyFill="1" applyBorder="1" applyAlignment="1" applyProtection="1">
      <alignment horizontal="center" vertical="center"/>
      <protection hidden="1"/>
    </xf>
    <xf numFmtId="4" fontId="18" fillId="2" borderId="6" xfId="1" applyNumberFormat="1" applyFont="1" applyFill="1" applyBorder="1" applyAlignment="1" applyProtection="1">
      <alignment horizontal="center" vertical="center"/>
      <protection hidden="1"/>
    </xf>
    <xf numFmtId="11" fontId="29" fillId="2" borderId="6" xfId="0" applyNumberFormat="1" applyFont="1" applyFill="1" applyBorder="1" applyAlignment="1" applyProtection="1">
      <alignment horizontal="center" vertical="center"/>
      <protection hidden="1"/>
    </xf>
    <xf numFmtId="0" fontId="29" fillId="2" borderId="29" xfId="0" applyFont="1" applyFill="1" applyBorder="1" applyAlignment="1" applyProtection="1">
      <alignment horizontal="center" vertical="center"/>
      <protection hidden="1"/>
    </xf>
    <xf numFmtId="11" fontId="29" fillId="2" borderId="2" xfId="0" applyNumberFormat="1" applyFont="1" applyFill="1" applyBorder="1" applyAlignment="1" applyProtection="1">
      <alignment horizontal="center" vertical="center"/>
      <protection hidden="1"/>
    </xf>
    <xf numFmtId="4" fontId="18" fillId="0" borderId="12" xfId="0" applyNumberFormat="1" applyFont="1" applyBorder="1" applyAlignment="1" applyProtection="1">
      <alignment horizontal="center" vertical="center"/>
      <protection locked="0"/>
    </xf>
    <xf numFmtId="4" fontId="18" fillId="0" borderId="14" xfId="0" applyNumberFormat="1" applyFont="1" applyBorder="1" applyAlignment="1" applyProtection="1">
      <alignment horizontal="center" vertical="center"/>
      <protection locked="0"/>
    </xf>
    <xf numFmtId="4" fontId="18" fillId="0" borderId="37" xfId="0" applyNumberFormat="1" applyFont="1" applyBorder="1" applyAlignment="1" applyProtection="1">
      <alignment horizontal="center" vertical="center"/>
      <protection locked="0"/>
    </xf>
    <xf numFmtId="4" fontId="18" fillId="0" borderId="77" xfId="0" applyNumberFormat="1" applyFont="1" applyBorder="1" applyAlignment="1" applyProtection="1">
      <alignment horizontal="center" vertical="center"/>
      <protection locked="0"/>
    </xf>
    <xf numFmtId="4" fontId="18" fillId="0" borderId="45" xfId="0" applyNumberFormat="1" applyFont="1" applyBorder="1" applyAlignment="1" applyProtection="1">
      <alignment horizontal="center" vertical="center"/>
      <protection locked="0"/>
    </xf>
    <xf numFmtId="4" fontId="18" fillId="0" borderId="59" xfId="0" applyNumberFormat="1" applyFont="1" applyBorder="1" applyAlignment="1" applyProtection="1">
      <alignment horizontal="center" vertical="center"/>
      <protection locked="0"/>
    </xf>
    <xf numFmtId="4" fontId="18" fillId="0" borderId="18" xfId="0" applyNumberFormat="1" applyFont="1" applyBorder="1" applyAlignment="1" applyProtection="1">
      <alignment horizontal="center" vertical="center"/>
      <protection locked="0"/>
    </xf>
    <xf numFmtId="4" fontId="18" fillId="0" borderId="29" xfId="0" applyNumberFormat="1" applyFont="1" applyBorder="1" applyAlignment="1" applyProtection="1">
      <alignment horizontal="center" vertical="center"/>
      <protection locked="0"/>
    </xf>
    <xf numFmtId="3" fontId="18" fillId="0" borderId="11" xfId="0" applyNumberFormat="1" applyFont="1" applyBorder="1" applyAlignment="1" applyProtection="1">
      <alignment horizontal="center" vertical="center"/>
      <protection locked="0"/>
    </xf>
    <xf numFmtId="3" fontId="18" fillId="0" borderId="1" xfId="0" applyNumberFormat="1" applyFont="1" applyBorder="1" applyAlignment="1" applyProtection="1">
      <alignment horizontal="center" vertical="center"/>
      <protection locked="0"/>
    </xf>
    <xf numFmtId="0" fontId="24" fillId="0" borderId="5" xfId="0" applyFont="1" applyBorder="1" applyAlignment="1" applyProtection="1">
      <alignment horizontal="center" vertical="center"/>
      <protection locked="0"/>
    </xf>
    <xf numFmtId="3" fontId="18" fillId="0" borderId="5" xfId="0" applyNumberFormat="1" applyFont="1" applyBorder="1" applyAlignment="1" applyProtection="1">
      <alignment horizontal="center" vertical="center"/>
      <protection locked="0"/>
    </xf>
    <xf numFmtId="3" fontId="18" fillId="0" borderId="16" xfId="0" applyNumberFormat="1" applyFont="1" applyBorder="1" applyAlignment="1" applyProtection="1">
      <alignment horizontal="center" vertical="center"/>
      <protection locked="0"/>
    </xf>
    <xf numFmtId="0" fontId="24" fillId="0" borderId="2" xfId="0" applyFont="1" applyBorder="1" applyAlignment="1" applyProtection="1">
      <alignment horizontal="center" vertical="center"/>
      <protection locked="0"/>
    </xf>
    <xf numFmtId="3" fontId="18" fillId="0" borderId="2" xfId="0" applyNumberFormat="1" applyFont="1" applyBorder="1" applyAlignment="1" applyProtection="1">
      <alignment horizontal="center" vertical="center"/>
      <protection locked="0"/>
    </xf>
    <xf numFmtId="3" fontId="18" fillId="0" borderId="6" xfId="0" applyNumberFormat="1" applyFont="1" applyBorder="1" applyAlignment="1" applyProtection="1">
      <alignment horizontal="center" vertical="center"/>
      <protection locked="0"/>
    </xf>
    <xf numFmtId="0" fontId="25" fillId="0" borderId="10" xfId="0" applyFont="1" applyBorder="1" applyAlignment="1" applyProtection="1">
      <alignment horizontal="center" vertical="center"/>
      <protection locked="0"/>
    </xf>
    <xf numFmtId="0" fontId="25" fillId="0" borderId="13" xfId="0" applyFont="1" applyBorder="1" applyAlignment="1" applyProtection="1">
      <alignment horizontal="center" vertical="center"/>
      <protection locked="0"/>
    </xf>
    <xf numFmtId="0" fontId="7" fillId="0" borderId="80" xfId="0" applyFont="1" applyBorder="1" applyAlignment="1" applyProtection="1">
      <alignment horizontal="center" vertical="center"/>
      <protection locked="0"/>
    </xf>
    <xf numFmtId="0" fontId="7" fillId="0" borderId="40" xfId="0" applyFont="1" applyBorder="1" applyAlignment="1" applyProtection="1">
      <alignment horizontal="center" vertical="center"/>
      <protection locked="0"/>
    </xf>
    <xf numFmtId="0" fontId="7" fillId="0" borderId="10" xfId="0" applyFont="1" applyBorder="1" applyAlignment="1" applyProtection="1">
      <alignment horizontal="center" vertical="center" wrapText="1"/>
      <protection locked="0"/>
    </xf>
    <xf numFmtId="168" fontId="18" fillId="0" borderId="19" xfId="2" applyNumberFormat="1" applyFont="1" applyBorder="1" applyAlignment="1" applyProtection="1">
      <alignment horizontal="center" vertical="center"/>
      <protection locked="0"/>
    </xf>
    <xf numFmtId="0" fontId="7" fillId="0" borderId="13" xfId="0" applyFont="1" applyBorder="1" applyAlignment="1" applyProtection="1">
      <alignment horizontal="center" vertical="center" wrapText="1"/>
      <protection locked="0"/>
    </xf>
    <xf numFmtId="168" fontId="18" fillId="0" borderId="3" xfId="2" applyNumberFormat="1" applyFont="1" applyBorder="1" applyAlignment="1" applyProtection="1">
      <alignment horizontal="center" vertical="center"/>
      <protection locked="0"/>
    </xf>
    <xf numFmtId="0" fontId="7" fillId="0" borderId="26" xfId="0" applyFont="1" applyBorder="1" applyAlignment="1" applyProtection="1">
      <alignment horizontal="center" vertical="center" wrapText="1"/>
      <protection locked="0"/>
    </xf>
    <xf numFmtId="168" fontId="18" fillId="0" borderId="7" xfId="2" applyNumberFormat="1" applyFont="1" applyBorder="1" applyAlignment="1" applyProtection="1">
      <alignment horizontal="center" vertical="center"/>
      <protection locked="0"/>
    </xf>
    <xf numFmtId="0" fontId="7" fillId="0" borderId="74" xfId="0" applyFont="1" applyBorder="1" applyAlignment="1" applyProtection="1">
      <alignment horizontal="center" vertical="center" wrapText="1"/>
      <protection locked="0"/>
    </xf>
    <xf numFmtId="168" fontId="18" fillId="0" borderId="77" xfId="2" applyNumberFormat="1" applyFont="1" applyBorder="1" applyAlignment="1" applyProtection="1">
      <alignment horizontal="center" vertical="center"/>
      <protection locked="0"/>
    </xf>
    <xf numFmtId="0" fontId="7" fillId="0" borderId="80" xfId="0" applyFont="1" applyBorder="1" applyAlignment="1" applyProtection="1">
      <alignment horizontal="center" vertical="center" wrapText="1"/>
      <protection locked="0"/>
    </xf>
    <xf numFmtId="168" fontId="18" fillId="0" borderId="45" xfId="2" applyNumberFormat="1" applyFont="1" applyBorder="1" applyAlignment="1" applyProtection="1">
      <alignment horizontal="center" vertical="center"/>
      <protection locked="0"/>
    </xf>
    <xf numFmtId="0" fontId="7" fillId="0" borderId="27" xfId="0" applyFont="1" applyBorder="1" applyAlignment="1" applyProtection="1">
      <alignment horizontal="center" vertical="center" wrapText="1"/>
      <protection locked="0"/>
    </xf>
    <xf numFmtId="168" fontId="18" fillId="0" borderId="59" xfId="2" applyNumberFormat="1" applyFont="1" applyBorder="1" applyAlignment="1" applyProtection="1">
      <alignment horizontal="center" vertical="center"/>
      <protection locked="0"/>
    </xf>
    <xf numFmtId="168" fontId="18" fillId="0" borderId="50" xfId="2" applyNumberFormat="1" applyFont="1" applyBorder="1" applyAlignment="1" applyProtection="1">
      <alignment horizontal="center" vertical="center"/>
      <protection locked="0"/>
    </xf>
    <xf numFmtId="0" fontId="7" fillId="0" borderId="15" xfId="0" applyFont="1" applyBorder="1" applyAlignment="1" applyProtection="1">
      <alignment horizontal="center" vertical="center" wrapText="1"/>
      <protection locked="0"/>
    </xf>
    <xf numFmtId="168" fontId="18" fillId="0" borderId="57" xfId="2" applyNumberFormat="1" applyFont="1" applyBorder="1" applyAlignment="1" applyProtection="1">
      <alignment horizontal="center" vertical="center"/>
      <protection locked="0"/>
    </xf>
    <xf numFmtId="0" fontId="7" fillId="0" borderId="40" xfId="0" applyFont="1" applyBorder="1" applyAlignment="1" applyProtection="1">
      <alignment horizontal="center" vertical="center" wrapText="1"/>
      <protection locked="0"/>
    </xf>
    <xf numFmtId="168" fontId="18" fillId="0" borderId="8" xfId="2" applyNumberFormat="1" applyFont="1" applyBorder="1" applyAlignment="1" applyProtection="1">
      <alignment horizontal="center" vertical="center"/>
      <protection locked="0"/>
    </xf>
    <xf numFmtId="168" fontId="18" fillId="0" borderId="12" xfId="2" applyNumberFormat="1" applyFont="1" applyBorder="1" applyAlignment="1" applyProtection="1">
      <alignment horizontal="center" vertical="center"/>
      <protection locked="0"/>
    </xf>
    <xf numFmtId="168" fontId="18" fillId="0" borderId="14" xfId="2" applyNumberFormat="1" applyFont="1" applyBorder="1" applyAlignment="1" applyProtection="1">
      <alignment horizontal="center" vertical="center"/>
      <protection locked="0"/>
    </xf>
    <xf numFmtId="168" fontId="18" fillId="0" borderId="18" xfId="2" applyNumberFormat="1" applyFont="1" applyBorder="1" applyAlignment="1" applyProtection="1">
      <alignment horizontal="center" vertical="center"/>
      <protection locked="0"/>
    </xf>
    <xf numFmtId="4" fontId="18" fillId="0" borderId="11" xfId="0" applyNumberFormat="1" applyFont="1" applyBorder="1" applyAlignment="1" applyProtection="1">
      <alignment horizontal="center" vertical="center"/>
      <protection locked="0"/>
    </xf>
    <xf numFmtId="4" fontId="18" fillId="0" borderId="1" xfId="0" applyNumberFormat="1" applyFont="1" applyBorder="1" applyAlignment="1" applyProtection="1">
      <alignment horizontal="center" vertical="center"/>
      <protection locked="0"/>
    </xf>
    <xf numFmtId="4" fontId="18" fillId="0" borderId="5" xfId="0" applyNumberFormat="1" applyFont="1" applyBorder="1" applyAlignment="1" applyProtection="1">
      <alignment horizontal="center" vertical="center"/>
      <protection locked="0"/>
    </xf>
    <xf numFmtId="4" fontId="18" fillId="0" borderId="16" xfId="0" applyNumberFormat="1" applyFont="1" applyBorder="1" applyAlignment="1" applyProtection="1">
      <alignment horizontal="center" vertical="center"/>
      <protection locked="0"/>
    </xf>
    <xf numFmtId="4" fontId="18" fillId="0" borderId="46" xfId="0" applyNumberFormat="1" applyFont="1" applyBorder="1" applyAlignment="1" applyProtection="1">
      <alignment horizontal="center" vertical="center"/>
      <protection locked="0"/>
    </xf>
    <xf numFmtId="4" fontId="18" fillId="0" borderId="2" xfId="0" applyNumberFormat="1" applyFont="1" applyBorder="1" applyAlignment="1" applyProtection="1">
      <alignment horizontal="center" vertical="center"/>
      <protection locked="0"/>
    </xf>
    <xf numFmtId="4" fontId="18" fillId="0" borderId="60" xfId="0" applyNumberFormat="1" applyFont="1" applyBorder="1" applyAlignment="1" applyProtection="1">
      <alignment horizontal="center" vertical="center"/>
      <protection locked="0"/>
    </xf>
    <xf numFmtId="0" fontId="7" fillId="2" borderId="15" xfId="0" applyFont="1" applyFill="1" applyBorder="1" applyAlignment="1" applyProtection="1">
      <alignment horizontal="center" vertical="center"/>
      <protection hidden="1"/>
    </xf>
    <xf numFmtId="4" fontId="7" fillId="2" borderId="11" xfId="0" applyNumberFormat="1" applyFont="1" applyFill="1" applyBorder="1" applyAlignment="1" applyProtection="1">
      <alignment horizontal="center" vertical="center"/>
      <protection hidden="1"/>
    </xf>
    <xf numFmtId="168" fontId="7" fillId="2" borderId="12" xfId="2" applyNumberFormat="1" applyFont="1" applyFill="1" applyBorder="1" applyAlignment="1" applyProtection="1">
      <alignment horizontal="center" vertical="center"/>
      <protection hidden="1"/>
    </xf>
    <xf numFmtId="4" fontId="7" fillId="2" borderId="1" xfId="0" applyNumberFormat="1" applyFont="1" applyFill="1" applyBorder="1" applyAlignment="1" applyProtection="1">
      <alignment horizontal="center" vertical="center"/>
      <protection hidden="1"/>
    </xf>
    <xf numFmtId="168" fontId="7" fillId="2" borderId="14" xfId="2" applyNumberFormat="1" applyFont="1" applyFill="1" applyBorder="1" applyAlignment="1" applyProtection="1">
      <alignment horizontal="center" vertical="center"/>
      <protection hidden="1"/>
    </xf>
    <xf numFmtId="4" fontId="7" fillId="2" borderId="16" xfId="0" applyNumberFormat="1" applyFont="1" applyFill="1" applyBorder="1" applyAlignment="1" applyProtection="1">
      <alignment horizontal="center" vertical="center"/>
      <protection hidden="1"/>
    </xf>
    <xf numFmtId="168" fontId="7" fillId="2" borderId="18" xfId="2" applyNumberFormat="1" applyFont="1" applyFill="1" applyBorder="1" applyAlignment="1" applyProtection="1">
      <alignment horizontal="center" vertical="center"/>
      <protection hidden="1"/>
    </xf>
    <xf numFmtId="168" fontId="18" fillId="2" borderId="12" xfId="2" applyNumberFormat="1" applyFont="1" applyFill="1" applyBorder="1" applyAlignment="1" applyProtection="1">
      <alignment horizontal="center" vertical="center"/>
      <protection hidden="1"/>
    </xf>
    <xf numFmtId="168" fontId="18" fillId="2" borderId="18" xfId="2" applyNumberFormat="1" applyFont="1" applyFill="1" applyBorder="1" applyAlignment="1" applyProtection="1">
      <alignment horizontal="center" vertical="center"/>
      <protection hidden="1"/>
    </xf>
    <xf numFmtId="168" fontId="18" fillId="2" borderId="29" xfId="2" applyNumberFormat="1" applyFont="1" applyFill="1" applyBorder="1" applyAlignment="1" applyProtection="1">
      <alignment horizontal="center" vertical="center"/>
      <protection hidden="1"/>
    </xf>
    <xf numFmtId="0" fontId="7" fillId="2" borderId="51" xfId="0" applyFont="1" applyFill="1" applyBorder="1" applyAlignment="1" applyProtection="1">
      <alignment horizontal="center" vertical="center" wrapText="1"/>
      <protection hidden="1"/>
    </xf>
    <xf numFmtId="0" fontId="7" fillId="2" borderId="4" xfId="0" applyFont="1" applyFill="1" applyBorder="1" applyAlignment="1" applyProtection="1">
      <alignment horizontal="center" vertical="center" wrapText="1"/>
      <protection hidden="1"/>
    </xf>
    <xf numFmtId="0" fontId="7" fillId="2" borderId="58" xfId="0" applyFont="1" applyFill="1" applyBorder="1" applyAlignment="1" applyProtection="1">
      <alignment horizontal="center" vertical="center" wrapText="1"/>
      <protection hidden="1"/>
    </xf>
    <xf numFmtId="2" fontId="18" fillId="2" borderId="46" xfId="0" applyNumberFormat="1" applyFont="1" applyFill="1" applyBorder="1" applyAlignment="1" applyProtection="1">
      <alignment horizontal="center" vertical="center"/>
      <protection hidden="1"/>
    </xf>
    <xf numFmtId="2" fontId="18" fillId="2" borderId="2" xfId="0" applyNumberFormat="1" applyFont="1" applyFill="1" applyBorder="1" applyAlignment="1" applyProtection="1">
      <alignment horizontal="center" vertical="center"/>
      <protection hidden="1"/>
    </xf>
    <xf numFmtId="2" fontId="18" fillId="2" borderId="60" xfId="0" applyNumberFormat="1" applyFont="1" applyFill="1" applyBorder="1" applyAlignment="1" applyProtection="1">
      <alignment horizontal="center" vertical="center"/>
      <protection hidden="1"/>
    </xf>
    <xf numFmtId="4" fontId="7" fillId="0" borderId="11" xfId="0" applyNumberFormat="1" applyFont="1" applyBorder="1" applyAlignment="1" applyProtection="1">
      <alignment horizontal="center" vertical="center"/>
      <protection locked="0"/>
    </xf>
    <xf numFmtId="4" fontId="7" fillId="0" borderId="1" xfId="0" applyNumberFormat="1" applyFont="1" applyBorder="1" applyAlignment="1" applyProtection="1">
      <alignment horizontal="center" vertical="center"/>
      <protection locked="0"/>
    </xf>
    <xf numFmtId="4" fontId="7" fillId="0" borderId="16" xfId="0" applyNumberFormat="1" applyFont="1" applyBorder="1" applyAlignment="1" applyProtection="1">
      <alignment horizontal="center" vertical="center"/>
      <protection locked="0"/>
    </xf>
    <xf numFmtId="4" fontId="18" fillId="0" borderId="6" xfId="0" applyNumberFormat="1" applyFont="1" applyBorder="1" applyAlignment="1" applyProtection="1">
      <alignment horizontal="center" vertical="center"/>
      <protection locked="0"/>
    </xf>
    <xf numFmtId="0" fontId="7" fillId="0" borderId="51"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58" xfId="0" applyFont="1" applyBorder="1" applyAlignment="1" applyProtection="1">
      <alignment horizontal="center" vertical="center" wrapText="1"/>
      <protection locked="0"/>
    </xf>
    <xf numFmtId="168" fontId="7" fillId="0" borderId="12" xfId="2" applyNumberFormat="1" applyFont="1" applyBorder="1" applyAlignment="1" applyProtection="1">
      <alignment horizontal="center" vertical="center"/>
      <protection locked="0"/>
    </xf>
    <xf numFmtId="168" fontId="7" fillId="0" borderId="14" xfId="2" applyNumberFormat="1" applyFont="1" applyBorder="1" applyAlignment="1" applyProtection="1">
      <alignment horizontal="center" vertical="center"/>
      <protection locked="0"/>
    </xf>
    <xf numFmtId="168" fontId="7" fillId="0" borderId="18" xfId="2" applyNumberFormat="1" applyFont="1" applyBorder="1" applyAlignment="1" applyProtection="1">
      <alignment horizontal="center" vertical="center"/>
      <protection locked="0"/>
    </xf>
    <xf numFmtId="167" fontId="7" fillId="0" borderId="10" xfId="0" applyNumberFormat="1" applyFont="1" applyBorder="1" applyAlignment="1" applyProtection="1">
      <alignment horizontal="center" vertical="center" wrapText="1"/>
      <protection locked="0"/>
    </xf>
    <xf numFmtId="167" fontId="7" fillId="0" borderId="15" xfId="0" applyNumberFormat="1" applyFont="1" applyBorder="1" applyAlignment="1" applyProtection="1">
      <alignment horizontal="center" vertical="center" wrapText="1"/>
      <protection locked="0"/>
    </xf>
    <xf numFmtId="167" fontId="7" fillId="0" borderId="40" xfId="0" applyNumberFormat="1" applyFont="1" applyBorder="1" applyAlignment="1" applyProtection="1">
      <alignment horizontal="center" vertical="center" wrapText="1"/>
      <protection locked="0"/>
    </xf>
    <xf numFmtId="168" fontId="18" fillId="0" borderId="29" xfId="2" applyNumberFormat="1" applyFont="1" applyBorder="1" applyAlignment="1" applyProtection="1">
      <alignment horizontal="center" vertical="center"/>
      <protection locked="0"/>
    </xf>
    <xf numFmtId="167" fontId="18" fillId="0" borderId="51" xfId="0" applyNumberFormat="1" applyFont="1" applyBorder="1" applyAlignment="1" applyProtection="1">
      <alignment horizontal="center" vertical="center" wrapText="1"/>
      <protection locked="0"/>
    </xf>
    <xf numFmtId="167" fontId="18" fillId="0" borderId="58" xfId="0" applyNumberFormat="1" applyFont="1" applyBorder="1" applyAlignment="1" applyProtection="1">
      <alignment horizontal="center" vertical="center" wrapText="1"/>
      <protection locked="0"/>
    </xf>
    <xf numFmtId="167" fontId="18" fillId="0" borderId="49" xfId="0" applyNumberFormat="1" applyFont="1" applyBorder="1" applyAlignment="1" applyProtection="1">
      <alignment horizontal="center" vertical="center" wrapText="1"/>
      <protection locked="0"/>
    </xf>
    <xf numFmtId="3" fontId="29" fillId="0" borderId="11" xfId="0" applyNumberFormat="1" applyFont="1" applyBorder="1" applyAlignment="1" applyProtection="1">
      <alignment horizontal="center" vertical="center"/>
      <protection locked="0"/>
    </xf>
    <xf numFmtId="3" fontId="29" fillId="0" borderId="1" xfId="0" applyNumberFormat="1" applyFont="1" applyBorder="1" applyAlignment="1" applyProtection="1">
      <alignment horizontal="center" vertical="center"/>
      <protection locked="0"/>
    </xf>
    <xf numFmtId="3" fontId="29" fillId="0" borderId="16" xfId="0" applyNumberFormat="1" applyFont="1" applyBorder="1" applyAlignment="1" applyProtection="1">
      <alignment horizontal="center" vertical="center"/>
      <protection locked="0"/>
    </xf>
    <xf numFmtId="3" fontId="29" fillId="0" borderId="6" xfId="0" applyNumberFormat="1" applyFont="1" applyBorder="1" applyAlignment="1" applyProtection="1">
      <alignment horizontal="center" vertical="center"/>
      <protection locked="0"/>
    </xf>
    <xf numFmtId="166" fontId="18" fillId="0" borderId="12" xfId="0" applyNumberFormat="1" applyFont="1" applyBorder="1" applyAlignment="1" applyProtection="1">
      <alignment horizontal="center" vertical="center"/>
      <protection locked="0"/>
    </xf>
    <xf numFmtId="166" fontId="18" fillId="0" borderId="14" xfId="0" applyNumberFormat="1" applyFont="1" applyBorder="1" applyAlignment="1" applyProtection="1">
      <alignment horizontal="center" vertical="center"/>
      <protection locked="0"/>
    </xf>
    <xf numFmtId="166" fontId="18" fillId="0" borderId="18" xfId="0" applyNumberFormat="1" applyFont="1" applyBorder="1" applyAlignment="1" applyProtection="1">
      <alignment horizontal="center" vertical="center"/>
      <protection locked="0"/>
    </xf>
    <xf numFmtId="166" fontId="18" fillId="0" borderId="29" xfId="0" applyNumberFormat="1" applyFont="1" applyBorder="1" applyAlignment="1" applyProtection="1">
      <alignment horizontal="center" vertical="center"/>
      <protection locked="0"/>
    </xf>
    <xf numFmtId="0" fontId="18" fillId="16" borderId="61" xfId="0" applyFont="1" applyFill="1" applyBorder="1" applyAlignment="1" applyProtection="1">
      <alignment horizontal="center" vertical="center"/>
      <protection hidden="1"/>
    </xf>
    <xf numFmtId="0" fontId="18" fillId="16" borderId="10" xfId="0" applyFont="1" applyFill="1" applyBorder="1" applyAlignment="1" applyProtection="1">
      <alignment horizontal="center" vertical="center" wrapText="1"/>
      <protection hidden="1"/>
    </xf>
    <xf numFmtId="0" fontId="18" fillId="16" borderId="19" xfId="0" applyFont="1" applyFill="1" applyBorder="1" applyAlignment="1" applyProtection="1">
      <alignment horizontal="center" vertical="center" wrapText="1"/>
      <protection hidden="1"/>
    </xf>
    <xf numFmtId="0" fontId="18" fillId="16" borderId="62" xfId="0" applyFont="1" applyFill="1" applyBorder="1" applyAlignment="1" applyProtection="1">
      <alignment horizontal="center" vertical="center"/>
      <protection hidden="1"/>
    </xf>
    <xf numFmtId="0" fontId="18" fillId="16" borderId="68" xfId="0" applyFont="1" applyFill="1" applyBorder="1" applyAlignment="1" applyProtection="1">
      <alignment horizontal="center" vertical="center"/>
      <protection hidden="1"/>
    </xf>
    <xf numFmtId="0" fontId="18" fillId="16" borderId="17" xfId="0" applyFont="1" applyFill="1" applyBorder="1" applyAlignment="1" applyProtection="1">
      <alignment horizontal="center" vertical="center"/>
      <protection hidden="1"/>
    </xf>
    <xf numFmtId="0" fontId="18" fillId="16" borderId="22" xfId="0" applyFont="1" applyFill="1" applyBorder="1" applyAlignment="1" applyProtection="1">
      <alignment horizontal="center" vertical="center"/>
      <protection hidden="1"/>
    </xf>
    <xf numFmtId="0" fontId="18" fillId="16" borderId="23" xfId="0" applyFont="1" applyFill="1" applyBorder="1" applyAlignment="1" applyProtection="1">
      <alignment horizontal="center" vertical="center"/>
      <protection hidden="1"/>
    </xf>
    <xf numFmtId="0" fontId="29" fillId="16" borderId="10" xfId="0" applyFont="1" applyFill="1" applyBorder="1" applyAlignment="1" applyProtection="1">
      <alignment vertical="center" wrapText="1"/>
      <protection hidden="1"/>
    </xf>
    <xf numFmtId="11" fontId="18" fillId="16" borderId="12" xfId="1" applyNumberFormat="1" applyFont="1" applyFill="1" applyBorder="1" applyAlignment="1" applyProtection="1">
      <alignment horizontal="center" vertical="center"/>
      <protection hidden="1"/>
    </xf>
    <xf numFmtId="0" fontId="18" fillId="16" borderId="20" xfId="0" applyFont="1" applyFill="1" applyBorder="1" applyAlignment="1" applyProtection="1">
      <alignment horizontal="center" vertical="center"/>
      <protection hidden="1"/>
    </xf>
    <xf numFmtId="0" fontId="18" fillId="16" borderId="15" xfId="0" applyFont="1" applyFill="1" applyBorder="1" applyAlignment="1" applyProtection="1">
      <alignment horizontal="center" vertical="center" wrapText="1"/>
      <protection hidden="1"/>
    </xf>
    <xf numFmtId="0" fontId="18" fillId="16" borderId="57" xfId="0" applyFont="1" applyFill="1" applyBorder="1" applyAlignment="1" applyProtection="1">
      <alignment horizontal="center" vertical="center" wrapText="1"/>
      <protection hidden="1"/>
    </xf>
    <xf numFmtId="0" fontId="18" fillId="16" borderId="15" xfId="0" applyFont="1" applyFill="1" applyBorder="1" applyAlignment="1" applyProtection="1">
      <alignment horizontal="center" vertical="center"/>
      <protection hidden="1"/>
    </xf>
    <xf numFmtId="0" fontId="18" fillId="16" borderId="58" xfId="0" applyFont="1" applyFill="1" applyBorder="1" applyAlignment="1" applyProtection="1">
      <alignment horizontal="center" vertical="center"/>
      <protection hidden="1"/>
    </xf>
    <xf numFmtId="0" fontId="18" fillId="16" borderId="16" xfId="0" applyFont="1" applyFill="1" applyBorder="1" applyAlignment="1" applyProtection="1">
      <alignment horizontal="center" vertical="center"/>
      <protection hidden="1"/>
    </xf>
    <xf numFmtId="0" fontId="18" fillId="16" borderId="18" xfId="0" applyFont="1" applyFill="1" applyBorder="1" applyAlignment="1" applyProtection="1">
      <alignment horizontal="center" vertical="center"/>
      <protection hidden="1"/>
    </xf>
    <xf numFmtId="0" fontId="18" fillId="16" borderId="57" xfId="0" applyFont="1" applyFill="1" applyBorder="1" applyAlignment="1" applyProtection="1">
      <alignment horizontal="center" vertical="center"/>
      <protection hidden="1"/>
    </xf>
    <xf numFmtId="0" fontId="29" fillId="16" borderId="13" xfId="0" applyFont="1" applyFill="1" applyBorder="1" applyAlignment="1" applyProtection="1">
      <alignment vertical="center" wrapText="1"/>
      <protection hidden="1"/>
    </xf>
    <xf numFmtId="11" fontId="18" fillId="16" borderId="14" xfId="1" applyNumberFormat="1" applyFont="1" applyFill="1" applyBorder="1" applyAlignment="1" applyProtection="1">
      <alignment horizontal="center" vertical="center"/>
      <protection hidden="1"/>
    </xf>
    <xf numFmtId="0" fontId="18" fillId="16" borderId="21" xfId="0" applyFont="1" applyFill="1" applyBorder="1" applyAlignment="1" applyProtection="1">
      <alignment horizontal="center" vertical="center"/>
      <protection hidden="1"/>
    </xf>
    <xf numFmtId="0" fontId="18" fillId="16" borderId="65" xfId="0" applyFont="1" applyFill="1" applyBorder="1" applyAlignment="1" applyProtection="1">
      <alignment horizontal="center" vertical="center"/>
      <protection hidden="1"/>
    </xf>
    <xf numFmtId="0" fontId="18" fillId="16" borderId="52" xfId="0" applyFont="1" applyFill="1" applyBorder="1" applyAlignment="1" applyProtection="1">
      <alignment horizontal="center" vertical="center" wrapText="1"/>
      <protection hidden="1"/>
    </xf>
    <xf numFmtId="4" fontId="18" fillId="16" borderId="27" xfId="1" applyNumberFormat="1" applyFont="1" applyFill="1" applyBorder="1" applyAlignment="1" applyProtection="1">
      <alignment horizontal="center" vertical="center"/>
      <protection hidden="1"/>
    </xf>
    <xf numFmtId="4" fontId="18" fillId="16" borderId="60" xfId="1" applyNumberFormat="1" applyFont="1" applyFill="1" applyBorder="1" applyAlignment="1" applyProtection="1">
      <alignment horizontal="center" vertical="center"/>
      <protection hidden="1"/>
    </xf>
    <xf numFmtId="168" fontId="18" fillId="16" borderId="52" xfId="2" applyNumberFormat="1" applyFont="1" applyFill="1" applyBorder="1" applyAlignment="1" applyProtection="1">
      <alignment horizontal="center" vertical="center"/>
      <protection hidden="1"/>
    </xf>
    <xf numFmtId="3" fontId="18" fillId="16" borderId="27" xfId="1" applyNumberFormat="1" applyFont="1" applyFill="1" applyBorder="1" applyAlignment="1" applyProtection="1">
      <alignment horizontal="center" vertical="center"/>
      <protection hidden="1"/>
    </xf>
    <xf numFmtId="3" fontId="18" fillId="16" borderId="60" xfId="1" applyNumberFormat="1" applyFont="1" applyFill="1" applyBorder="1" applyAlignment="1" applyProtection="1">
      <alignment horizontal="center" vertical="center"/>
      <protection hidden="1"/>
    </xf>
    <xf numFmtId="9" fontId="18" fillId="16" borderId="59" xfId="2" applyFont="1" applyFill="1" applyBorder="1" applyAlignment="1" applyProtection="1">
      <alignment horizontal="center" vertical="center"/>
      <protection hidden="1"/>
    </xf>
    <xf numFmtId="172" fontId="18" fillId="16" borderId="27" xfId="1" applyNumberFormat="1" applyFont="1" applyFill="1" applyBorder="1" applyAlignment="1" applyProtection="1">
      <alignment horizontal="center" vertical="center"/>
      <protection hidden="1"/>
    </xf>
    <xf numFmtId="172" fontId="18" fillId="16" borderId="65" xfId="1" applyNumberFormat="1" applyFont="1" applyFill="1" applyBorder="1" applyAlignment="1" applyProtection="1">
      <alignment horizontal="center" vertical="center"/>
      <protection hidden="1"/>
    </xf>
    <xf numFmtId="172" fontId="18" fillId="16" borderId="60" xfId="1" applyNumberFormat="1" applyFont="1" applyFill="1" applyBorder="1" applyAlignment="1" applyProtection="1">
      <alignment horizontal="center" vertical="center"/>
      <protection hidden="1"/>
    </xf>
    <xf numFmtId="0" fontId="29" fillId="16" borderId="15" xfId="0" applyFont="1" applyFill="1" applyBorder="1" applyAlignment="1" applyProtection="1">
      <alignment vertical="center" wrapText="1"/>
      <protection hidden="1"/>
    </xf>
    <xf numFmtId="11" fontId="29" fillId="16" borderId="18" xfId="1" applyNumberFormat="1" applyFont="1" applyFill="1" applyBorder="1" applyAlignment="1" applyProtection="1">
      <alignment horizontal="center" vertical="center"/>
      <protection hidden="1"/>
    </xf>
    <xf numFmtId="0" fontId="18" fillId="16" borderId="31" xfId="0" applyFont="1" applyFill="1" applyBorder="1" applyAlignment="1" applyProtection="1">
      <alignment horizontal="center" vertical="center" textRotation="90"/>
      <protection hidden="1"/>
    </xf>
    <xf numFmtId="0" fontId="18" fillId="16" borderId="34" xfId="0" applyFont="1" applyFill="1" applyBorder="1" applyAlignment="1" applyProtection="1">
      <alignment horizontal="center" vertical="center"/>
      <protection hidden="1"/>
    </xf>
    <xf numFmtId="0" fontId="18" fillId="16" borderId="41" xfId="0" applyFont="1" applyFill="1" applyBorder="1" applyAlignment="1" applyProtection="1">
      <alignment horizontal="center" vertical="center"/>
      <protection hidden="1"/>
    </xf>
    <xf numFmtId="0" fontId="18" fillId="16" borderId="42" xfId="0" applyFont="1" applyFill="1" applyBorder="1" applyAlignment="1" applyProtection="1">
      <alignment horizontal="center" vertical="center"/>
      <protection hidden="1"/>
    </xf>
    <xf numFmtId="0" fontId="18" fillId="16" borderId="64" xfId="0" applyFont="1" applyFill="1" applyBorder="1" applyAlignment="1" applyProtection="1">
      <alignment horizontal="center" vertical="center"/>
      <protection hidden="1"/>
    </xf>
    <xf numFmtId="0" fontId="18" fillId="16" borderId="79" xfId="0" applyFont="1" applyFill="1" applyBorder="1" applyAlignment="1" applyProtection="1">
      <alignment horizontal="center" vertical="center"/>
      <protection hidden="1"/>
    </xf>
    <xf numFmtId="0" fontId="18" fillId="16" borderId="54" xfId="0" applyFont="1" applyFill="1" applyBorder="1" applyAlignment="1" applyProtection="1">
      <alignment horizontal="center" vertical="center"/>
      <protection hidden="1"/>
    </xf>
    <xf numFmtId="0" fontId="18" fillId="16" borderId="32" xfId="0" applyFont="1" applyFill="1" applyBorder="1" applyAlignment="1" applyProtection="1">
      <alignment horizontal="center" vertical="center" textRotation="90"/>
      <protection hidden="1"/>
    </xf>
    <xf numFmtId="0" fontId="18" fillId="16" borderId="28" xfId="0" applyFont="1" applyFill="1" applyBorder="1" applyAlignment="1" applyProtection="1">
      <alignment horizontal="center" vertical="center"/>
      <protection hidden="1"/>
    </xf>
    <xf numFmtId="0" fontId="18" fillId="16" borderId="74" xfId="0" applyFont="1" applyFill="1" applyBorder="1" applyAlignment="1" applyProtection="1">
      <alignment horizontal="center" vertical="center"/>
      <protection hidden="1"/>
    </xf>
    <xf numFmtId="0" fontId="18" fillId="16" borderId="12" xfId="0" applyFont="1" applyFill="1" applyBorder="1" applyAlignment="1" applyProtection="1">
      <alignment horizontal="center" vertical="center"/>
      <protection hidden="1"/>
    </xf>
    <xf numFmtId="0" fontId="18" fillId="16" borderId="10" xfId="0" applyFont="1" applyFill="1" applyBorder="1" applyAlignment="1" applyProtection="1">
      <alignment horizontal="center" vertical="center"/>
      <protection hidden="1"/>
    </xf>
    <xf numFmtId="0" fontId="18" fillId="16" borderId="11" xfId="0" applyFont="1" applyFill="1" applyBorder="1" applyAlignment="1" applyProtection="1">
      <alignment horizontal="center" vertical="center" wrapText="1"/>
      <protection hidden="1"/>
    </xf>
    <xf numFmtId="0" fontId="18" fillId="16" borderId="46" xfId="0" applyFont="1" applyFill="1" applyBorder="1" applyAlignment="1" applyProtection="1">
      <alignment horizontal="center" vertical="center"/>
      <protection hidden="1"/>
    </xf>
    <xf numFmtId="0" fontId="18" fillId="16" borderId="77" xfId="0" applyFont="1" applyFill="1" applyBorder="1" applyAlignment="1" applyProtection="1">
      <alignment horizontal="center" vertical="center" wrapText="1"/>
      <protection hidden="1"/>
    </xf>
    <xf numFmtId="0" fontId="18" fillId="16" borderId="40" xfId="0" applyFont="1" applyFill="1" applyBorder="1" applyAlignment="1" applyProtection="1">
      <alignment horizontal="center" vertical="center" wrapText="1"/>
      <protection hidden="1"/>
    </xf>
    <xf numFmtId="0" fontId="18" fillId="16" borderId="45" xfId="0" applyFont="1" applyFill="1" applyBorder="1" applyAlignment="1" applyProtection="1">
      <alignment horizontal="center" vertical="center" wrapText="1"/>
      <protection hidden="1"/>
    </xf>
    <xf numFmtId="0" fontId="18" fillId="16" borderId="49" xfId="0" applyFont="1" applyFill="1" applyBorder="1" applyAlignment="1" applyProtection="1">
      <alignment horizontal="center" vertical="center" wrapText="1"/>
      <protection hidden="1"/>
    </xf>
    <xf numFmtId="0" fontId="18" fillId="16" borderId="8" xfId="0" applyFont="1" applyFill="1" applyBorder="1" applyAlignment="1" applyProtection="1">
      <alignment horizontal="center" vertical="center" wrapText="1"/>
      <protection hidden="1"/>
    </xf>
    <xf numFmtId="0" fontId="18" fillId="16" borderId="12" xfId="0" applyFont="1" applyFill="1" applyBorder="1" applyAlignment="1" applyProtection="1">
      <alignment horizontal="center" vertical="center" wrapText="1"/>
      <protection hidden="1"/>
    </xf>
    <xf numFmtId="0" fontId="18" fillId="16" borderId="33" xfId="0" applyFont="1" applyFill="1" applyBorder="1" applyAlignment="1" applyProtection="1">
      <alignment horizontal="center" vertical="center" textRotation="90"/>
      <protection hidden="1"/>
    </xf>
    <xf numFmtId="0" fontId="18" fillId="16" borderId="56" xfId="0" applyFont="1" applyFill="1" applyBorder="1" applyAlignment="1" applyProtection="1">
      <alignment horizontal="center" vertical="center"/>
      <protection hidden="1"/>
    </xf>
    <xf numFmtId="0" fontId="18" fillId="16" borderId="27" xfId="0" applyFont="1" applyFill="1" applyBorder="1" applyAlignment="1" applyProtection="1">
      <alignment horizontal="center" vertical="center"/>
      <protection hidden="1"/>
    </xf>
    <xf numFmtId="3" fontId="18" fillId="16" borderId="18" xfId="1" applyNumberFormat="1" applyFont="1" applyFill="1" applyBorder="1" applyAlignment="1" applyProtection="1">
      <alignment horizontal="center" vertical="center"/>
      <protection hidden="1"/>
    </xf>
    <xf numFmtId="0" fontId="18" fillId="16" borderId="15" xfId="0" applyFont="1" applyFill="1" applyBorder="1" applyAlignment="1" applyProtection="1">
      <alignment horizontal="center" vertical="center"/>
      <protection hidden="1"/>
    </xf>
    <xf numFmtId="3" fontId="18" fillId="16" borderId="16" xfId="1" applyNumberFormat="1" applyFont="1" applyFill="1" applyBorder="1" applyAlignment="1" applyProtection="1">
      <alignment horizontal="center" vertical="center"/>
      <protection hidden="1"/>
    </xf>
    <xf numFmtId="0" fontId="18" fillId="16" borderId="75" xfId="0" applyFont="1" applyFill="1" applyBorder="1" applyAlignment="1" applyProtection="1">
      <alignment horizontal="center" vertical="center" wrapText="1"/>
      <protection hidden="1"/>
    </xf>
    <xf numFmtId="168" fontId="18" fillId="16" borderId="18" xfId="2" applyNumberFormat="1" applyFont="1" applyFill="1" applyBorder="1" applyAlignment="1" applyProtection="1">
      <alignment horizontal="center" vertical="center"/>
      <protection hidden="1"/>
    </xf>
    <xf numFmtId="0" fontId="18" fillId="16" borderId="66" xfId="0" applyFont="1" applyFill="1" applyBorder="1" applyAlignment="1" applyProtection="1">
      <alignment horizontal="center" vertical="center" wrapText="1"/>
      <protection hidden="1"/>
    </xf>
    <xf numFmtId="0" fontId="7" fillId="16" borderId="31" xfId="0" applyFont="1" applyFill="1" applyBorder="1" applyAlignment="1" applyProtection="1">
      <alignment horizontal="center" vertical="center" textRotation="90"/>
      <protection hidden="1"/>
    </xf>
    <xf numFmtId="0" fontId="7" fillId="16" borderId="68" xfId="0" applyFont="1" applyFill="1" applyBorder="1" applyAlignment="1" applyProtection="1">
      <alignment horizontal="center" vertical="center"/>
      <protection hidden="1"/>
    </xf>
    <xf numFmtId="0" fontId="7" fillId="16" borderId="32" xfId="0" applyFont="1" applyFill="1" applyBorder="1" applyAlignment="1" applyProtection="1">
      <alignment horizontal="center" vertical="center" textRotation="90"/>
      <protection hidden="1"/>
    </xf>
    <xf numFmtId="0" fontId="7" fillId="16" borderId="76" xfId="0" applyFont="1" applyFill="1" applyBorder="1" applyAlignment="1" applyProtection="1">
      <alignment horizontal="center" vertical="center"/>
      <protection hidden="1"/>
    </xf>
    <xf numFmtId="0" fontId="7" fillId="16" borderId="33" xfId="0" applyFont="1" applyFill="1" applyBorder="1" applyAlignment="1" applyProtection="1">
      <alignment horizontal="center" vertical="center" textRotation="90"/>
      <protection hidden="1"/>
    </xf>
    <xf numFmtId="0" fontId="7" fillId="16" borderId="21" xfId="0" applyFont="1" applyFill="1" applyBorder="1" applyAlignment="1" applyProtection="1">
      <alignment horizontal="center" vertical="center"/>
      <protection hidden="1"/>
    </xf>
    <xf numFmtId="49" fontId="7" fillId="16" borderId="10" xfId="0" applyNumberFormat="1" applyFont="1" applyFill="1" applyBorder="1" applyAlignment="1" applyProtection="1">
      <alignment horizontal="center" vertical="center"/>
      <protection hidden="1"/>
    </xf>
    <xf numFmtId="49" fontId="7" fillId="16" borderId="13" xfId="0" applyNumberFormat="1" applyFont="1" applyFill="1" applyBorder="1" applyAlignment="1" applyProtection="1">
      <alignment horizontal="center" vertical="center"/>
      <protection hidden="1"/>
    </xf>
    <xf numFmtId="49" fontId="7" fillId="16" borderId="15" xfId="0" applyNumberFormat="1" applyFont="1" applyFill="1" applyBorder="1" applyAlignment="1" applyProtection="1">
      <alignment horizontal="center" vertical="center"/>
      <protection hidden="1"/>
    </xf>
    <xf numFmtId="49" fontId="7" fillId="16" borderId="40" xfId="0" applyNumberFormat="1" applyFont="1" applyFill="1" applyBorder="1" applyAlignment="1" applyProtection="1">
      <alignment horizontal="center" vertical="center"/>
      <protection hidden="1"/>
    </xf>
    <xf numFmtId="0" fontId="7" fillId="17" borderId="51" xfId="0" applyFont="1" applyFill="1" applyBorder="1" applyAlignment="1" applyProtection="1">
      <alignment horizontal="center" vertical="center"/>
      <protection hidden="1"/>
    </xf>
    <xf numFmtId="4" fontId="18" fillId="16" borderId="2" xfId="1" applyNumberFormat="1" applyFont="1" applyFill="1" applyBorder="1" applyAlignment="1" applyProtection="1">
      <alignment horizontal="center" vertical="center"/>
      <protection hidden="1"/>
    </xf>
    <xf numFmtId="168" fontId="18" fillId="16" borderId="45" xfId="2" applyNumberFormat="1" applyFont="1" applyFill="1" applyBorder="1" applyAlignment="1" applyProtection="1">
      <alignment horizontal="center" vertical="center"/>
      <protection hidden="1"/>
    </xf>
    <xf numFmtId="4" fontId="18" fillId="16" borderId="60" xfId="1" applyNumberFormat="1" applyFont="1" applyFill="1" applyBorder="1" applyAlignment="1" applyProtection="1">
      <alignment horizontal="center" vertical="center"/>
      <protection hidden="1"/>
    </xf>
    <xf numFmtId="168" fontId="18" fillId="16" borderId="59" xfId="2" applyNumberFormat="1" applyFont="1" applyFill="1" applyBorder="1" applyAlignment="1" applyProtection="1">
      <alignment horizontal="center" vertical="center"/>
      <protection hidden="1"/>
    </xf>
    <xf numFmtId="4" fontId="18" fillId="16" borderId="46" xfId="1" applyNumberFormat="1" applyFont="1" applyFill="1" applyBorder="1" applyAlignment="1" applyProtection="1">
      <alignment horizontal="center" vertical="center"/>
      <protection hidden="1"/>
    </xf>
    <xf numFmtId="168" fontId="18" fillId="16" borderId="77" xfId="2" applyNumberFormat="1" applyFont="1" applyFill="1" applyBorder="1" applyAlignment="1" applyProtection="1">
      <alignment horizontal="center" vertical="center"/>
      <protection hidden="1"/>
    </xf>
    <xf numFmtId="0" fontId="18" fillId="16" borderId="13" xfId="0" applyFont="1" applyFill="1" applyBorder="1" applyAlignment="1" applyProtection="1">
      <alignment horizontal="center" vertical="center"/>
      <protection hidden="1"/>
    </xf>
    <xf numFmtId="0" fontId="18" fillId="16" borderId="80" xfId="0" applyFont="1" applyFill="1" applyBorder="1" applyAlignment="1" applyProtection="1">
      <alignment horizontal="center" vertical="center"/>
      <protection hidden="1"/>
    </xf>
    <xf numFmtId="4" fontId="18" fillId="16" borderId="10" xfId="1" applyNumberFormat="1" applyFont="1" applyFill="1" applyBorder="1" applyAlignment="1" applyProtection="1">
      <alignment horizontal="center" vertical="center"/>
      <protection hidden="1"/>
    </xf>
    <xf numFmtId="11" fontId="18" fillId="16" borderId="11" xfId="1" applyNumberFormat="1" applyFont="1" applyFill="1" applyBorder="1" applyAlignment="1" applyProtection="1">
      <alignment horizontal="center" vertical="center"/>
      <protection hidden="1"/>
    </xf>
    <xf numFmtId="0" fontId="29" fillId="16" borderId="77" xfId="0" applyFont="1" applyFill="1" applyBorder="1" applyAlignment="1" applyProtection="1">
      <alignment horizontal="center" vertical="center"/>
      <protection hidden="1"/>
    </xf>
    <xf numFmtId="4" fontId="18" fillId="16" borderId="13" xfId="1" applyNumberFormat="1" applyFont="1" applyFill="1" applyBorder="1" applyAlignment="1" applyProtection="1">
      <alignment horizontal="center" vertical="center"/>
      <protection hidden="1"/>
    </xf>
    <xf numFmtId="11" fontId="18" fillId="16" borderId="1" xfId="1" applyNumberFormat="1" applyFont="1" applyFill="1" applyBorder="1" applyAlignment="1" applyProtection="1">
      <alignment horizontal="center" vertical="center"/>
      <protection hidden="1"/>
    </xf>
    <xf numFmtId="0" fontId="29" fillId="16" borderId="45" xfId="0" applyFont="1" applyFill="1" applyBorder="1" applyAlignment="1" applyProtection="1">
      <alignment horizontal="center" vertical="center"/>
      <protection hidden="1"/>
    </xf>
    <xf numFmtId="4" fontId="18" fillId="16" borderId="15" xfId="1" applyNumberFormat="1" applyFont="1" applyFill="1" applyBorder="1" applyAlignment="1" applyProtection="1">
      <alignment horizontal="center" vertical="center"/>
      <protection hidden="1"/>
    </xf>
    <xf numFmtId="11" fontId="18" fillId="16" borderId="16" xfId="1" applyNumberFormat="1" applyFont="1" applyFill="1" applyBorder="1" applyAlignment="1" applyProtection="1">
      <alignment horizontal="center" vertical="center"/>
      <protection hidden="1"/>
    </xf>
    <xf numFmtId="0" fontId="29" fillId="16" borderId="59" xfId="0" applyFont="1" applyFill="1" applyBorder="1" applyAlignment="1" applyProtection="1">
      <alignment horizontal="center" vertical="center"/>
      <protection hidden="1"/>
    </xf>
    <xf numFmtId="4" fontId="18" fillId="16" borderId="74" xfId="1" applyNumberFormat="1" applyFont="1" applyFill="1" applyBorder="1" applyAlignment="1" applyProtection="1">
      <alignment horizontal="center" vertical="center"/>
      <protection hidden="1"/>
    </xf>
    <xf numFmtId="4" fontId="18" fillId="16" borderId="80" xfId="1" applyNumberFormat="1" applyFont="1" applyFill="1" applyBorder="1" applyAlignment="1" applyProtection="1">
      <alignment horizontal="center" vertical="center"/>
      <protection hidden="1"/>
    </xf>
    <xf numFmtId="11" fontId="18" fillId="16" borderId="6" xfId="1" applyNumberFormat="1" applyFont="1" applyFill="1" applyBorder="1" applyAlignment="1" applyProtection="1">
      <alignment horizontal="center" vertical="center"/>
      <protection hidden="1"/>
    </xf>
    <xf numFmtId="4" fontId="18" fillId="16" borderId="27" xfId="1" applyNumberFormat="1" applyFont="1" applyFill="1" applyBorder="1" applyAlignment="1" applyProtection="1">
      <alignment horizontal="center" vertical="center"/>
      <protection hidden="1"/>
    </xf>
    <xf numFmtId="11" fontId="18" fillId="16" borderId="60" xfId="1" applyNumberFormat="1" applyFont="1" applyFill="1" applyBorder="1" applyAlignment="1" applyProtection="1">
      <alignment horizontal="center" vertical="center"/>
      <protection hidden="1"/>
    </xf>
    <xf numFmtId="166" fontId="18" fillId="0" borderId="12" xfId="1" applyNumberFormat="1" applyFont="1" applyBorder="1" applyAlignment="1" applyProtection="1">
      <alignment horizontal="center" vertical="center"/>
      <protection locked="0"/>
    </xf>
    <xf numFmtId="166" fontId="18" fillId="0" borderId="14" xfId="1" applyNumberFormat="1" applyFont="1" applyBorder="1" applyAlignment="1" applyProtection="1">
      <alignment horizontal="center" vertical="center"/>
      <protection locked="0"/>
    </xf>
    <xf numFmtId="166" fontId="18" fillId="0" borderId="18" xfId="1" applyNumberFormat="1" applyFont="1" applyBorder="1" applyAlignment="1" applyProtection="1">
      <alignment horizontal="center" vertical="center"/>
      <protection locked="0"/>
    </xf>
    <xf numFmtId="166" fontId="18" fillId="0" borderId="19" xfId="1" applyNumberFormat="1" applyFont="1" applyBorder="1" applyAlignment="1" applyProtection="1">
      <alignment horizontal="center" vertical="center"/>
      <protection locked="0"/>
    </xf>
    <xf numFmtId="166" fontId="18" fillId="0" borderId="8" xfId="1" applyNumberFormat="1" applyFont="1" applyBorder="1" applyAlignment="1" applyProtection="1">
      <alignment horizontal="center" vertical="center"/>
      <protection locked="0"/>
    </xf>
    <xf numFmtId="166" fontId="18" fillId="0" borderId="3" xfId="1" applyNumberFormat="1" applyFont="1" applyBorder="1" applyAlignment="1" applyProtection="1">
      <alignment horizontal="center" vertical="center"/>
      <protection locked="0"/>
    </xf>
    <xf numFmtId="166" fontId="18" fillId="0" borderId="29" xfId="1" applyNumberFormat="1" applyFont="1" applyBorder="1" applyAlignment="1" applyProtection="1">
      <alignment horizontal="center" vertical="center"/>
      <protection locked="0"/>
    </xf>
    <xf numFmtId="0" fontId="18" fillId="17" borderId="31" xfId="0" applyFont="1" applyFill="1" applyBorder="1" applyAlignment="1" applyProtection="1">
      <alignment horizontal="center" vertical="center" textRotation="90"/>
      <protection hidden="1"/>
    </xf>
    <xf numFmtId="0" fontId="18" fillId="17" borderId="61" xfId="0" applyFont="1" applyFill="1" applyBorder="1" applyAlignment="1" applyProtection="1">
      <alignment horizontal="center" vertical="center"/>
      <protection hidden="1"/>
    </xf>
    <xf numFmtId="0" fontId="18" fillId="17" borderId="53" xfId="0" applyFont="1" applyFill="1" applyBorder="1" applyAlignment="1" applyProtection="1">
      <alignment horizontal="center" vertical="center"/>
      <protection hidden="1"/>
    </xf>
    <xf numFmtId="0" fontId="18" fillId="17" borderId="79" xfId="0" applyFont="1" applyFill="1" applyBorder="1" applyAlignment="1" applyProtection="1">
      <alignment horizontal="center" vertical="center"/>
      <protection hidden="1"/>
    </xf>
    <xf numFmtId="0" fontId="18" fillId="17" borderId="54" xfId="0" applyFont="1" applyFill="1" applyBorder="1" applyAlignment="1" applyProtection="1">
      <alignment horizontal="center" vertical="center"/>
      <protection hidden="1"/>
    </xf>
    <xf numFmtId="0" fontId="18" fillId="17" borderId="64" xfId="0" applyFont="1" applyFill="1" applyBorder="1" applyAlignment="1" applyProtection="1">
      <alignment horizontal="center" vertical="center"/>
      <protection hidden="1"/>
    </xf>
    <xf numFmtId="0" fontId="18" fillId="17" borderId="32" xfId="0" applyFont="1" applyFill="1" applyBorder="1" applyAlignment="1" applyProtection="1">
      <alignment horizontal="center" vertical="center" textRotation="90"/>
      <protection hidden="1"/>
    </xf>
    <xf numFmtId="0" fontId="18" fillId="17" borderId="44" xfId="0" applyFont="1" applyFill="1" applyBorder="1" applyAlignment="1" applyProtection="1">
      <alignment horizontal="center" vertical="center"/>
      <protection hidden="1"/>
    </xf>
    <xf numFmtId="0" fontId="18" fillId="17" borderId="10" xfId="0" applyFont="1" applyFill="1" applyBorder="1" applyAlignment="1" applyProtection="1">
      <alignment horizontal="center" vertical="center"/>
      <protection hidden="1"/>
    </xf>
    <xf numFmtId="0" fontId="18" fillId="17" borderId="12" xfId="0" applyFont="1" applyFill="1" applyBorder="1" applyAlignment="1" applyProtection="1">
      <alignment horizontal="center" vertical="center"/>
      <protection hidden="1"/>
    </xf>
    <xf numFmtId="0" fontId="18" fillId="17" borderId="11" xfId="0" applyFont="1" applyFill="1" applyBorder="1" applyAlignment="1" applyProtection="1">
      <alignment horizontal="center" vertical="center" wrapText="1"/>
      <protection hidden="1"/>
    </xf>
    <xf numFmtId="0" fontId="18" fillId="17" borderId="11" xfId="0" applyFont="1" applyFill="1" applyBorder="1" applyAlignment="1" applyProtection="1">
      <alignment horizontal="center" vertical="center"/>
      <protection hidden="1"/>
    </xf>
    <xf numFmtId="0" fontId="18" fillId="17" borderId="12" xfId="0" applyFont="1" applyFill="1" applyBorder="1" applyAlignment="1" applyProtection="1">
      <alignment horizontal="center" vertical="center" wrapText="1"/>
      <protection hidden="1"/>
    </xf>
    <xf numFmtId="0" fontId="18" fillId="17" borderId="40" xfId="0" applyFont="1" applyFill="1" applyBorder="1" applyAlignment="1" applyProtection="1">
      <alignment horizontal="center" vertical="center" wrapText="1"/>
      <protection hidden="1"/>
    </xf>
    <xf numFmtId="0" fontId="18" fillId="17" borderId="29" xfId="0" applyFont="1" applyFill="1" applyBorder="1" applyAlignment="1" applyProtection="1">
      <alignment horizontal="center" vertical="center" wrapText="1"/>
      <protection hidden="1"/>
    </xf>
    <xf numFmtId="0" fontId="18" fillId="17" borderId="49" xfId="0" applyFont="1" applyFill="1" applyBorder="1" applyAlignment="1" applyProtection="1">
      <alignment horizontal="center" vertical="center" wrapText="1"/>
      <protection hidden="1"/>
    </xf>
    <xf numFmtId="0" fontId="18" fillId="17" borderId="6" xfId="0" applyFont="1" applyFill="1" applyBorder="1" applyAlignment="1" applyProtection="1">
      <alignment horizontal="center" vertical="center" wrapText="1"/>
      <protection hidden="1"/>
    </xf>
    <xf numFmtId="0" fontId="18" fillId="17" borderId="29" xfId="0" applyFont="1" applyFill="1" applyBorder="1" applyAlignment="1" applyProtection="1">
      <alignment horizontal="center" vertical="center" wrapText="1"/>
      <protection hidden="1"/>
    </xf>
    <xf numFmtId="0" fontId="18" fillId="17" borderId="33" xfId="0" applyFont="1" applyFill="1" applyBorder="1" applyAlignment="1" applyProtection="1">
      <alignment horizontal="center" vertical="center" textRotation="90"/>
      <protection hidden="1"/>
    </xf>
    <xf numFmtId="0" fontId="18" fillId="17" borderId="66" xfId="0" applyFont="1" applyFill="1" applyBorder="1" applyAlignment="1" applyProtection="1">
      <alignment horizontal="center" vertical="center"/>
      <protection hidden="1"/>
    </xf>
    <xf numFmtId="0" fontId="18" fillId="17" borderId="15" xfId="0" applyFont="1" applyFill="1" applyBorder="1" applyAlignment="1" applyProtection="1">
      <alignment horizontal="center" vertical="center"/>
      <protection hidden="1"/>
    </xf>
    <xf numFmtId="164" fontId="18" fillId="17" borderId="18" xfId="1" applyNumberFormat="1" applyFont="1" applyFill="1" applyBorder="1" applyAlignment="1" applyProtection="1">
      <alignment horizontal="center" vertical="center"/>
      <protection hidden="1"/>
    </xf>
    <xf numFmtId="0" fontId="18" fillId="17" borderId="16" xfId="0" applyFont="1" applyFill="1" applyBorder="1" applyAlignment="1" applyProtection="1">
      <alignment horizontal="center" vertical="center" wrapText="1"/>
      <protection hidden="1"/>
    </xf>
    <xf numFmtId="3" fontId="18" fillId="17" borderId="16" xfId="1" applyNumberFormat="1" applyFont="1" applyFill="1" applyBorder="1" applyAlignment="1" applyProtection="1">
      <alignment horizontal="center" vertical="center"/>
      <protection hidden="1"/>
    </xf>
    <xf numFmtId="9" fontId="18" fillId="17" borderId="18" xfId="2" applyFont="1" applyFill="1" applyBorder="1" applyAlignment="1" applyProtection="1">
      <alignment horizontal="center" vertical="center"/>
      <protection hidden="1"/>
    </xf>
    <xf numFmtId="0" fontId="18" fillId="17" borderId="15" xfId="0" applyFont="1" applyFill="1" applyBorder="1" applyAlignment="1" applyProtection="1">
      <alignment horizontal="center" vertical="center" wrapText="1"/>
      <protection hidden="1"/>
    </xf>
    <xf numFmtId="0" fontId="18" fillId="17" borderId="58" xfId="0" applyFont="1" applyFill="1" applyBorder="1" applyAlignment="1" applyProtection="1">
      <alignment horizontal="center" vertical="center"/>
      <protection hidden="1"/>
    </xf>
    <xf numFmtId="0" fontId="18" fillId="17" borderId="16" xfId="0" applyFont="1" applyFill="1" applyBorder="1" applyAlignment="1" applyProtection="1">
      <alignment horizontal="center" vertical="center"/>
      <protection hidden="1"/>
    </xf>
    <xf numFmtId="0" fontId="18" fillId="17" borderId="18" xfId="0" applyFont="1" applyFill="1" applyBorder="1" applyAlignment="1" applyProtection="1">
      <alignment horizontal="center" vertical="center"/>
      <protection hidden="1"/>
    </xf>
    <xf numFmtId="0" fontId="7" fillId="17" borderId="31" xfId="0" applyFont="1" applyFill="1" applyBorder="1" applyAlignment="1" applyProtection="1">
      <alignment horizontal="center" vertical="center" textRotation="90"/>
      <protection hidden="1"/>
    </xf>
    <xf numFmtId="0" fontId="7" fillId="17" borderId="76" xfId="0" applyFont="1" applyFill="1" applyBorder="1" applyAlignment="1" applyProtection="1">
      <alignment horizontal="center" vertical="center"/>
      <protection hidden="1"/>
    </xf>
    <xf numFmtId="0" fontId="7" fillId="17" borderId="32" xfId="0" applyFont="1" applyFill="1" applyBorder="1" applyAlignment="1" applyProtection="1">
      <alignment horizontal="center" vertical="center" textRotation="90"/>
      <protection hidden="1"/>
    </xf>
    <xf numFmtId="0" fontId="7" fillId="17" borderId="33" xfId="0" applyFont="1" applyFill="1" applyBorder="1" applyAlignment="1" applyProtection="1">
      <alignment horizontal="center" vertical="center" textRotation="90"/>
      <protection hidden="1"/>
    </xf>
    <xf numFmtId="49" fontId="7" fillId="16" borderId="10" xfId="0" applyNumberFormat="1" applyFont="1" applyFill="1" applyBorder="1" applyAlignment="1" applyProtection="1">
      <alignment horizontal="center" vertical="center" wrapText="1"/>
      <protection hidden="1"/>
    </xf>
    <xf numFmtId="49" fontId="7" fillId="16" borderId="40" xfId="0" applyNumberFormat="1" applyFont="1" applyFill="1" applyBorder="1" applyAlignment="1" applyProtection="1">
      <alignment horizontal="center" vertical="center" wrapText="1"/>
      <protection hidden="1"/>
    </xf>
    <xf numFmtId="49" fontId="7" fillId="16" borderId="13" xfId="0" applyNumberFormat="1" applyFont="1" applyFill="1" applyBorder="1" applyAlignment="1" applyProtection="1">
      <alignment horizontal="center" vertical="center" wrapText="1"/>
      <protection hidden="1"/>
    </xf>
    <xf numFmtId="4" fontId="18" fillId="17" borderId="11" xfId="0" applyNumberFormat="1" applyFont="1" applyFill="1" applyBorder="1" applyAlignment="1" applyProtection="1">
      <alignment horizontal="center" vertical="center"/>
      <protection hidden="1"/>
    </xf>
    <xf numFmtId="9" fontId="18" fillId="17" borderId="12" xfId="2" applyFont="1" applyFill="1" applyBorder="1" applyAlignment="1" applyProtection="1">
      <alignment horizontal="center" vertical="center"/>
      <protection hidden="1"/>
    </xf>
    <xf numFmtId="4" fontId="18" fillId="17" borderId="2" xfId="0" applyNumberFormat="1" applyFont="1" applyFill="1" applyBorder="1" applyAlignment="1" applyProtection="1">
      <alignment horizontal="center" vertical="center"/>
      <protection hidden="1"/>
    </xf>
    <xf numFmtId="9" fontId="18" fillId="17" borderId="45" xfId="2" applyFont="1" applyFill="1" applyBorder="1" applyAlignment="1" applyProtection="1">
      <alignment horizontal="center" vertical="center"/>
      <protection hidden="1"/>
    </xf>
    <xf numFmtId="4" fontId="18" fillId="17" borderId="16" xfId="0" applyNumberFormat="1" applyFont="1" applyFill="1" applyBorder="1" applyAlignment="1" applyProtection="1">
      <alignment horizontal="center" vertical="center"/>
      <protection hidden="1"/>
    </xf>
    <xf numFmtId="9" fontId="18" fillId="17" borderId="18" xfId="2" applyFont="1" applyFill="1" applyBorder="1" applyAlignment="1" applyProtection="1">
      <alignment horizontal="center" vertical="center"/>
      <protection hidden="1"/>
    </xf>
    <xf numFmtId="4" fontId="18" fillId="17" borderId="11" xfId="1" applyNumberFormat="1" applyFont="1" applyFill="1" applyBorder="1" applyAlignment="1" applyProtection="1">
      <alignment horizontal="center" vertical="center"/>
      <protection hidden="1"/>
    </xf>
    <xf numFmtId="11" fontId="29" fillId="17" borderId="11" xfId="0" applyNumberFormat="1" applyFont="1" applyFill="1" applyBorder="1" applyAlignment="1" applyProtection="1">
      <alignment horizontal="center" vertical="center"/>
      <protection hidden="1"/>
    </xf>
    <xf numFmtId="0" fontId="29" fillId="17" borderId="12" xfId="0" applyFont="1" applyFill="1" applyBorder="1" applyAlignment="1" applyProtection="1">
      <alignment horizontal="center" vertical="center"/>
      <protection hidden="1"/>
    </xf>
    <xf numFmtId="4" fontId="18" fillId="17" borderId="2" xfId="1" applyNumberFormat="1" applyFont="1" applyFill="1" applyBorder="1" applyAlignment="1" applyProtection="1">
      <alignment horizontal="center" vertical="center"/>
      <protection hidden="1"/>
    </xf>
    <xf numFmtId="11" fontId="29" fillId="17" borderId="1" xfId="0" applyNumberFormat="1" applyFont="1" applyFill="1" applyBorder="1" applyAlignment="1" applyProtection="1">
      <alignment horizontal="center" vertical="center"/>
      <protection hidden="1"/>
    </xf>
    <xf numFmtId="0" fontId="29" fillId="17" borderId="45" xfId="0" applyFont="1" applyFill="1" applyBorder="1" applyAlignment="1" applyProtection="1">
      <alignment horizontal="center" vertical="center"/>
      <protection hidden="1"/>
    </xf>
    <xf numFmtId="4" fontId="18" fillId="17" borderId="16" xfId="1" applyNumberFormat="1" applyFont="1" applyFill="1" applyBorder="1" applyAlignment="1" applyProtection="1">
      <alignment horizontal="center" vertical="center"/>
      <protection hidden="1"/>
    </xf>
    <xf numFmtId="11" fontId="29" fillId="17" borderId="16" xfId="0" applyNumberFormat="1" applyFont="1" applyFill="1" applyBorder="1" applyAlignment="1" applyProtection="1">
      <alignment horizontal="center" vertical="center"/>
      <protection hidden="1"/>
    </xf>
    <xf numFmtId="0" fontId="29" fillId="17" borderId="18" xfId="0" applyFont="1" applyFill="1" applyBorder="1" applyAlignment="1" applyProtection="1">
      <alignment horizontal="center" vertical="center"/>
      <protection hidden="1"/>
    </xf>
    <xf numFmtId="0" fontId="18" fillId="16" borderId="53" xfId="0" applyFont="1" applyFill="1" applyBorder="1" applyAlignment="1" applyProtection="1">
      <alignment horizontal="center" vertical="center"/>
      <protection hidden="1"/>
    </xf>
    <xf numFmtId="0" fontId="18" fillId="16" borderId="44" xfId="0" applyFont="1" applyFill="1" applyBorder="1" applyAlignment="1" applyProtection="1">
      <alignment horizontal="center" vertical="center"/>
      <protection hidden="1"/>
    </xf>
    <xf numFmtId="0" fontId="18" fillId="16" borderId="12" xfId="0" applyFont="1" applyFill="1" applyBorder="1" applyAlignment="1" applyProtection="1">
      <alignment horizontal="center" vertical="center" wrapText="1"/>
      <protection hidden="1"/>
    </xf>
    <xf numFmtId="0" fontId="18" fillId="16" borderId="29" xfId="0" applyFont="1" applyFill="1" applyBorder="1" applyAlignment="1" applyProtection="1">
      <alignment horizontal="center" vertical="center" wrapText="1"/>
      <protection hidden="1"/>
    </xf>
    <xf numFmtId="0" fontId="18" fillId="16" borderId="6" xfId="0" applyFont="1" applyFill="1" applyBorder="1" applyAlignment="1" applyProtection="1">
      <alignment horizontal="center" vertical="center" wrapText="1"/>
      <protection hidden="1"/>
    </xf>
    <xf numFmtId="0" fontId="18" fillId="16" borderId="29" xfId="0" applyFont="1" applyFill="1" applyBorder="1" applyAlignment="1" applyProtection="1">
      <alignment horizontal="center" vertical="center" wrapText="1"/>
      <protection hidden="1"/>
    </xf>
    <xf numFmtId="0" fontId="18" fillId="16" borderId="66" xfId="0" applyFont="1" applyFill="1" applyBorder="1" applyAlignment="1" applyProtection="1">
      <alignment horizontal="center" vertical="center"/>
      <protection hidden="1"/>
    </xf>
    <xf numFmtId="0" fontId="18" fillId="16" borderId="16" xfId="0" applyFont="1" applyFill="1" applyBorder="1" applyAlignment="1" applyProtection="1">
      <alignment horizontal="center" vertical="center" wrapText="1"/>
      <protection hidden="1"/>
    </xf>
    <xf numFmtId="4" fontId="18" fillId="16" borderId="11" xfId="1" applyNumberFormat="1" applyFont="1" applyFill="1" applyBorder="1" applyAlignment="1" applyProtection="1">
      <alignment horizontal="center" vertical="center"/>
      <protection hidden="1"/>
    </xf>
    <xf numFmtId="11" fontId="29" fillId="16" borderId="11" xfId="0" applyNumberFormat="1" applyFont="1" applyFill="1" applyBorder="1" applyAlignment="1" applyProtection="1">
      <alignment horizontal="center" vertical="center"/>
      <protection hidden="1"/>
    </xf>
    <xf numFmtId="0" fontId="29" fillId="16" borderId="12" xfId="0" applyFont="1" applyFill="1" applyBorder="1" applyAlignment="1" applyProtection="1">
      <alignment horizontal="center" vertical="center" wrapText="1"/>
      <protection hidden="1"/>
    </xf>
    <xf numFmtId="4" fontId="18" fillId="16" borderId="1" xfId="1" applyNumberFormat="1" applyFont="1" applyFill="1" applyBorder="1" applyAlignment="1" applyProtection="1">
      <alignment horizontal="center" vertical="center"/>
      <protection hidden="1"/>
    </xf>
    <xf numFmtId="11" fontId="29" fillId="16" borderId="1" xfId="0" applyNumberFormat="1" applyFont="1" applyFill="1" applyBorder="1" applyAlignment="1" applyProtection="1">
      <alignment horizontal="center" vertical="center"/>
      <protection hidden="1"/>
    </xf>
    <xf numFmtId="0" fontId="29" fillId="16" borderId="14" xfId="0" applyFont="1" applyFill="1" applyBorder="1" applyAlignment="1" applyProtection="1">
      <alignment horizontal="center" vertical="center" wrapText="1"/>
      <protection hidden="1"/>
    </xf>
    <xf numFmtId="4" fontId="18" fillId="16" borderId="5" xfId="1" applyNumberFormat="1" applyFont="1" applyFill="1" applyBorder="1" applyAlignment="1" applyProtection="1">
      <alignment horizontal="center" vertical="center"/>
      <protection hidden="1"/>
    </xf>
    <xf numFmtId="11" fontId="29" fillId="16" borderId="16" xfId="0" applyNumberFormat="1" applyFont="1" applyFill="1" applyBorder="1" applyAlignment="1" applyProtection="1">
      <alignment horizontal="center" vertical="center"/>
      <protection hidden="1"/>
    </xf>
    <xf numFmtId="0" fontId="29" fillId="16" borderId="18" xfId="0" applyFont="1" applyFill="1" applyBorder="1" applyAlignment="1" applyProtection="1">
      <alignment horizontal="center" vertical="center" wrapText="1"/>
      <protection hidden="1"/>
    </xf>
    <xf numFmtId="0" fontId="29" fillId="16" borderId="12" xfId="0" applyFont="1" applyFill="1" applyBorder="1" applyAlignment="1" applyProtection="1">
      <alignment horizontal="center" vertical="center"/>
      <protection hidden="1"/>
    </xf>
    <xf numFmtId="4" fontId="18" fillId="16" borderId="16" xfId="1" applyNumberFormat="1" applyFont="1" applyFill="1" applyBorder="1" applyAlignment="1" applyProtection="1">
      <alignment horizontal="center" vertical="center"/>
      <protection hidden="1"/>
    </xf>
    <xf numFmtId="0" fontId="29" fillId="16" borderId="18" xfId="0" applyFont="1" applyFill="1" applyBorder="1" applyAlignment="1" applyProtection="1">
      <alignment horizontal="center" vertical="center"/>
      <protection hidden="1"/>
    </xf>
    <xf numFmtId="4" fontId="18" fillId="16" borderId="6" xfId="1" applyNumberFormat="1" applyFont="1" applyFill="1" applyBorder="1" applyAlignment="1" applyProtection="1">
      <alignment horizontal="center" vertical="center"/>
      <protection hidden="1"/>
    </xf>
    <xf numFmtId="0" fontId="29" fillId="16" borderId="29" xfId="0" applyFont="1" applyFill="1" applyBorder="1" applyAlignment="1" applyProtection="1">
      <alignment horizontal="center" vertical="center"/>
      <protection hidden="1"/>
    </xf>
    <xf numFmtId="4" fontId="7" fillId="17" borderId="11" xfId="0" applyNumberFormat="1" applyFont="1" applyFill="1" applyBorder="1" applyAlignment="1" applyProtection="1">
      <alignment horizontal="center" vertical="center"/>
      <protection hidden="1"/>
    </xf>
    <xf numFmtId="9" fontId="7" fillId="17" borderId="12" xfId="2" applyFont="1" applyFill="1" applyBorder="1" applyAlignment="1" applyProtection="1">
      <alignment horizontal="center" vertical="center"/>
      <protection hidden="1"/>
    </xf>
    <xf numFmtId="4" fontId="7" fillId="17" borderId="1" xfId="0" applyNumberFormat="1" applyFont="1" applyFill="1" applyBorder="1" applyAlignment="1" applyProtection="1">
      <alignment horizontal="center" vertical="center"/>
      <protection hidden="1"/>
    </xf>
    <xf numFmtId="9" fontId="7" fillId="17" borderId="14" xfId="2" applyFont="1" applyFill="1" applyBorder="1" applyAlignment="1" applyProtection="1">
      <alignment horizontal="center" vertical="center"/>
      <protection hidden="1"/>
    </xf>
    <xf numFmtId="4" fontId="7" fillId="17" borderId="16" xfId="0" applyNumberFormat="1" applyFont="1" applyFill="1" applyBorder="1" applyAlignment="1" applyProtection="1">
      <alignment horizontal="center" vertical="center"/>
      <protection hidden="1"/>
    </xf>
    <xf numFmtId="9" fontId="7" fillId="17" borderId="18" xfId="2" applyFont="1" applyFill="1" applyBorder="1" applyAlignment="1" applyProtection="1">
      <alignment horizontal="center" vertical="center"/>
      <protection hidden="1"/>
    </xf>
    <xf numFmtId="0" fontId="7" fillId="16" borderId="10" xfId="0" applyFont="1" applyFill="1" applyBorder="1" applyAlignment="1" applyProtection="1">
      <alignment horizontal="center" vertical="center"/>
      <protection hidden="1"/>
    </xf>
    <xf numFmtId="0" fontId="7" fillId="16" borderId="13" xfId="0" applyFont="1" applyFill="1" applyBorder="1" applyAlignment="1" applyProtection="1">
      <alignment horizontal="center" vertical="center"/>
      <protection hidden="1"/>
    </xf>
    <xf numFmtId="49" fontId="7" fillId="16" borderId="15" xfId="0" applyNumberFormat="1" applyFont="1" applyFill="1" applyBorder="1" applyAlignment="1" applyProtection="1">
      <alignment horizontal="center" vertical="center" wrapText="1"/>
      <protection hidden="1"/>
    </xf>
    <xf numFmtId="0" fontId="7" fillId="16" borderId="75" xfId="0" applyFont="1" applyFill="1" applyBorder="1" applyAlignment="1" applyProtection="1">
      <alignment horizontal="center" vertical="center"/>
      <protection hidden="1"/>
    </xf>
    <xf numFmtId="166" fontId="18" fillId="0" borderId="45" xfId="0" applyNumberFormat="1" applyFont="1" applyBorder="1" applyAlignment="1" applyProtection="1">
      <alignment horizontal="center" vertical="center"/>
      <protection locked="0"/>
    </xf>
    <xf numFmtId="167" fontId="18" fillId="0" borderId="10" xfId="0" applyNumberFormat="1" applyFont="1" applyBorder="1" applyAlignment="1" applyProtection="1">
      <alignment horizontal="center" vertical="center" wrapText="1"/>
      <protection locked="0"/>
    </xf>
    <xf numFmtId="167" fontId="18" fillId="0" borderId="15" xfId="0" applyNumberFormat="1" applyFont="1" applyBorder="1" applyAlignment="1" applyProtection="1">
      <alignment horizontal="center" vertical="center" wrapText="1"/>
      <protection locked="0"/>
    </xf>
    <xf numFmtId="167" fontId="18" fillId="0" borderId="40" xfId="0" applyNumberFormat="1" applyFont="1" applyBorder="1" applyAlignment="1" applyProtection="1">
      <alignment horizontal="center" vertical="center" wrapText="1"/>
      <protection locked="0"/>
    </xf>
    <xf numFmtId="3" fontId="7" fillId="0" borderId="11" xfId="0" applyNumberFormat="1" applyFont="1" applyBorder="1" applyAlignment="1" applyProtection="1">
      <alignment horizontal="center" vertical="center"/>
      <protection locked="0"/>
    </xf>
    <xf numFmtId="3" fontId="7" fillId="0" borderId="1" xfId="0" applyNumberFormat="1" applyFont="1" applyBorder="1" applyAlignment="1" applyProtection="1">
      <alignment horizontal="center" vertical="center"/>
      <protection locked="0"/>
    </xf>
    <xf numFmtId="3" fontId="7" fillId="0" borderId="16" xfId="0" applyNumberFormat="1" applyFont="1" applyBorder="1" applyAlignment="1" applyProtection="1">
      <alignment horizontal="center" vertical="center"/>
      <protection locked="0"/>
    </xf>
    <xf numFmtId="3" fontId="7" fillId="0" borderId="6" xfId="0" applyNumberFormat="1" applyFont="1" applyBorder="1" applyAlignment="1" applyProtection="1">
      <alignment horizontal="center" vertical="center"/>
      <protection locked="0"/>
    </xf>
    <xf numFmtId="166" fontId="7" fillId="0" borderId="12" xfId="0" applyNumberFormat="1" applyFont="1" applyBorder="1" applyAlignment="1" applyProtection="1">
      <alignment horizontal="center" vertical="center"/>
      <protection locked="0"/>
    </xf>
    <xf numFmtId="166" fontId="7" fillId="0" borderId="14" xfId="0" applyNumberFormat="1" applyFont="1" applyBorder="1" applyAlignment="1" applyProtection="1">
      <alignment horizontal="center" vertical="center"/>
      <protection locked="0"/>
    </xf>
    <xf numFmtId="166" fontId="7" fillId="0" borderId="18" xfId="0" applyNumberFormat="1" applyFont="1" applyBorder="1" applyAlignment="1" applyProtection="1">
      <alignment horizontal="center" vertical="center"/>
      <protection locked="0"/>
    </xf>
    <xf numFmtId="0" fontId="18" fillId="18" borderId="61" xfId="0" applyFont="1" applyFill="1" applyBorder="1" applyAlignment="1" applyProtection="1">
      <alignment horizontal="center" vertical="center"/>
      <protection hidden="1"/>
    </xf>
    <xf numFmtId="0" fontId="18" fillId="18" borderId="10" xfId="0" applyFont="1" applyFill="1" applyBorder="1" applyAlignment="1" applyProtection="1">
      <alignment horizontal="center" vertical="center" wrapText="1"/>
      <protection hidden="1"/>
    </xf>
    <xf numFmtId="0" fontId="18" fillId="18" borderId="19" xfId="0" applyFont="1" applyFill="1" applyBorder="1" applyAlignment="1" applyProtection="1">
      <alignment horizontal="center" vertical="center" wrapText="1"/>
      <protection hidden="1"/>
    </xf>
    <xf numFmtId="0" fontId="18" fillId="18" borderId="62" xfId="0" applyFont="1" applyFill="1" applyBorder="1" applyAlignment="1" applyProtection="1">
      <alignment horizontal="center" vertical="center"/>
      <protection hidden="1"/>
    </xf>
    <xf numFmtId="0" fontId="18" fillId="18" borderId="68" xfId="0" applyFont="1" applyFill="1" applyBorder="1" applyAlignment="1" applyProtection="1">
      <alignment horizontal="center" vertical="center"/>
      <protection hidden="1"/>
    </xf>
    <xf numFmtId="0" fontId="18" fillId="18" borderId="22" xfId="0" applyFont="1" applyFill="1" applyBorder="1" applyAlignment="1" applyProtection="1">
      <alignment horizontal="center" vertical="center"/>
      <protection hidden="1"/>
    </xf>
    <xf numFmtId="0" fontId="18" fillId="18" borderId="23" xfId="0" applyFont="1" applyFill="1" applyBorder="1" applyAlignment="1" applyProtection="1">
      <alignment horizontal="center" vertical="center"/>
      <protection hidden="1"/>
    </xf>
    <xf numFmtId="0" fontId="29" fillId="18" borderId="10" xfId="0" applyFont="1" applyFill="1" applyBorder="1" applyAlignment="1" applyProtection="1">
      <alignment vertical="center" wrapText="1"/>
      <protection hidden="1"/>
    </xf>
    <xf numFmtId="11" fontId="18" fillId="18" borderId="12" xfId="1" applyNumberFormat="1" applyFont="1" applyFill="1" applyBorder="1" applyAlignment="1" applyProtection="1">
      <alignment horizontal="center" vertical="center"/>
      <protection hidden="1"/>
    </xf>
    <xf numFmtId="0" fontId="18" fillId="18" borderId="20" xfId="0" applyFont="1" applyFill="1" applyBorder="1" applyAlignment="1" applyProtection="1">
      <alignment horizontal="center" vertical="center"/>
      <protection hidden="1"/>
    </xf>
    <xf numFmtId="0" fontId="18" fillId="18" borderId="15" xfId="0" applyFont="1" applyFill="1" applyBorder="1" applyAlignment="1" applyProtection="1">
      <alignment horizontal="center" vertical="center" wrapText="1"/>
      <protection hidden="1"/>
    </xf>
    <xf numFmtId="0" fontId="18" fillId="18" borderId="57" xfId="0" applyFont="1" applyFill="1" applyBorder="1" applyAlignment="1" applyProtection="1">
      <alignment horizontal="center" vertical="center" wrapText="1"/>
      <protection hidden="1"/>
    </xf>
    <xf numFmtId="0" fontId="18" fillId="18" borderId="15" xfId="0" applyFont="1" applyFill="1" applyBorder="1" applyAlignment="1" applyProtection="1">
      <alignment horizontal="center" vertical="center"/>
      <protection hidden="1"/>
    </xf>
    <xf numFmtId="0" fontId="18" fillId="18" borderId="58" xfId="0" applyFont="1" applyFill="1" applyBorder="1" applyAlignment="1" applyProtection="1">
      <alignment horizontal="center" vertical="center"/>
      <protection hidden="1"/>
    </xf>
    <xf numFmtId="0" fontId="18" fillId="18" borderId="16" xfId="0" applyFont="1" applyFill="1" applyBorder="1" applyAlignment="1" applyProtection="1">
      <alignment horizontal="center" vertical="center"/>
      <protection hidden="1"/>
    </xf>
    <xf numFmtId="0" fontId="18" fillId="18" borderId="18" xfId="0" applyFont="1" applyFill="1" applyBorder="1" applyAlignment="1" applyProtection="1">
      <alignment horizontal="center" vertical="center"/>
      <protection hidden="1"/>
    </xf>
    <xf numFmtId="0" fontId="18" fillId="18" borderId="57" xfId="0" applyFont="1" applyFill="1" applyBorder="1" applyAlignment="1" applyProtection="1">
      <alignment horizontal="center" vertical="center"/>
      <protection hidden="1"/>
    </xf>
    <xf numFmtId="0" fontId="29" fillId="18" borderId="13" xfId="0" applyFont="1" applyFill="1" applyBorder="1" applyAlignment="1" applyProtection="1">
      <alignment vertical="center" wrapText="1"/>
      <protection hidden="1"/>
    </xf>
    <xf numFmtId="11" fontId="18" fillId="18" borderId="14" xfId="1" applyNumberFormat="1" applyFont="1" applyFill="1" applyBorder="1" applyAlignment="1" applyProtection="1">
      <alignment horizontal="center" vertical="center"/>
      <protection hidden="1"/>
    </xf>
    <xf numFmtId="0" fontId="18" fillId="18" borderId="21" xfId="0" applyFont="1" applyFill="1" applyBorder="1" applyAlignment="1" applyProtection="1">
      <alignment horizontal="center" vertical="center"/>
      <protection hidden="1"/>
    </xf>
    <xf numFmtId="0" fontId="18" fillId="18" borderId="65" xfId="0" applyFont="1" applyFill="1" applyBorder="1" applyAlignment="1" applyProtection="1">
      <alignment horizontal="center" vertical="center"/>
      <protection hidden="1"/>
    </xf>
    <xf numFmtId="0" fontId="18" fillId="18" borderId="52" xfId="0" applyFont="1" applyFill="1" applyBorder="1" applyAlignment="1" applyProtection="1">
      <alignment horizontal="center" vertical="center" wrapText="1"/>
      <protection hidden="1"/>
    </xf>
    <xf numFmtId="4" fontId="18" fillId="18" borderId="27" xfId="1" applyNumberFormat="1" applyFont="1" applyFill="1" applyBorder="1" applyAlignment="1" applyProtection="1">
      <alignment horizontal="center" vertical="center"/>
      <protection hidden="1"/>
    </xf>
    <xf numFmtId="4" fontId="18" fillId="18" borderId="60" xfId="1" applyNumberFormat="1" applyFont="1" applyFill="1" applyBorder="1" applyAlignment="1" applyProtection="1">
      <alignment horizontal="center" vertical="center"/>
      <protection hidden="1"/>
    </xf>
    <xf numFmtId="168" fontId="18" fillId="18" borderId="52" xfId="2" applyNumberFormat="1" applyFont="1" applyFill="1" applyBorder="1" applyAlignment="1" applyProtection="1">
      <alignment horizontal="center" vertical="center"/>
      <protection hidden="1"/>
    </xf>
    <xf numFmtId="3" fontId="18" fillId="18" borderId="27" xfId="1" applyNumberFormat="1" applyFont="1" applyFill="1" applyBorder="1" applyAlignment="1" applyProtection="1">
      <alignment horizontal="center" vertical="center"/>
      <protection hidden="1"/>
    </xf>
    <xf numFmtId="3" fontId="18" fillId="18" borderId="60" xfId="1" applyNumberFormat="1" applyFont="1" applyFill="1" applyBorder="1" applyAlignment="1" applyProtection="1">
      <alignment horizontal="center" vertical="center"/>
      <protection hidden="1"/>
    </xf>
    <xf numFmtId="9" fontId="18" fillId="18" borderId="59" xfId="2" applyFont="1" applyFill="1" applyBorder="1" applyAlignment="1" applyProtection="1">
      <alignment horizontal="center" vertical="center"/>
      <protection hidden="1"/>
    </xf>
    <xf numFmtId="172" fontId="18" fillId="18" borderId="27" xfId="1" applyNumberFormat="1" applyFont="1" applyFill="1" applyBorder="1" applyAlignment="1" applyProtection="1">
      <alignment horizontal="center" vertical="center"/>
      <protection hidden="1"/>
    </xf>
    <xf numFmtId="172" fontId="18" fillId="18" borderId="65" xfId="1" applyNumberFormat="1" applyFont="1" applyFill="1" applyBorder="1" applyAlignment="1" applyProtection="1">
      <alignment horizontal="center" vertical="center"/>
      <protection hidden="1"/>
    </xf>
    <xf numFmtId="172" fontId="18" fillId="18" borderId="60" xfId="1" applyNumberFormat="1" applyFont="1" applyFill="1" applyBorder="1" applyAlignment="1" applyProtection="1">
      <alignment horizontal="center" vertical="center"/>
      <protection hidden="1"/>
    </xf>
    <xf numFmtId="0" fontId="29" fillId="18" borderId="15" xfId="0" applyFont="1" applyFill="1" applyBorder="1" applyAlignment="1" applyProtection="1">
      <alignment vertical="center" wrapText="1"/>
      <protection hidden="1"/>
    </xf>
    <xf numFmtId="11" fontId="29" fillId="18" borderId="18" xfId="1" applyNumberFormat="1" applyFont="1" applyFill="1" applyBorder="1" applyAlignment="1" applyProtection="1">
      <alignment horizontal="center" vertical="center"/>
      <protection hidden="1"/>
    </xf>
    <xf numFmtId="0" fontId="18" fillId="18" borderId="31" xfId="0" applyFont="1" applyFill="1" applyBorder="1" applyAlignment="1" applyProtection="1">
      <alignment horizontal="center" vertical="center" textRotation="90"/>
      <protection hidden="1"/>
    </xf>
    <xf numFmtId="0" fontId="18" fillId="18" borderId="34" xfId="0" applyFont="1" applyFill="1" applyBorder="1" applyAlignment="1" applyProtection="1">
      <alignment horizontal="center" vertical="center"/>
      <protection hidden="1"/>
    </xf>
    <xf numFmtId="0" fontId="18" fillId="18" borderId="41" xfId="0" applyFont="1" applyFill="1" applyBorder="1" applyAlignment="1" applyProtection="1">
      <alignment horizontal="center" vertical="center"/>
      <protection hidden="1"/>
    </xf>
    <xf numFmtId="0" fontId="18" fillId="18" borderId="42" xfId="0" applyFont="1" applyFill="1" applyBorder="1" applyAlignment="1" applyProtection="1">
      <alignment horizontal="center" vertical="center"/>
      <protection hidden="1"/>
    </xf>
    <xf numFmtId="0" fontId="18" fillId="18" borderId="64" xfId="0" applyFont="1" applyFill="1" applyBorder="1" applyAlignment="1" applyProtection="1">
      <alignment horizontal="center" vertical="center"/>
      <protection hidden="1"/>
    </xf>
    <xf numFmtId="0" fontId="18" fillId="18" borderId="79" xfId="0" applyFont="1" applyFill="1" applyBorder="1" applyAlignment="1" applyProtection="1">
      <alignment horizontal="center" vertical="center"/>
      <protection hidden="1"/>
    </xf>
    <xf numFmtId="0" fontId="18" fillId="18" borderId="54" xfId="0" applyFont="1" applyFill="1" applyBorder="1" applyAlignment="1" applyProtection="1">
      <alignment horizontal="center" vertical="center"/>
      <protection hidden="1"/>
    </xf>
    <xf numFmtId="0" fontId="18" fillId="18" borderId="32" xfId="0" applyFont="1" applyFill="1" applyBorder="1" applyAlignment="1" applyProtection="1">
      <alignment horizontal="center" vertical="center" textRotation="90"/>
      <protection hidden="1"/>
    </xf>
    <xf numFmtId="0" fontId="18" fillId="18" borderId="28" xfId="0" applyFont="1" applyFill="1" applyBorder="1" applyAlignment="1" applyProtection="1">
      <alignment horizontal="center" vertical="center"/>
      <protection hidden="1"/>
    </xf>
    <xf numFmtId="0" fontId="18" fillId="18" borderId="74" xfId="0" applyFont="1" applyFill="1" applyBorder="1" applyAlignment="1" applyProtection="1">
      <alignment horizontal="center" vertical="center"/>
      <protection hidden="1"/>
    </xf>
    <xf numFmtId="0" fontId="18" fillId="18" borderId="12" xfId="0" applyFont="1" applyFill="1" applyBorder="1" applyAlignment="1" applyProtection="1">
      <alignment horizontal="center" vertical="center"/>
      <protection hidden="1"/>
    </xf>
    <xf numFmtId="0" fontId="18" fillId="18" borderId="10" xfId="0" applyFont="1" applyFill="1" applyBorder="1" applyAlignment="1" applyProtection="1">
      <alignment horizontal="center" vertical="center"/>
      <protection hidden="1"/>
    </xf>
    <xf numFmtId="0" fontId="18" fillId="18" borderId="11" xfId="0" applyFont="1" applyFill="1" applyBorder="1" applyAlignment="1" applyProtection="1">
      <alignment horizontal="center" vertical="center" wrapText="1"/>
      <protection hidden="1"/>
    </xf>
    <xf numFmtId="0" fontId="18" fillId="18" borderId="77" xfId="0" applyFont="1" applyFill="1" applyBorder="1" applyAlignment="1" applyProtection="1">
      <alignment horizontal="center" vertical="center" wrapText="1"/>
      <protection hidden="1"/>
    </xf>
    <xf numFmtId="0" fontId="18" fillId="18" borderId="40" xfId="0" applyFont="1" applyFill="1" applyBorder="1" applyAlignment="1" applyProtection="1">
      <alignment horizontal="center" vertical="center" wrapText="1"/>
      <protection hidden="1"/>
    </xf>
    <xf numFmtId="0" fontId="18" fillId="18" borderId="45" xfId="0" applyFont="1" applyFill="1" applyBorder="1" applyAlignment="1" applyProtection="1">
      <alignment horizontal="center" vertical="center" wrapText="1"/>
      <protection hidden="1"/>
    </xf>
    <xf numFmtId="0" fontId="18" fillId="18" borderId="49" xfId="0" applyFont="1" applyFill="1" applyBorder="1" applyAlignment="1" applyProtection="1">
      <alignment horizontal="center" vertical="center" wrapText="1"/>
      <protection hidden="1"/>
    </xf>
    <xf numFmtId="0" fontId="18" fillId="18" borderId="8" xfId="0" applyFont="1" applyFill="1" applyBorder="1" applyAlignment="1" applyProtection="1">
      <alignment horizontal="center" vertical="center" wrapText="1"/>
      <protection hidden="1"/>
    </xf>
    <xf numFmtId="0" fontId="18" fillId="18" borderId="12" xfId="0" applyFont="1" applyFill="1" applyBorder="1" applyAlignment="1" applyProtection="1">
      <alignment horizontal="center" vertical="center" wrapText="1"/>
      <protection hidden="1"/>
    </xf>
    <xf numFmtId="0" fontId="18" fillId="18" borderId="33" xfId="0" applyFont="1" applyFill="1" applyBorder="1" applyAlignment="1" applyProtection="1">
      <alignment horizontal="center" vertical="center" textRotation="90"/>
      <protection hidden="1"/>
    </xf>
    <xf numFmtId="0" fontId="18" fillId="18" borderId="56" xfId="0" applyFont="1" applyFill="1" applyBorder="1" applyAlignment="1" applyProtection="1">
      <alignment horizontal="center" vertical="center"/>
      <protection hidden="1"/>
    </xf>
    <xf numFmtId="0" fontId="18" fillId="18" borderId="27" xfId="0" applyFont="1" applyFill="1" applyBorder="1" applyAlignment="1" applyProtection="1">
      <alignment horizontal="center" vertical="center"/>
      <protection hidden="1"/>
    </xf>
    <xf numFmtId="3" fontId="18" fillId="18" borderId="18" xfId="1" applyNumberFormat="1" applyFont="1" applyFill="1" applyBorder="1" applyAlignment="1" applyProtection="1">
      <alignment horizontal="center" vertical="center"/>
      <protection hidden="1"/>
    </xf>
    <xf numFmtId="0" fontId="18" fillId="18" borderId="15" xfId="0" applyFont="1" applyFill="1" applyBorder="1" applyAlignment="1" applyProtection="1">
      <alignment horizontal="center" vertical="center"/>
      <protection hidden="1"/>
    </xf>
    <xf numFmtId="3" fontId="18" fillId="18" borderId="16" xfId="1" applyNumberFormat="1" applyFont="1" applyFill="1" applyBorder="1" applyAlignment="1" applyProtection="1">
      <alignment horizontal="center" vertical="center"/>
      <protection hidden="1"/>
    </xf>
    <xf numFmtId="0" fontId="18" fillId="18" borderId="75" xfId="0" applyFont="1" applyFill="1" applyBorder="1" applyAlignment="1" applyProtection="1">
      <alignment horizontal="center" vertical="center" wrapText="1"/>
      <protection hidden="1"/>
    </xf>
    <xf numFmtId="168" fontId="18" fillId="18" borderId="18" xfId="2" applyNumberFormat="1" applyFont="1" applyFill="1" applyBorder="1" applyAlignment="1" applyProtection="1">
      <alignment horizontal="center" vertical="center"/>
      <protection hidden="1"/>
    </xf>
    <xf numFmtId="0" fontId="18" fillId="18" borderId="66" xfId="0" applyFont="1" applyFill="1" applyBorder="1" applyAlignment="1" applyProtection="1">
      <alignment horizontal="center" vertical="center" wrapText="1"/>
      <protection hidden="1"/>
    </xf>
    <xf numFmtId="0" fontId="18" fillId="18" borderId="13" xfId="0" applyFont="1" applyFill="1" applyBorder="1" applyAlignment="1" applyProtection="1">
      <alignment horizontal="center" vertical="center"/>
      <protection hidden="1"/>
    </xf>
    <xf numFmtId="0" fontId="18" fillId="18" borderId="80" xfId="0" applyFont="1" applyFill="1" applyBorder="1" applyAlignment="1" applyProtection="1">
      <alignment horizontal="center" vertical="center"/>
      <protection hidden="1"/>
    </xf>
    <xf numFmtId="4" fontId="18" fillId="18" borderId="10" xfId="1" applyNumberFormat="1" applyFont="1" applyFill="1" applyBorder="1" applyAlignment="1" applyProtection="1">
      <alignment horizontal="center" vertical="center"/>
      <protection hidden="1"/>
    </xf>
    <xf numFmtId="11" fontId="18" fillId="18" borderId="11" xfId="1" applyNumberFormat="1" applyFont="1" applyFill="1" applyBorder="1" applyAlignment="1" applyProtection="1">
      <alignment horizontal="center" vertical="center"/>
      <protection hidden="1"/>
    </xf>
    <xf numFmtId="0" fontId="29" fillId="18" borderId="77" xfId="0" applyFont="1" applyFill="1" applyBorder="1" applyAlignment="1" applyProtection="1">
      <alignment horizontal="center" vertical="center"/>
      <protection hidden="1"/>
    </xf>
    <xf numFmtId="4" fontId="18" fillId="18" borderId="13" xfId="1" applyNumberFormat="1" applyFont="1" applyFill="1" applyBorder="1" applyAlignment="1" applyProtection="1">
      <alignment horizontal="center" vertical="center"/>
      <protection hidden="1"/>
    </xf>
    <xf numFmtId="11" fontId="18" fillId="18" borderId="1" xfId="1" applyNumberFormat="1" applyFont="1" applyFill="1" applyBorder="1" applyAlignment="1" applyProtection="1">
      <alignment horizontal="center" vertical="center"/>
      <protection hidden="1"/>
    </xf>
    <xf numFmtId="0" fontId="29" fillId="18" borderId="45" xfId="0" applyFont="1" applyFill="1" applyBorder="1" applyAlignment="1" applyProtection="1">
      <alignment horizontal="center" vertical="center"/>
      <protection hidden="1"/>
    </xf>
    <xf numFmtId="4" fontId="18" fillId="18" borderId="15" xfId="1" applyNumberFormat="1" applyFont="1" applyFill="1" applyBorder="1" applyAlignment="1" applyProtection="1">
      <alignment horizontal="center" vertical="center"/>
      <protection hidden="1"/>
    </xf>
    <xf numFmtId="11" fontId="18" fillId="18" borderId="16" xfId="1" applyNumberFormat="1" applyFont="1" applyFill="1" applyBorder="1" applyAlignment="1" applyProtection="1">
      <alignment horizontal="center" vertical="center"/>
      <protection hidden="1"/>
    </xf>
    <xf numFmtId="0" fontId="29" fillId="18" borderId="59" xfId="0" applyFont="1" applyFill="1" applyBorder="1" applyAlignment="1" applyProtection="1">
      <alignment horizontal="center" vertical="center"/>
      <protection hidden="1"/>
    </xf>
    <xf numFmtId="4" fontId="18" fillId="18" borderId="74" xfId="1" applyNumberFormat="1" applyFont="1" applyFill="1" applyBorder="1" applyAlignment="1" applyProtection="1">
      <alignment horizontal="center" vertical="center"/>
      <protection hidden="1"/>
    </xf>
    <xf numFmtId="4" fontId="18" fillId="18" borderId="80" xfId="1" applyNumberFormat="1" applyFont="1" applyFill="1" applyBorder="1" applyAlignment="1" applyProtection="1">
      <alignment horizontal="center" vertical="center"/>
      <protection hidden="1"/>
    </xf>
    <xf numFmtId="4" fontId="18" fillId="18" borderId="27" xfId="1" applyNumberFormat="1" applyFont="1" applyFill="1" applyBorder="1" applyAlignment="1" applyProtection="1">
      <alignment horizontal="center" vertical="center"/>
      <protection hidden="1"/>
    </xf>
    <xf numFmtId="4" fontId="18" fillId="18" borderId="2" xfId="1" applyNumberFormat="1" applyFont="1" applyFill="1" applyBorder="1" applyAlignment="1" applyProtection="1">
      <alignment horizontal="center" vertical="center"/>
      <protection hidden="1"/>
    </xf>
    <xf numFmtId="168" fontId="18" fillId="18" borderId="45" xfId="2" applyNumberFormat="1" applyFont="1" applyFill="1" applyBorder="1" applyAlignment="1" applyProtection="1">
      <alignment horizontal="center" vertical="center"/>
      <protection hidden="1"/>
    </xf>
    <xf numFmtId="4" fontId="18" fillId="18" borderId="60" xfId="1" applyNumberFormat="1" applyFont="1" applyFill="1" applyBorder="1" applyAlignment="1" applyProtection="1">
      <alignment horizontal="center" vertical="center"/>
      <protection hidden="1"/>
    </xf>
    <xf numFmtId="168" fontId="18" fillId="18" borderId="59" xfId="2" applyNumberFormat="1" applyFont="1" applyFill="1" applyBorder="1" applyAlignment="1" applyProtection="1">
      <alignment horizontal="center" vertical="center"/>
      <protection hidden="1"/>
    </xf>
    <xf numFmtId="4" fontId="18" fillId="18" borderId="46" xfId="1" applyNumberFormat="1" applyFont="1" applyFill="1" applyBorder="1" applyAlignment="1" applyProtection="1">
      <alignment horizontal="center" vertical="center"/>
      <protection hidden="1"/>
    </xf>
    <xf numFmtId="168" fontId="18" fillId="18" borderId="77" xfId="2" applyNumberFormat="1" applyFont="1" applyFill="1" applyBorder="1" applyAlignment="1" applyProtection="1">
      <alignment horizontal="center" vertical="center"/>
      <protection hidden="1"/>
    </xf>
    <xf numFmtId="0" fontId="7" fillId="18" borderId="51" xfId="0" applyFont="1" applyFill="1" applyBorder="1" applyAlignment="1" applyProtection="1">
      <alignment horizontal="center" vertical="center"/>
      <protection hidden="1"/>
    </xf>
    <xf numFmtId="0" fontId="7" fillId="18" borderId="31" xfId="0" applyFont="1" applyFill="1" applyBorder="1" applyAlignment="1" applyProtection="1">
      <alignment horizontal="center" vertical="center" textRotation="90"/>
      <protection hidden="1"/>
    </xf>
    <xf numFmtId="0" fontId="7" fillId="18" borderId="68" xfId="0" applyFont="1" applyFill="1" applyBorder="1" applyAlignment="1" applyProtection="1">
      <alignment horizontal="center" vertical="center"/>
      <protection hidden="1"/>
    </xf>
    <xf numFmtId="0" fontId="7" fillId="18" borderId="32" xfId="0" applyFont="1" applyFill="1" applyBorder="1" applyAlignment="1" applyProtection="1">
      <alignment horizontal="center" vertical="center" textRotation="90"/>
      <protection hidden="1"/>
    </xf>
    <xf numFmtId="0" fontId="7" fillId="18" borderId="76" xfId="0" applyFont="1" applyFill="1" applyBorder="1" applyAlignment="1" applyProtection="1">
      <alignment horizontal="center" vertical="center"/>
      <protection hidden="1"/>
    </xf>
    <xf numFmtId="0" fontId="7" fillId="18" borderId="33" xfId="0" applyFont="1" applyFill="1" applyBorder="1" applyAlignment="1" applyProtection="1">
      <alignment horizontal="center" vertical="center" textRotation="90"/>
      <protection hidden="1"/>
    </xf>
    <xf numFmtId="0" fontId="7" fillId="18" borderId="21" xfId="0" applyFont="1" applyFill="1" applyBorder="1" applyAlignment="1" applyProtection="1">
      <alignment horizontal="center" vertical="center"/>
      <protection hidden="1"/>
    </xf>
    <xf numFmtId="49" fontId="7" fillId="18" borderId="10" xfId="0" applyNumberFormat="1" applyFont="1" applyFill="1" applyBorder="1" applyAlignment="1" applyProtection="1">
      <alignment horizontal="center" vertical="center"/>
      <protection hidden="1"/>
    </xf>
    <xf numFmtId="49" fontId="7" fillId="18" borderId="13" xfId="0" applyNumberFormat="1" applyFont="1" applyFill="1" applyBorder="1" applyAlignment="1" applyProtection="1">
      <alignment horizontal="center" vertical="center"/>
      <protection hidden="1"/>
    </xf>
    <xf numFmtId="49" fontId="7" fillId="18" borderId="15" xfId="0" applyNumberFormat="1" applyFont="1" applyFill="1" applyBorder="1" applyAlignment="1" applyProtection="1">
      <alignment horizontal="center" vertical="center"/>
      <protection hidden="1"/>
    </xf>
    <xf numFmtId="49" fontId="7" fillId="18" borderId="40" xfId="0" applyNumberFormat="1" applyFont="1" applyFill="1" applyBorder="1" applyAlignment="1" applyProtection="1">
      <alignment horizontal="center" vertical="center"/>
      <protection hidden="1"/>
    </xf>
    <xf numFmtId="0" fontId="18" fillId="18" borderId="53" xfId="0" applyFont="1" applyFill="1" applyBorder="1" applyAlignment="1" applyProtection="1">
      <alignment horizontal="center" vertical="center"/>
      <protection hidden="1"/>
    </xf>
    <xf numFmtId="0" fontId="18" fillId="18" borderId="44" xfId="0" applyFont="1" applyFill="1" applyBorder="1" applyAlignment="1" applyProtection="1">
      <alignment horizontal="center" vertical="center"/>
      <protection hidden="1"/>
    </xf>
    <xf numFmtId="0" fontId="18" fillId="18" borderId="12" xfId="0" applyFont="1" applyFill="1" applyBorder="1" applyAlignment="1" applyProtection="1">
      <alignment horizontal="center" vertical="center" wrapText="1"/>
      <protection hidden="1"/>
    </xf>
    <xf numFmtId="0" fontId="18" fillId="18" borderId="29" xfId="0" applyFont="1" applyFill="1" applyBorder="1" applyAlignment="1" applyProtection="1">
      <alignment horizontal="center" vertical="center" wrapText="1"/>
      <protection hidden="1"/>
    </xf>
    <xf numFmtId="0" fontId="18" fillId="18" borderId="6" xfId="0" applyFont="1" applyFill="1" applyBorder="1" applyAlignment="1" applyProtection="1">
      <alignment horizontal="center" vertical="center" wrapText="1"/>
      <protection hidden="1"/>
    </xf>
    <xf numFmtId="0" fontId="18" fillId="18" borderId="29" xfId="0" applyFont="1" applyFill="1" applyBorder="1" applyAlignment="1" applyProtection="1">
      <alignment horizontal="center" vertical="center" wrapText="1"/>
      <protection hidden="1"/>
    </xf>
    <xf numFmtId="0" fontId="18" fillId="18" borderId="66" xfId="0" applyFont="1" applyFill="1" applyBorder="1" applyAlignment="1" applyProtection="1">
      <alignment horizontal="center" vertical="center"/>
      <protection hidden="1"/>
    </xf>
    <xf numFmtId="164" fontId="18" fillId="18" borderId="18" xfId="1" applyNumberFormat="1" applyFont="1" applyFill="1" applyBorder="1" applyAlignment="1" applyProtection="1">
      <alignment horizontal="center" vertical="center"/>
      <protection hidden="1"/>
    </xf>
    <xf numFmtId="0" fontId="18" fillId="18" borderId="16" xfId="0" applyFont="1" applyFill="1" applyBorder="1" applyAlignment="1" applyProtection="1">
      <alignment horizontal="center" vertical="center" wrapText="1"/>
      <protection hidden="1"/>
    </xf>
    <xf numFmtId="9" fontId="18" fillId="18" borderId="18" xfId="2" applyFont="1" applyFill="1" applyBorder="1" applyAlignment="1" applyProtection="1">
      <alignment horizontal="center" vertical="center"/>
      <protection hidden="1"/>
    </xf>
    <xf numFmtId="4" fontId="18" fillId="18" borderId="11" xfId="0" applyNumberFormat="1" applyFont="1" applyFill="1" applyBorder="1" applyAlignment="1" applyProtection="1">
      <alignment horizontal="center" vertical="center"/>
      <protection hidden="1"/>
    </xf>
    <xf numFmtId="168" fontId="18" fillId="18" borderId="12" xfId="2" applyNumberFormat="1" applyFont="1" applyFill="1" applyBorder="1" applyAlignment="1" applyProtection="1">
      <alignment horizontal="center" vertical="center"/>
      <protection hidden="1"/>
    </xf>
    <xf numFmtId="4" fontId="18" fillId="18" borderId="1" xfId="0" applyNumberFormat="1" applyFont="1" applyFill="1" applyBorder="1" applyAlignment="1" applyProtection="1">
      <alignment horizontal="center" vertical="center"/>
      <protection hidden="1"/>
    </xf>
    <xf numFmtId="168" fontId="18" fillId="18" borderId="14" xfId="2" applyNumberFormat="1" applyFont="1" applyFill="1" applyBorder="1" applyAlignment="1" applyProtection="1">
      <alignment horizontal="center" vertical="center"/>
      <protection hidden="1"/>
    </xf>
    <xf numFmtId="4" fontId="18" fillId="18" borderId="5" xfId="0" applyNumberFormat="1" applyFont="1" applyFill="1" applyBorder="1" applyAlignment="1" applyProtection="1">
      <alignment horizontal="center" vertical="center"/>
      <protection hidden="1"/>
    </xf>
    <xf numFmtId="168" fontId="18" fillId="18" borderId="37" xfId="2" applyNumberFormat="1" applyFont="1" applyFill="1" applyBorder="1" applyAlignment="1" applyProtection="1">
      <alignment horizontal="center" vertical="center"/>
      <protection hidden="1"/>
    </xf>
    <xf numFmtId="4" fontId="18" fillId="18" borderId="46" xfId="0" applyNumberFormat="1" applyFont="1" applyFill="1" applyBorder="1" applyAlignment="1" applyProtection="1">
      <alignment horizontal="center" vertical="center"/>
      <protection hidden="1"/>
    </xf>
    <xf numFmtId="4" fontId="18" fillId="18" borderId="2" xfId="0" applyNumberFormat="1" applyFont="1" applyFill="1" applyBorder="1" applyAlignment="1" applyProtection="1">
      <alignment horizontal="center" vertical="center"/>
      <protection hidden="1"/>
    </xf>
    <xf numFmtId="4" fontId="18" fillId="18" borderId="60" xfId="0" applyNumberFormat="1" applyFont="1" applyFill="1" applyBorder="1" applyAlignment="1" applyProtection="1">
      <alignment horizontal="center" vertical="center"/>
      <protection hidden="1"/>
    </xf>
    <xf numFmtId="4" fontId="18" fillId="18" borderId="16" xfId="0" applyNumberFormat="1" applyFont="1" applyFill="1" applyBorder="1" applyAlignment="1" applyProtection="1">
      <alignment horizontal="center" vertical="center"/>
      <protection hidden="1"/>
    </xf>
    <xf numFmtId="0" fontId="7" fillId="18" borderId="38" xfId="0" applyFont="1" applyFill="1" applyBorder="1" applyAlignment="1" applyProtection="1">
      <alignment horizontal="center" vertical="center" textRotation="90"/>
      <protection hidden="1"/>
    </xf>
    <xf numFmtId="49" fontId="7" fillId="18" borderId="10" xfId="0" applyNumberFormat="1" applyFont="1" applyFill="1" applyBorder="1" applyAlignment="1" applyProtection="1">
      <alignment horizontal="center" vertical="center" wrapText="1"/>
      <protection hidden="1"/>
    </xf>
    <xf numFmtId="49" fontId="7" fillId="18" borderId="13" xfId="0" applyNumberFormat="1" applyFont="1" applyFill="1" applyBorder="1" applyAlignment="1" applyProtection="1">
      <alignment horizontal="center" vertical="center" wrapText="1"/>
      <protection hidden="1"/>
    </xf>
    <xf numFmtId="49" fontId="7" fillId="18" borderId="26" xfId="0" applyNumberFormat="1" applyFont="1" applyFill="1" applyBorder="1" applyAlignment="1" applyProtection="1">
      <alignment horizontal="center" vertical="center" wrapText="1"/>
      <protection hidden="1"/>
    </xf>
    <xf numFmtId="49" fontId="7" fillId="18" borderId="74" xfId="0" applyNumberFormat="1" applyFont="1" applyFill="1" applyBorder="1" applyAlignment="1" applyProtection="1">
      <alignment horizontal="center" vertical="center" wrapText="1"/>
      <protection hidden="1"/>
    </xf>
    <xf numFmtId="49" fontId="7" fillId="18" borderId="80" xfId="0" applyNumberFormat="1" applyFont="1" applyFill="1" applyBorder="1" applyAlignment="1" applyProtection="1">
      <alignment horizontal="center" vertical="center" wrapText="1"/>
      <protection hidden="1"/>
    </xf>
    <xf numFmtId="49" fontId="7" fillId="18" borderId="27" xfId="0" applyNumberFormat="1" applyFont="1" applyFill="1" applyBorder="1" applyAlignment="1" applyProtection="1">
      <alignment horizontal="center" vertical="center" wrapText="1"/>
      <protection hidden="1"/>
    </xf>
    <xf numFmtId="4" fontId="18" fillId="18" borderId="11" xfId="1" applyNumberFormat="1" applyFont="1" applyFill="1" applyBorder="1" applyAlignment="1" applyProtection="1">
      <alignment horizontal="center" vertical="center"/>
      <protection hidden="1"/>
    </xf>
    <xf numFmtId="11" fontId="29" fillId="18" borderId="11" xfId="0" applyNumberFormat="1" applyFont="1" applyFill="1" applyBorder="1" applyAlignment="1" applyProtection="1">
      <alignment horizontal="center" vertical="center"/>
      <protection hidden="1"/>
    </xf>
    <xf numFmtId="0" fontId="29" fillId="18" borderId="12" xfId="0" applyFont="1" applyFill="1" applyBorder="1" applyAlignment="1" applyProtection="1">
      <alignment horizontal="center" vertical="center"/>
      <protection hidden="1"/>
    </xf>
    <xf numFmtId="4" fontId="18" fillId="18" borderId="1" xfId="1" applyNumberFormat="1" applyFont="1" applyFill="1" applyBorder="1" applyAlignment="1" applyProtection="1">
      <alignment horizontal="center" vertical="center"/>
      <protection hidden="1"/>
    </xf>
    <xf numFmtId="11" fontId="29" fillId="18" borderId="1" xfId="0" applyNumberFormat="1" applyFont="1" applyFill="1" applyBorder="1" applyAlignment="1" applyProtection="1">
      <alignment horizontal="center" vertical="center"/>
      <protection hidden="1"/>
    </xf>
    <xf numFmtId="0" fontId="29" fillId="18" borderId="14" xfId="0" applyFont="1" applyFill="1" applyBorder="1" applyAlignment="1" applyProtection="1">
      <alignment horizontal="center" vertical="center"/>
      <protection hidden="1"/>
    </xf>
    <xf numFmtId="4" fontId="18" fillId="18" borderId="5" xfId="1" applyNumberFormat="1" applyFont="1" applyFill="1" applyBorder="1" applyAlignment="1" applyProtection="1">
      <alignment horizontal="center" vertical="center"/>
      <protection hidden="1"/>
    </xf>
    <xf numFmtId="0" fontId="29" fillId="18" borderId="37" xfId="0" applyFont="1" applyFill="1" applyBorder="1" applyAlignment="1" applyProtection="1">
      <alignment horizontal="center" vertical="center"/>
      <protection hidden="1"/>
    </xf>
    <xf numFmtId="0" fontId="29" fillId="18" borderId="77" xfId="0" applyFont="1" applyFill="1" applyBorder="1" applyAlignment="1" applyProtection="1">
      <alignment horizontal="center" vertical="center" wrapText="1"/>
      <protection hidden="1"/>
    </xf>
    <xf numFmtId="0" fontId="29" fillId="18" borderId="45" xfId="0" applyFont="1" applyFill="1" applyBorder="1" applyAlignment="1" applyProtection="1">
      <alignment horizontal="center" vertical="center" wrapText="1"/>
      <protection hidden="1"/>
    </xf>
    <xf numFmtId="11" fontId="29" fillId="18" borderId="16" xfId="0" applyNumberFormat="1" applyFont="1" applyFill="1" applyBorder="1" applyAlignment="1" applyProtection="1">
      <alignment horizontal="center" vertical="center"/>
      <protection hidden="1"/>
    </xf>
    <xf numFmtId="0" fontId="29" fillId="18" borderId="59" xfId="0" applyFont="1" applyFill="1" applyBorder="1" applyAlignment="1" applyProtection="1">
      <alignment horizontal="center" vertical="center" wrapText="1"/>
      <protection hidden="1"/>
    </xf>
    <xf numFmtId="4" fontId="18" fillId="18" borderId="16" xfId="1" applyNumberFormat="1" applyFont="1" applyFill="1" applyBorder="1" applyAlignment="1" applyProtection="1">
      <alignment horizontal="center" vertical="center"/>
      <protection hidden="1"/>
    </xf>
    <xf numFmtId="0" fontId="29" fillId="18" borderId="18" xfId="0" applyFont="1" applyFill="1" applyBorder="1" applyAlignment="1" applyProtection="1">
      <alignment horizontal="center" vertical="center"/>
      <protection hidden="1"/>
    </xf>
    <xf numFmtId="0" fontId="29" fillId="18" borderId="12" xfId="0" applyFont="1" applyFill="1" applyBorder="1" applyAlignment="1" applyProtection="1">
      <alignment horizontal="center" vertical="center" wrapText="1"/>
      <protection hidden="1"/>
    </xf>
    <xf numFmtId="0" fontId="29" fillId="18" borderId="14" xfId="0" applyFont="1" applyFill="1" applyBorder="1" applyAlignment="1" applyProtection="1">
      <alignment horizontal="center" vertical="center" wrapText="1"/>
      <protection hidden="1"/>
    </xf>
    <xf numFmtId="0" fontId="29" fillId="18" borderId="18" xfId="0" applyFont="1" applyFill="1" applyBorder="1" applyAlignment="1" applyProtection="1">
      <alignment horizontal="center" vertical="center" wrapText="1"/>
      <protection hidden="1"/>
    </xf>
    <xf numFmtId="4" fontId="18" fillId="18" borderId="6" xfId="1" applyNumberFormat="1" applyFont="1" applyFill="1" applyBorder="1" applyAlignment="1" applyProtection="1">
      <alignment horizontal="center" vertical="center"/>
      <protection hidden="1"/>
    </xf>
    <xf numFmtId="11" fontId="29" fillId="18" borderId="6" xfId="0" applyNumberFormat="1" applyFont="1" applyFill="1" applyBorder="1" applyAlignment="1" applyProtection="1">
      <alignment horizontal="center" vertical="center"/>
      <protection hidden="1"/>
    </xf>
    <xf numFmtId="0" fontId="29" fillId="18" borderId="29" xfId="0" applyFont="1" applyFill="1" applyBorder="1" applyAlignment="1" applyProtection="1">
      <alignment horizontal="center" vertical="center"/>
      <protection hidden="1"/>
    </xf>
    <xf numFmtId="166" fontId="7" fillId="18" borderId="11" xfId="0" applyNumberFormat="1" applyFont="1" applyFill="1" applyBorder="1" applyAlignment="1" applyProtection="1">
      <alignment horizontal="center" vertical="center"/>
      <protection hidden="1"/>
    </xf>
    <xf numFmtId="168" fontId="7" fillId="18" borderId="12" xfId="2" applyNumberFormat="1" applyFont="1" applyFill="1" applyBorder="1" applyAlignment="1" applyProtection="1">
      <alignment horizontal="center" vertical="center"/>
      <protection hidden="1"/>
    </xf>
    <xf numFmtId="166" fontId="7" fillId="18" borderId="1" xfId="0" applyNumberFormat="1" applyFont="1" applyFill="1" applyBorder="1" applyAlignment="1" applyProtection="1">
      <alignment horizontal="center" vertical="center"/>
      <protection hidden="1"/>
    </xf>
    <xf numFmtId="168" fontId="7" fillId="18" borderId="14" xfId="2" applyNumberFormat="1" applyFont="1" applyFill="1" applyBorder="1" applyAlignment="1" applyProtection="1">
      <alignment horizontal="center" vertical="center"/>
      <protection hidden="1"/>
    </xf>
    <xf numFmtId="166" fontId="7" fillId="18" borderId="16" xfId="0" applyNumberFormat="1" applyFont="1" applyFill="1" applyBorder="1" applyAlignment="1" applyProtection="1">
      <alignment horizontal="center" vertical="center"/>
      <protection hidden="1"/>
    </xf>
    <xf numFmtId="168" fontId="7" fillId="18" borderId="18" xfId="2" applyNumberFormat="1" applyFont="1" applyFill="1" applyBorder="1" applyAlignment="1" applyProtection="1">
      <alignment horizontal="center" vertical="center"/>
      <protection hidden="1"/>
    </xf>
    <xf numFmtId="166" fontId="18" fillId="18" borderId="11" xfId="0" applyNumberFormat="1" applyFont="1" applyFill="1" applyBorder="1" applyAlignment="1" applyProtection="1">
      <alignment horizontal="center" vertical="center"/>
      <protection hidden="1"/>
    </xf>
    <xf numFmtId="166" fontId="18" fillId="18" borderId="16" xfId="0" applyNumberFormat="1" applyFont="1" applyFill="1" applyBorder="1" applyAlignment="1" applyProtection="1">
      <alignment horizontal="center" vertical="center"/>
      <protection hidden="1"/>
    </xf>
    <xf numFmtId="168" fontId="18" fillId="18" borderId="18" xfId="2" applyNumberFormat="1" applyFont="1" applyFill="1" applyBorder="1" applyAlignment="1" applyProtection="1">
      <alignment horizontal="center" vertical="center"/>
      <protection hidden="1"/>
    </xf>
    <xf numFmtId="0" fontId="7" fillId="18" borderId="10" xfId="0" applyFont="1" applyFill="1" applyBorder="1" applyAlignment="1" applyProtection="1">
      <alignment horizontal="center" vertical="center"/>
      <protection hidden="1"/>
    </xf>
    <xf numFmtId="0" fontId="7" fillId="18" borderId="13" xfId="0" applyFont="1" applyFill="1" applyBorder="1" applyAlignment="1" applyProtection="1">
      <alignment horizontal="center" vertical="center"/>
      <protection hidden="1"/>
    </xf>
    <xf numFmtId="49" fontId="7" fillId="18" borderId="15" xfId="0" applyNumberFormat="1" applyFont="1" applyFill="1" applyBorder="1" applyAlignment="1" applyProtection="1">
      <alignment horizontal="center" vertical="center" wrapText="1"/>
      <protection hidden="1"/>
    </xf>
    <xf numFmtId="0" fontId="7" fillId="18" borderId="75" xfId="0" applyFont="1" applyFill="1" applyBorder="1" applyAlignment="1" applyProtection="1">
      <alignment horizontal="center" vertical="center"/>
      <protection hidden="1"/>
    </xf>
    <xf numFmtId="4" fontId="18" fillId="0" borderId="67" xfId="1" applyNumberFormat="1" applyFont="1" applyBorder="1" applyAlignment="1" applyProtection="1">
      <alignment horizontal="center" vertical="center"/>
      <protection locked="0"/>
    </xf>
    <xf numFmtId="4" fontId="18" fillId="0" borderId="52" xfId="1" applyNumberFormat="1" applyFont="1" applyBorder="1" applyAlignment="1" applyProtection="1">
      <alignment horizontal="center" vertical="center"/>
      <protection locked="0"/>
    </xf>
    <xf numFmtId="4" fontId="18" fillId="0" borderId="50" xfId="1" applyNumberFormat="1" applyFont="1" applyBorder="1" applyAlignment="1" applyProtection="1">
      <alignment horizontal="center" vertical="center"/>
      <protection locked="0"/>
    </xf>
    <xf numFmtId="166" fontId="18" fillId="0" borderId="37" xfId="0" applyNumberFormat="1" applyFont="1" applyBorder="1" applyAlignment="1" applyProtection="1">
      <alignment horizontal="center" vertical="center"/>
      <protection locked="0"/>
    </xf>
    <xf numFmtId="166" fontId="18" fillId="0" borderId="77" xfId="0" applyNumberFormat="1" applyFont="1" applyBorder="1" applyAlignment="1" applyProtection="1">
      <alignment horizontal="center" vertical="center"/>
      <protection locked="0"/>
    </xf>
    <xf numFmtId="166" fontId="18" fillId="0" borderId="59" xfId="0" applyNumberFormat="1" applyFont="1" applyBorder="1" applyAlignment="1" applyProtection="1">
      <alignment horizontal="center" vertical="center"/>
      <protection locked="0"/>
    </xf>
    <xf numFmtId="4" fontId="7" fillId="0" borderId="6" xfId="0" applyNumberFormat="1" applyFont="1" applyBorder="1" applyAlignment="1" applyProtection="1">
      <alignment horizontal="center" vertical="center"/>
      <protection locked="0"/>
    </xf>
    <xf numFmtId="0" fontId="18" fillId="19" borderId="61" xfId="0" applyFont="1" applyFill="1" applyBorder="1" applyAlignment="1" applyProtection="1">
      <alignment horizontal="center" vertical="center"/>
      <protection hidden="1"/>
    </xf>
    <xf numFmtId="0" fontId="18" fillId="19" borderId="10" xfId="0" applyFont="1" applyFill="1" applyBorder="1" applyAlignment="1" applyProtection="1">
      <alignment horizontal="center" vertical="center" wrapText="1"/>
      <protection hidden="1"/>
    </xf>
    <xf numFmtId="0" fontId="18" fillId="19" borderId="19" xfId="0" applyFont="1" applyFill="1" applyBorder="1" applyAlignment="1" applyProtection="1">
      <alignment horizontal="center" vertical="center" wrapText="1"/>
      <protection hidden="1"/>
    </xf>
    <xf numFmtId="0" fontId="18" fillId="19" borderId="62" xfId="0" applyFont="1" applyFill="1" applyBorder="1" applyAlignment="1" applyProtection="1">
      <alignment horizontal="center" vertical="center"/>
      <protection hidden="1"/>
    </xf>
    <xf numFmtId="0" fontId="18" fillId="19" borderId="68" xfId="0" applyFont="1" applyFill="1" applyBorder="1" applyAlignment="1" applyProtection="1">
      <alignment horizontal="center" vertical="center"/>
      <protection hidden="1"/>
    </xf>
    <xf numFmtId="0" fontId="18" fillId="19" borderId="22" xfId="0" applyFont="1" applyFill="1" applyBorder="1" applyAlignment="1" applyProtection="1">
      <alignment horizontal="center" vertical="center"/>
      <protection hidden="1"/>
    </xf>
    <xf numFmtId="0" fontId="18" fillId="19" borderId="23" xfId="0" applyFont="1" applyFill="1" applyBorder="1" applyAlignment="1" applyProtection="1">
      <alignment horizontal="center" vertical="center"/>
      <protection hidden="1"/>
    </xf>
    <xf numFmtId="0" fontId="29" fillId="19" borderId="10" xfId="0" applyFont="1" applyFill="1" applyBorder="1" applyAlignment="1" applyProtection="1">
      <alignment vertical="center" wrapText="1"/>
      <protection hidden="1"/>
    </xf>
    <xf numFmtId="11" fontId="18" fillId="19" borderId="12" xfId="1" applyNumberFormat="1" applyFont="1" applyFill="1" applyBorder="1" applyAlignment="1" applyProtection="1">
      <alignment horizontal="center" vertical="center"/>
      <protection hidden="1"/>
    </xf>
    <xf numFmtId="0" fontId="18" fillId="19" borderId="20" xfId="0" applyFont="1" applyFill="1" applyBorder="1" applyAlignment="1" applyProtection="1">
      <alignment horizontal="center" vertical="center"/>
      <protection hidden="1"/>
    </xf>
    <xf numFmtId="0" fontId="18" fillId="19" borderId="15" xfId="0" applyFont="1" applyFill="1" applyBorder="1" applyAlignment="1" applyProtection="1">
      <alignment horizontal="center" vertical="center" wrapText="1"/>
      <protection hidden="1"/>
    </xf>
    <xf numFmtId="0" fontId="18" fillId="19" borderId="57" xfId="0" applyFont="1" applyFill="1" applyBorder="1" applyAlignment="1" applyProtection="1">
      <alignment horizontal="center" vertical="center" wrapText="1"/>
      <protection hidden="1"/>
    </xf>
    <xf numFmtId="0" fontId="18" fillId="19" borderId="15" xfId="0" applyFont="1" applyFill="1" applyBorder="1" applyAlignment="1" applyProtection="1">
      <alignment horizontal="center" vertical="center"/>
      <protection hidden="1"/>
    </xf>
    <xf numFmtId="0" fontId="18" fillId="19" borderId="58" xfId="0" applyFont="1" applyFill="1" applyBorder="1" applyAlignment="1" applyProtection="1">
      <alignment horizontal="center" vertical="center"/>
      <protection hidden="1"/>
    </xf>
    <xf numFmtId="0" fontId="18" fillId="19" borderId="16" xfId="0" applyFont="1" applyFill="1" applyBorder="1" applyAlignment="1" applyProtection="1">
      <alignment horizontal="center" vertical="center"/>
      <protection hidden="1"/>
    </xf>
    <xf numFmtId="0" fontId="18" fillId="19" borderId="18" xfId="0" applyFont="1" applyFill="1" applyBorder="1" applyAlignment="1" applyProtection="1">
      <alignment horizontal="center" vertical="center"/>
      <protection hidden="1"/>
    </xf>
    <xf numFmtId="0" fontId="18" fillId="19" borderId="57" xfId="0" applyFont="1" applyFill="1" applyBorder="1" applyAlignment="1" applyProtection="1">
      <alignment horizontal="center" vertical="center"/>
      <protection hidden="1"/>
    </xf>
    <xf numFmtId="0" fontId="29" fillId="19" borderId="13" xfId="0" applyFont="1" applyFill="1" applyBorder="1" applyAlignment="1" applyProtection="1">
      <alignment vertical="center" wrapText="1"/>
      <protection hidden="1"/>
    </xf>
    <xf numFmtId="11" fontId="18" fillId="19" borderId="14" xfId="1" applyNumberFormat="1" applyFont="1" applyFill="1" applyBorder="1" applyAlignment="1" applyProtection="1">
      <alignment horizontal="center" vertical="center"/>
      <protection hidden="1"/>
    </xf>
    <xf numFmtId="0" fontId="18" fillId="19" borderId="21" xfId="0" applyFont="1" applyFill="1" applyBorder="1" applyAlignment="1" applyProtection="1">
      <alignment horizontal="center" vertical="center"/>
      <protection hidden="1"/>
    </xf>
    <xf numFmtId="0" fontId="18" fillId="19" borderId="65" xfId="0" applyFont="1" applyFill="1" applyBorder="1" applyAlignment="1" applyProtection="1">
      <alignment horizontal="center" vertical="center"/>
      <protection hidden="1"/>
    </xf>
    <xf numFmtId="0" fontId="18" fillId="19" borderId="52" xfId="0" applyFont="1" applyFill="1" applyBorder="1" applyAlignment="1" applyProtection="1">
      <alignment horizontal="center" vertical="center" wrapText="1"/>
      <protection hidden="1"/>
    </xf>
    <xf numFmtId="4" fontId="18" fillId="19" borderId="27" xfId="1" applyNumberFormat="1" applyFont="1" applyFill="1" applyBorder="1" applyAlignment="1" applyProtection="1">
      <alignment horizontal="center" vertical="center"/>
      <protection hidden="1"/>
    </xf>
    <xf numFmtId="4" fontId="18" fillId="19" borderId="60" xfId="1" applyNumberFormat="1" applyFont="1" applyFill="1" applyBorder="1" applyAlignment="1" applyProtection="1">
      <alignment horizontal="center" vertical="center"/>
      <protection hidden="1"/>
    </xf>
    <xf numFmtId="168" fontId="18" fillId="19" borderId="52" xfId="2" applyNumberFormat="1" applyFont="1" applyFill="1" applyBorder="1" applyAlignment="1" applyProtection="1">
      <alignment horizontal="center" vertical="center"/>
      <protection hidden="1"/>
    </xf>
    <xf numFmtId="3" fontId="18" fillId="19" borderId="27" xfId="1" applyNumberFormat="1" applyFont="1" applyFill="1" applyBorder="1" applyAlignment="1" applyProtection="1">
      <alignment horizontal="center" vertical="center"/>
      <protection hidden="1"/>
    </xf>
    <xf numFmtId="3" fontId="18" fillId="19" borderId="60" xfId="1" applyNumberFormat="1" applyFont="1" applyFill="1" applyBorder="1" applyAlignment="1" applyProtection="1">
      <alignment horizontal="center" vertical="center"/>
      <protection hidden="1"/>
    </xf>
    <xf numFmtId="9" fontId="18" fillId="19" borderId="59" xfId="2" applyFont="1" applyFill="1" applyBorder="1" applyAlignment="1" applyProtection="1">
      <alignment horizontal="center" vertical="center"/>
      <protection hidden="1"/>
    </xf>
    <xf numFmtId="172" fontId="18" fillId="19" borderId="27" xfId="1" applyNumberFormat="1" applyFont="1" applyFill="1" applyBorder="1" applyAlignment="1" applyProtection="1">
      <alignment horizontal="center" vertical="center"/>
      <protection hidden="1"/>
    </xf>
    <xf numFmtId="172" fontId="18" fillId="19" borderId="65" xfId="1" applyNumberFormat="1" applyFont="1" applyFill="1" applyBorder="1" applyAlignment="1" applyProtection="1">
      <alignment horizontal="center" vertical="center"/>
      <protection hidden="1"/>
    </xf>
    <xf numFmtId="172" fontId="18" fillId="19" borderId="60" xfId="1" applyNumberFormat="1" applyFont="1" applyFill="1" applyBorder="1" applyAlignment="1" applyProtection="1">
      <alignment horizontal="center" vertical="center"/>
      <protection hidden="1"/>
    </xf>
    <xf numFmtId="9" fontId="18" fillId="19" borderId="52" xfId="2" applyFont="1" applyFill="1" applyBorder="1" applyAlignment="1" applyProtection="1">
      <alignment horizontal="center" vertical="center"/>
      <protection hidden="1"/>
    </xf>
    <xf numFmtId="0" fontId="29" fillId="19" borderId="15" xfId="0" applyFont="1" applyFill="1" applyBorder="1" applyAlignment="1" applyProtection="1">
      <alignment vertical="center" wrapText="1"/>
      <protection hidden="1"/>
    </xf>
    <xf numFmtId="11" fontId="29" fillId="19" borderId="18" xfId="1" applyNumberFormat="1" applyFont="1" applyFill="1" applyBorder="1" applyAlignment="1" applyProtection="1">
      <alignment horizontal="center" vertical="center"/>
      <protection hidden="1"/>
    </xf>
    <xf numFmtId="0" fontId="18" fillId="19" borderId="31" xfId="0" applyFont="1" applyFill="1" applyBorder="1" applyAlignment="1" applyProtection="1">
      <alignment horizontal="center" vertical="center" textRotation="90"/>
      <protection hidden="1"/>
    </xf>
    <xf numFmtId="0" fontId="18" fillId="19" borderId="34" xfId="0" applyFont="1" applyFill="1" applyBorder="1" applyAlignment="1" applyProtection="1">
      <alignment horizontal="center" vertical="center"/>
      <protection hidden="1"/>
    </xf>
    <xf numFmtId="0" fontId="18" fillId="19" borderId="41" xfId="0" applyFont="1" applyFill="1" applyBorder="1" applyAlignment="1" applyProtection="1">
      <alignment horizontal="center" vertical="center"/>
      <protection hidden="1"/>
    </xf>
    <xf numFmtId="0" fontId="18" fillId="19" borderId="42" xfId="0" applyFont="1" applyFill="1" applyBorder="1" applyAlignment="1" applyProtection="1">
      <alignment horizontal="center" vertical="center"/>
      <protection hidden="1"/>
    </xf>
    <xf numFmtId="0" fontId="18" fillId="19" borderId="64" xfId="0" applyFont="1" applyFill="1" applyBorder="1" applyAlignment="1" applyProtection="1">
      <alignment horizontal="center" vertical="center"/>
      <protection hidden="1"/>
    </xf>
    <xf numFmtId="0" fontId="18" fillId="19" borderId="79" xfId="0" applyFont="1" applyFill="1" applyBorder="1" applyAlignment="1" applyProtection="1">
      <alignment horizontal="center" vertical="center"/>
      <protection hidden="1"/>
    </xf>
    <xf numFmtId="0" fontId="18" fillId="19" borderId="54" xfId="0" applyFont="1" applyFill="1" applyBorder="1" applyAlignment="1" applyProtection="1">
      <alignment horizontal="center" vertical="center"/>
      <protection hidden="1"/>
    </xf>
    <xf numFmtId="0" fontId="18" fillId="19" borderId="32" xfId="0" applyFont="1" applyFill="1" applyBorder="1" applyAlignment="1" applyProtection="1">
      <alignment horizontal="center" vertical="center" textRotation="90"/>
      <protection hidden="1"/>
    </xf>
    <xf numFmtId="0" fontId="18" fillId="19" borderId="28" xfId="0" applyFont="1" applyFill="1" applyBorder="1" applyAlignment="1" applyProtection="1">
      <alignment horizontal="center" vertical="center"/>
      <protection hidden="1"/>
    </xf>
    <xf numFmtId="0" fontId="18" fillId="19" borderId="74" xfId="0" applyFont="1" applyFill="1" applyBorder="1" applyAlignment="1" applyProtection="1">
      <alignment horizontal="center" vertical="center"/>
      <protection hidden="1"/>
    </xf>
    <xf numFmtId="0" fontId="18" fillId="19" borderId="12" xfId="0" applyFont="1" applyFill="1" applyBorder="1" applyAlignment="1" applyProtection="1">
      <alignment horizontal="center" vertical="center"/>
      <protection hidden="1"/>
    </xf>
    <xf numFmtId="0" fontId="18" fillId="19" borderId="10" xfId="0" applyFont="1" applyFill="1" applyBorder="1" applyAlignment="1" applyProtection="1">
      <alignment horizontal="center" vertical="center"/>
      <protection hidden="1"/>
    </xf>
    <xf numFmtId="0" fontId="18" fillId="19" borderId="11" xfId="0" applyFont="1" applyFill="1" applyBorder="1" applyAlignment="1" applyProtection="1">
      <alignment horizontal="center" vertical="center" wrapText="1"/>
      <protection hidden="1"/>
    </xf>
    <xf numFmtId="0" fontId="18" fillId="19" borderId="77" xfId="0" applyFont="1" applyFill="1" applyBorder="1" applyAlignment="1" applyProtection="1">
      <alignment horizontal="center" vertical="center" wrapText="1"/>
      <protection hidden="1"/>
    </xf>
    <xf numFmtId="0" fontId="18" fillId="19" borderId="40" xfId="0" applyFont="1" applyFill="1" applyBorder="1" applyAlignment="1" applyProtection="1">
      <alignment horizontal="center" vertical="center" wrapText="1"/>
      <protection hidden="1"/>
    </xf>
    <xf numFmtId="0" fontId="18" fillId="19" borderId="45" xfId="0" applyFont="1" applyFill="1" applyBorder="1" applyAlignment="1" applyProtection="1">
      <alignment horizontal="center" vertical="center" wrapText="1"/>
      <protection hidden="1"/>
    </xf>
    <xf numFmtId="0" fontId="18" fillId="19" borderId="49" xfId="0" applyFont="1" applyFill="1" applyBorder="1" applyAlignment="1" applyProtection="1">
      <alignment horizontal="center" vertical="center" wrapText="1"/>
      <protection hidden="1"/>
    </xf>
    <xf numFmtId="0" fontId="18" fillId="19" borderId="8" xfId="0" applyFont="1" applyFill="1" applyBorder="1" applyAlignment="1" applyProtection="1">
      <alignment horizontal="center" vertical="center" wrapText="1"/>
      <protection hidden="1"/>
    </xf>
    <xf numFmtId="0" fontId="18" fillId="19" borderId="12" xfId="0" applyFont="1" applyFill="1" applyBorder="1" applyAlignment="1" applyProtection="1">
      <alignment horizontal="center" vertical="center" wrapText="1"/>
      <protection hidden="1"/>
    </xf>
    <xf numFmtId="0" fontId="18" fillId="19" borderId="33" xfId="0" applyFont="1" applyFill="1" applyBorder="1" applyAlignment="1" applyProtection="1">
      <alignment horizontal="center" vertical="center" textRotation="90"/>
      <protection hidden="1"/>
    </xf>
    <xf numFmtId="0" fontId="18" fillId="19" borderId="56" xfId="0" applyFont="1" applyFill="1" applyBorder="1" applyAlignment="1" applyProtection="1">
      <alignment horizontal="center" vertical="center"/>
      <protection hidden="1"/>
    </xf>
    <xf numFmtId="0" fontId="18" fillId="19" borderId="27" xfId="0" applyFont="1" applyFill="1" applyBorder="1" applyAlignment="1" applyProtection="1">
      <alignment horizontal="center" vertical="center"/>
      <protection hidden="1"/>
    </xf>
    <xf numFmtId="3" fontId="18" fillId="19" borderId="18" xfId="1" applyNumberFormat="1" applyFont="1" applyFill="1" applyBorder="1" applyAlignment="1" applyProtection="1">
      <alignment horizontal="center" vertical="center"/>
      <protection hidden="1"/>
    </xf>
    <xf numFmtId="0" fontId="18" fillId="19" borderId="15" xfId="0" applyFont="1" applyFill="1" applyBorder="1" applyAlignment="1" applyProtection="1">
      <alignment horizontal="center" vertical="center"/>
      <protection hidden="1"/>
    </xf>
    <xf numFmtId="3" fontId="18" fillId="19" borderId="16" xfId="1" applyNumberFormat="1" applyFont="1" applyFill="1" applyBorder="1" applyAlignment="1" applyProtection="1">
      <alignment horizontal="center" vertical="center"/>
      <protection hidden="1"/>
    </xf>
    <xf numFmtId="0" fontId="18" fillId="19" borderId="75" xfId="0" applyFont="1" applyFill="1" applyBorder="1" applyAlignment="1" applyProtection="1">
      <alignment horizontal="center" vertical="center" wrapText="1"/>
      <protection hidden="1"/>
    </xf>
    <xf numFmtId="168" fontId="18" fillId="19" borderId="18" xfId="2" applyNumberFormat="1" applyFont="1" applyFill="1" applyBorder="1" applyAlignment="1" applyProtection="1">
      <alignment horizontal="center" vertical="center"/>
      <protection hidden="1"/>
    </xf>
    <xf numFmtId="0" fontId="18" fillId="19" borderId="66" xfId="0" applyFont="1" applyFill="1" applyBorder="1" applyAlignment="1" applyProtection="1">
      <alignment horizontal="center" vertical="center" wrapText="1"/>
      <protection hidden="1"/>
    </xf>
    <xf numFmtId="0" fontId="7" fillId="19" borderId="31" xfId="0" applyFont="1" applyFill="1" applyBorder="1" applyAlignment="1" applyProtection="1">
      <alignment horizontal="center" vertical="center" textRotation="90"/>
      <protection hidden="1"/>
    </xf>
    <xf numFmtId="0" fontId="7" fillId="19" borderId="68" xfId="0" applyFont="1" applyFill="1" applyBorder="1" applyAlignment="1" applyProtection="1">
      <alignment horizontal="center" vertical="center"/>
      <protection hidden="1"/>
    </xf>
    <xf numFmtId="0" fontId="7" fillId="19" borderId="32" xfId="0" applyFont="1" applyFill="1" applyBorder="1" applyAlignment="1" applyProtection="1">
      <alignment horizontal="center" vertical="center" textRotation="90"/>
      <protection hidden="1"/>
    </xf>
    <xf numFmtId="0" fontId="7" fillId="19" borderId="76" xfId="0" applyFont="1" applyFill="1" applyBorder="1" applyAlignment="1" applyProtection="1">
      <alignment horizontal="center" vertical="center"/>
      <protection hidden="1"/>
    </xf>
    <xf numFmtId="0" fontId="7" fillId="19" borderId="33" xfId="0" applyFont="1" applyFill="1" applyBorder="1" applyAlignment="1" applyProtection="1">
      <alignment horizontal="center" vertical="center" textRotation="90"/>
      <protection hidden="1"/>
    </xf>
    <xf numFmtId="0" fontId="7" fillId="19" borderId="21" xfId="0" applyFont="1" applyFill="1" applyBorder="1" applyAlignment="1" applyProtection="1">
      <alignment horizontal="center" vertical="center"/>
      <protection hidden="1"/>
    </xf>
    <xf numFmtId="49" fontId="7" fillId="19" borderId="10" xfId="0" applyNumberFormat="1" applyFont="1" applyFill="1" applyBorder="1" applyAlignment="1" applyProtection="1">
      <alignment horizontal="center" vertical="center"/>
      <protection hidden="1"/>
    </xf>
    <xf numFmtId="49" fontId="7" fillId="19" borderId="13" xfId="0" applyNumberFormat="1" applyFont="1" applyFill="1" applyBorder="1" applyAlignment="1" applyProtection="1">
      <alignment horizontal="center" vertical="center"/>
      <protection hidden="1"/>
    </xf>
    <xf numFmtId="49" fontId="7" fillId="19" borderId="15" xfId="0" applyNumberFormat="1" applyFont="1" applyFill="1" applyBorder="1" applyAlignment="1" applyProtection="1">
      <alignment horizontal="center" vertical="center"/>
      <protection hidden="1"/>
    </xf>
    <xf numFmtId="49" fontId="7" fillId="19" borderId="40" xfId="0" applyNumberFormat="1" applyFont="1" applyFill="1" applyBorder="1" applyAlignment="1" applyProtection="1">
      <alignment horizontal="center" vertical="center"/>
      <protection hidden="1"/>
    </xf>
    <xf numFmtId="0" fontId="7" fillId="19" borderId="51" xfId="0" applyFont="1" applyFill="1" applyBorder="1" applyAlignment="1" applyProtection="1">
      <alignment horizontal="center" vertical="center"/>
      <protection hidden="1"/>
    </xf>
    <xf numFmtId="4" fontId="18" fillId="19" borderId="2" xfId="1" applyNumberFormat="1" applyFont="1" applyFill="1" applyBorder="1" applyAlignment="1" applyProtection="1">
      <alignment horizontal="center" vertical="center"/>
      <protection hidden="1"/>
    </xf>
    <xf numFmtId="168" fontId="18" fillId="19" borderId="45" xfId="2" applyNumberFormat="1" applyFont="1" applyFill="1" applyBorder="1" applyAlignment="1" applyProtection="1">
      <alignment horizontal="center" vertical="center"/>
      <protection hidden="1"/>
    </xf>
    <xf numFmtId="4" fontId="18" fillId="19" borderId="60" xfId="1" applyNumberFormat="1" applyFont="1" applyFill="1" applyBorder="1" applyAlignment="1" applyProtection="1">
      <alignment horizontal="center" vertical="center"/>
      <protection hidden="1"/>
    </xf>
    <xf numFmtId="168" fontId="18" fillId="19" borderId="59" xfId="2" applyNumberFormat="1" applyFont="1" applyFill="1" applyBorder="1" applyAlignment="1" applyProtection="1">
      <alignment horizontal="center" vertical="center"/>
      <protection hidden="1"/>
    </xf>
    <xf numFmtId="4" fontId="18" fillId="19" borderId="46" xfId="1" applyNumberFormat="1" applyFont="1" applyFill="1" applyBorder="1" applyAlignment="1" applyProtection="1">
      <alignment horizontal="center" vertical="center"/>
      <protection hidden="1"/>
    </xf>
    <xf numFmtId="168" fontId="18" fillId="19" borderId="77" xfId="2" applyNumberFormat="1" applyFont="1" applyFill="1" applyBorder="1" applyAlignment="1" applyProtection="1">
      <alignment horizontal="center" vertical="center"/>
      <protection hidden="1"/>
    </xf>
    <xf numFmtId="0" fontId="18" fillId="19" borderId="13" xfId="0" applyFont="1" applyFill="1" applyBorder="1" applyAlignment="1" applyProtection="1">
      <alignment horizontal="center" vertical="center"/>
      <protection hidden="1"/>
    </xf>
    <xf numFmtId="0" fontId="18" fillId="19" borderId="80" xfId="0" applyFont="1" applyFill="1" applyBorder="1" applyAlignment="1" applyProtection="1">
      <alignment horizontal="center" vertical="center"/>
      <protection hidden="1"/>
    </xf>
    <xf numFmtId="4" fontId="18" fillId="19" borderId="62" xfId="1" applyNumberFormat="1" applyFont="1" applyFill="1" applyBorder="1" applyAlignment="1" applyProtection="1">
      <alignment horizontal="center" vertical="center"/>
      <protection hidden="1"/>
    </xf>
    <xf numFmtId="11" fontId="18" fillId="19" borderId="11" xfId="1" applyNumberFormat="1" applyFont="1" applyFill="1" applyBorder="1" applyAlignment="1" applyProtection="1">
      <alignment horizontal="center" vertical="center"/>
      <protection hidden="1"/>
    </xf>
    <xf numFmtId="0" fontId="29" fillId="19" borderId="24" xfId="0" applyFont="1" applyFill="1" applyBorder="1" applyAlignment="1" applyProtection="1">
      <alignment horizontal="center" vertical="center"/>
      <protection hidden="1"/>
    </xf>
    <xf numFmtId="4" fontId="18" fillId="19" borderId="44" xfId="1" applyNumberFormat="1" applyFont="1" applyFill="1" applyBorder="1" applyAlignment="1" applyProtection="1">
      <alignment horizontal="center" vertical="center"/>
      <protection hidden="1"/>
    </xf>
    <xf numFmtId="11" fontId="18" fillId="19" borderId="1" xfId="1" applyNumberFormat="1" applyFont="1" applyFill="1" applyBorder="1" applyAlignment="1" applyProtection="1">
      <alignment horizontal="center" vertical="center"/>
      <protection hidden="1"/>
    </xf>
    <xf numFmtId="0" fontId="29" fillId="19" borderId="25" xfId="0" applyFont="1" applyFill="1" applyBorder="1" applyAlignment="1" applyProtection="1">
      <alignment horizontal="center" vertical="center"/>
      <protection hidden="1"/>
    </xf>
    <xf numFmtId="4" fontId="18" fillId="19" borderId="66" xfId="1" applyNumberFormat="1" applyFont="1" applyFill="1" applyBorder="1" applyAlignment="1" applyProtection="1">
      <alignment horizontal="center" vertical="center"/>
      <protection hidden="1"/>
    </xf>
    <xf numFmtId="11" fontId="18" fillId="19" borderId="5" xfId="1" applyNumberFormat="1" applyFont="1" applyFill="1" applyBorder="1" applyAlignment="1" applyProtection="1">
      <alignment horizontal="center" vertical="center"/>
      <protection hidden="1"/>
    </xf>
    <xf numFmtId="0" fontId="29" fillId="19" borderId="36" xfId="0" applyFont="1" applyFill="1" applyBorder="1" applyAlignment="1" applyProtection="1">
      <alignment horizontal="center" vertical="center"/>
      <protection hidden="1"/>
    </xf>
    <xf numFmtId="4" fontId="18" fillId="19" borderId="22" xfId="1" applyNumberFormat="1" applyFont="1" applyFill="1" applyBorder="1" applyAlignment="1" applyProtection="1">
      <alignment horizontal="center" vertical="center"/>
      <protection hidden="1"/>
    </xf>
    <xf numFmtId="4" fontId="18" fillId="19" borderId="28" xfId="1" applyNumberFormat="1" applyFont="1" applyFill="1" applyBorder="1" applyAlignment="1" applyProtection="1">
      <alignment horizontal="center" vertical="center"/>
      <protection hidden="1"/>
    </xf>
    <xf numFmtId="4" fontId="18" fillId="19" borderId="56" xfId="1" applyNumberFormat="1" applyFont="1" applyFill="1" applyBorder="1" applyAlignment="1" applyProtection="1">
      <alignment horizontal="center" vertical="center"/>
      <protection hidden="1"/>
    </xf>
    <xf numFmtId="11" fontId="18" fillId="19" borderId="16" xfId="1" applyNumberFormat="1" applyFont="1" applyFill="1" applyBorder="1" applyAlignment="1" applyProtection="1">
      <alignment horizontal="center" vertical="center"/>
      <protection hidden="1"/>
    </xf>
    <xf numFmtId="0" fontId="18" fillId="19" borderId="53" xfId="0" applyFont="1" applyFill="1" applyBorder="1" applyAlignment="1" applyProtection="1">
      <alignment horizontal="center" vertical="center"/>
      <protection hidden="1"/>
    </xf>
    <xf numFmtId="0" fontId="18" fillId="19" borderId="44" xfId="0" applyFont="1" applyFill="1" applyBorder="1" applyAlignment="1" applyProtection="1">
      <alignment horizontal="center" vertical="center"/>
      <protection hidden="1"/>
    </xf>
    <xf numFmtId="0" fontId="18" fillId="19" borderId="12" xfId="0" applyFont="1" applyFill="1" applyBorder="1" applyAlignment="1" applyProtection="1">
      <alignment horizontal="center" vertical="center" wrapText="1"/>
      <protection hidden="1"/>
    </xf>
    <xf numFmtId="0" fontId="18" fillId="19" borderId="29" xfId="0" applyFont="1" applyFill="1" applyBorder="1" applyAlignment="1" applyProtection="1">
      <alignment horizontal="center" vertical="center" wrapText="1"/>
      <protection hidden="1"/>
    </xf>
    <xf numFmtId="0" fontId="18" fillId="19" borderId="6" xfId="0" applyFont="1" applyFill="1" applyBorder="1" applyAlignment="1" applyProtection="1">
      <alignment horizontal="center" vertical="center" wrapText="1"/>
      <protection hidden="1"/>
    </xf>
    <xf numFmtId="0" fontId="18" fillId="19" borderId="29" xfId="0" applyFont="1" applyFill="1" applyBorder="1" applyAlignment="1" applyProtection="1">
      <alignment horizontal="center" vertical="center" wrapText="1"/>
      <protection hidden="1"/>
    </xf>
    <xf numFmtId="0" fontId="18" fillId="19" borderId="66" xfId="0" applyFont="1" applyFill="1" applyBorder="1" applyAlignment="1" applyProtection="1">
      <alignment horizontal="center" vertical="center"/>
      <protection hidden="1"/>
    </xf>
    <xf numFmtId="164" fontId="18" fillId="19" borderId="18" xfId="1" applyNumberFormat="1" applyFont="1" applyFill="1" applyBorder="1" applyAlignment="1" applyProtection="1">
      <alignment horizontal="center" vertical="center"/>
      <protection hidden="1"/>
    </xf>
    <xf numFmtId="0" fontId="18" fillId="19" borderId="16" xfId="0" applyFont="1" applyFill="1" applyBorder="1" applyAlignment="1" applyProtection="1">
      <alignment horizontal="center" vertical="center" wrapText="1"/>
      <protection hidden="1"/>
    </xf>
    <xf numFmtId="9" fontId="18" fillId="19" borderId="18" xfId="2" applyFont="1" applyFill="1" applyBorder="1" applyAlignment="1" applyProtection="1">
      <alignment horizontal="center" vertical="center"/>
      <protection hidden="1"/>
    </xf>
    <xf numFmtId="166" fontId="18" fillId="19" borderId="11" xfId="0" applyNumberFormat="1" applyFont="1" applyFill="1" applyBorder="1" applyAlignment="1" applyProtection="1">
      <alignment horizontal="center" vertical="center"/>
      <protection hidden="1"/>
    </xf>
    <xf numFmtId="166" fontId="18" fillId="19" borderId="1" xfId="0" applyNumberFormat="1" applyFont="1" applyFill="1" applyBorder="1" applyAlignment="1" applyProtection="1">
      <alignment horizontal="center" vertical="center"/>
      <protection hidden="1"/>
    </xf>
    <xf numFmtId="166" fontId="18" fillId="19" borderId="16" xfId="0" applyNumberFormat="1" applyFont="1" applyFill="1" applyBorder="1" applyAlignment="1" applyProtection="1">
      <alignment horizontal="center" vertical="center"/>
      <protection hidden="1"/>
    </xf>
    <xf numFmtId="166" fontId="18" fillId="19" borderId="46" xfId="0" applyNumberFormat="1" applyFont="1" applyFill="1" applyBorder="1" applyAlignment="1" applyProtection="1">
      <alignment horizontal="center" vertical="center"/>
      <protection hidden="1"/>
    </xf>
    <xf numFmtId="166" fontId="18" fillId="19" borderId="2" xfId="0" applyNumberFormat="1" applyFont="1" applyFill="1" applyBorder="1" applyAlignment="1" applyProtection="1">
      <alignment horizontal="center" vertical="center"/>
      <protection hidden="1"/>
    </xf>
    <xf numFmtId="166" fontId="18" fillId="19" borderId="60" xfId="0" applyNumberFormat="1" applyFont="1" applyFill="1" applyBorder="1" applyAlignment="1" applyProtection="1">
      <alignment horizontal="center" vertical="center"/>
      <protection hidden="1"/>
    </xf>
    <xf numFmtId="4" fontId="18" fillId="19" borderId="11" xfId="1" applyNumberFormat="1" applyFont="1" applyFill="1" applyBorder="1" applyAlignment="1" applyProtection="1">
      <alignment horizontal="center" vertical="center"/>
      <protection hidden="1"/>
    </xf>
    <xf numFmtId="11" fontId="29" fillId="19" borderId="11" xfId="0" applyNumberFormat="1" applyFont="1" applyFill="1" applyBorder="1" applyAlignment="1" applyProtection="1">
      <alignment horizontal="center" vertical="center"/>
      <protection hidden="1"/>
    </xf>
    <xf numFmtId="0" fontId="29" fillId="19" borderId="12" xfId="0" applyFont="1" applyFill="1" applyBorder="1" applyAlignment="1" applyProtection="1">
      <alignment horizontal="center" vertical="center"/>
      <protection hidden="1"/>
    </xf>
    <xf numFmtId="4" fontId="18" fillId="19" borderId="1" xfId="1" applyNumberFormat="1" applyFont="1" applyFill="1" applyBorder="1" applyAlignment="1" applyProtection="1">
      <alignment horizontal="center" vertical="center"/>
      <protection hidden="1"/>
    </xf>
    <xf numFmtId="11" fontId="29" fillId="19" borderId="1" xfId="0" applyNumberFormat="1" applyFont="1" applyFill="1" applyBorder="1" applyAlignment="1" applyProtection="1">
      <alignment horizontal="center" vertical="center"/>
      <protection hidden="1"/>
    </xf>
    <xf numFmtId="0" fontId="29" fillId="19" borderId="14" xfId="0" applyFont="1" applyFill="1" applyBorder="1" applyAlignment="1" applyProtection="1">
      <alignment horizontal="center" vertical="center"/>
      <protection hidden="1"/>
    </xf>
    <xf numFmtId="4" fontId="18" fillId="19" borderId="16" xfId="1" applyNumberFormat="1" applyFont="1" applyFill="1" applyBorder="1" applyAlignment="1" applyProtection="1">
      <alignment horizontal="center" vertical="center"/>
      <protection hidden="1"/>
    </xf>
    <xf numFmtId="11" fontId="29" fillId="19" borderId="16" xfId="0" applyNumberFormat="1" applyFont="1" applyFill="1" applyBorder="1" applyAlignment="1" applyProtection="1">
      <alignment horizontal="center" vertical="center"/>
      <protection hidden="1"/>
    </xf>
    <xf numFmtId="0" fontId="29" fillId="19" borderId="18" xfId="0" applyFont="1" applyFill="1" applyBorder="1" applyAlignment="1" applyProtection="1">
      <alignment horizontal="center" vertical="center"/>
      <protection hidden="1"/>
    </xf>
    <xf numFmtId="0" fontId="29" fillId="19" borderId="77" xfId="0" applyFont="1" applyFill="1" applyBorder="1" applyAlignment="1" applyProtection="1">
      <alignment horizontal="center" vertical="center" wrapText="1"/>
      <protection hidden="1"/>
    </xf>
    <xf numFmtId="0" fontId="29" fillId="19" borderId="45" xfId="0" applyFont="1" applyFill="1" applyBorder="1" applyAlignment="1" applyProtection="1">
      <alignment horizontal="center" vertical="center" wrapText="1"/>
      <protection hidden="1"/>
    </xf>
    <xf numFmtId="0" fontId="29" fillId="19" borderId="59" xfId="0" applyFont="1" applyFill="1" applyBorder="1" applyAlignment="1" applyProtection="1">
      <alignment horizontal="center" vertical="center" wrapText="1"/>
      <protection hidden="1"/>
    </xf>
    <xf numFmtId="49" fontId="7" fillId="19" borderId="10" xfId="0" applyNumberFormat="1" applyFont="1" applyFill="1" applyBorder="1" applyAlignment="1" applyProtection="1">
      <alignment horizontal="center" vertical="center" wrapText="1"/>
      <protection hidden="1"/>
    </xf>
    <xf numFmtId="49" fontId="7" fillId="19" borderId="13" xfId="0" applyNumberFormat="1" applyFont="1" applyFill="1" applyBorder="1" applyAlignment="1" applyProtection="1">
      <alignment horizontal="center" vertical="center" wrapText="1"/>
      <protection hidden="1"/>
    </xf>
    <xf numFmtId="49" fontId="7" fillId="19" borderId="15" xfId="0" applyNumberFormat="1" applyFont="1" applyFill="1" applyBorder="1" applyAlignment="1" applyProtection="1">
      <alignment horizontal="center" vertical="center" wrapText="1"/>
      <protection hidden="1"/>
    </xf>
    <xf numFmtId="49" fontId="7" fillId="19" borderId="74" xfId="0" applyNumberFormat="1" applyFont="1" applyFill="1" applyBorder="1" applyAlignment="1" applyProtection="1">
      <alignment horizontal="center" vertical="center" wrapText="1"/>
      <protection hidden="1"/>
    </xf>
    <xf numFmtId="49" fontId="7" fillId="19" borderId="80" xfId="0" applyNumberFormat="1" applyFont="1" applyFill="1" applyBorder="1" applyAlignment="1" applyProtection="1">
      <alignment horizontal="center" vertical="center" wrapText="1"/>
      <protection hidden="1"/>
    </xf>
    <xf numFmtId="49" fontId="7" fillId="19" borderId="27" xfId="0" applyNumberFormat="1" applyFont="1" applyFill="1" applyBorder="1" applyAlignment="1" applyProtection="1">
      <alignment horizontal="center" vertical="center" wrapText="1"/>
      <protection hidden="1"/>
    </xf>
    <xf numFmtId="0" fontId="7" fillId="19" borderId="38" xfId="0" applyFont="1" applyFill="1" applyBorder="1" applyAlignment="1" applyProtection="1">
      <alignment horizontal="center" vertical="center" textRotation="90"/>
      <protection hidden="1"/>
    </xf>
    <xf numFmtId="4" fontId="18" fillId="19" borderId="19" xfId="1" applyNumberFormat="1" applyFont="1" applyFill="1" applyBorder="1" applyAlignment="1" applyProtection="1">
      <alignment horizontal="center" vertical="center"/>
      <protection hidden="1"/>
    </xf>
    <xf numFmtId="0" fontId="29" fillId="19" borderId="17" xfId="0" applyFont="1" applyFill="1" applyBorder="1" applyAlignment="1" applyProtection="1">
      <alignment horizontal="center" vertical="center" wrapText="1"/>
      <protection hidden="1"/>
    </xf>
    <xf numFmtId="4" fontId="18" fillId="19" borderId="3" xfId="1" applyNumberFormat="1" applyFont="1" applyFill="1" applyBorder="1" applyAlignment="1" applyProtection="1">
      <alignment horizontal="center" vertical="center"/>
      <protection hidden="1"/>
    </xf>
    <xf numFmtId="0" fontId="29" fillId="19" borderId="30" xfId="0" applyFont="1" applyFill="1" applyBorder="1" applyAlignment="1" applyProtection="1">
      <alignment horizontal="center" vertical="center" wrapText="1"/>
      <protection hidden="1"/>
    </xf>
    <xf numFmtId="4" fontId="18" fillId="19" borderId="7" xfId="1" applyNumberFormat="1" applyFont="1" applyFill="1" applyBorder="1" applyAlignment="1" applyProtection="1">
      <alignment horizontal="center" vertical="center"/>
      <protection hidden="1"/>
    </xf>
    <xf numFmtId="11" fontId="29" fillId="19" borderId="5" xfId="0" applyNumberFormat="1" applyFont="1" applyFill="1" applyBorder="1" applyAlignment="1" applyProtection="1">
      <alignment horizontal="center" vertical="center"/>
      <protection hidden="1"/>
    </xf>
    <xf numFmtId="0" fontId="29" fillId="19" borderId="78" xfId="0" applyFont="1" applyFill="1" applyBorder="1" applyAlignment="1" applyProtection="1">
      <alignment horizontal="center" vertical="center" wrapText="1"/>
      <protection hidden="1"/>
    </xf>
    <xf numFmtId="0" fontId="29" fillId="19" borderId="17" xfId="0" applyFont="1" applyFill="1" applyBorder="1" applyAlignment="1" applyProtection="1">
      <alignment horizontal="center" vertical="center"/>
      <protection hidden="1"/>
    </xf>
    <xf numFmtId="4" fontId="18" fillId="19" borderId="57" xfId="1" applyNumberFormat="1" applyFont="1" applyFill="1" applyBorder="1" applyAlignment="1" applyProtection="1">
      <alignment horizontal="center" vertical="center"/>
      <protection hidden="1"/>
    </xf>
    <xf numFmtId="0" fontId="29" fillId="19" borderId="78" xfId="0" applyFont="1" applyFill="1" applyBorder="1" applyAlignment="1" applyProtection="1">
      <alignment horizontal="center" vertical="center"/>
      <protection hidden="1"/>
    </xf>
    <xf numFmtId="4" fontId="18" fillId="19" borderId="8" xfId="1" applyNumberFormat="1" applyFont="1" applyFill="1" applyBorder="1" applyAlignment="1" applyProtection="1">
      <alignment horizontal="center" vertical="center"/>
      <protection hidden="1"/>
    </xf>
    <xf numFmtId="0" fontId="29" fillId="19" borderId="85" xfId="0" applyFont="1" applyFill="1" applyBorder="1" applyAlignment="1" applyProtection="1">
      <alignment horizontal="center" vertical="center"/>
      <protection hidden="1"/>
    </xf>
    <xf numFmtId="166" fontId="7" fillId="19" borderId="11" xfId="0" applyNumberFormat="1" applyFont="1" applyFill="1" applyBorder="1" applyAlignment="1" applyProtection="1">
      <alignment horizontal="center" vertical="center"/>
      <protection hidden="1"/>
    </xf>
    <xf numFmtId="166" fontId="7" fillId="19" borderId="1" xfId="0" applyNumberFormat="1" applyFont="1" applyFill="1" applyBorder="1" applyAlignment="1" applyProtection="1">
      <alignment horizontal="center" vertical="center"/>
      <protection hidden="1"/>
    </xf>
    <xf numFmtId="166" fontId="7" fillId="19" borderId="16" xfId="0" applyNumberFormat="1" applyFont="1" applyFill="1" applyBorder="1" applyAlignment="1" applyProtection="1">
      <alignment horizontal="center" vertical="center"/>
      <protection hidden="1"/>
    </xf>
    <xf numFmtId="0" fontId="7" fillId="19" borderId="10" xfId="0" applyFont="1" applyFill="1" applyBorder="1" applyAlignment="1" applyProtection="1">
      <alignment horizontal="center" vertical="center"/>
      <protection hidden="1"/>
    </xf>
    <xf numFmtId="0" fontId="7" fillId="19" borderId="13" xfId="0" applyFont="1" applyFill="1" applyBorder="1" applyAlignment="1" applyProtection="1">
      <alignment horizontal="center" vertical="center"/>
      <protection hidden="1"/>
    </xf>
    <xf numFmtId="0" fontId="7" fillId="19" borderId="75" xfId="0" applyFont="1" applyFill="1" applyBorder="1" applyAlignment="1" applyProtection="1">
      <alignment horizontal="center" vertical="center"/>
      <protection hidden="1"/>
    </xf>
    <xf numFmtId="0" fontId="7" fillId="0" borderId="12"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7" fillId="0" borderId="18" xfId="0" applyFont="1" applyBorder="1" applyAlignment="1" applyProtection="1">
      <alignment horizontal="center" vertical="center"/>
      <protection locked="0"/>
    </xf>
    <xf numFmtId="0" fontId="18" fillId="0" borderId="12" xfId="0" applyFont="1" applyBorder="1" applyAlignment="1" applyProtection="1">
      <alignment horizontal="center" vertical="center"/>
      <protection locked="0"/>
    </xf>
    <xf numFmtId="0" fontId="18" fillId="0" borderId="18" xfId="0" applyFont="1" applyBorder="1" applyAlignment="1" applyProtection="1">
      <alignment horizontal="center" vertical="center"/>
      <protection locked="0"/>
    </xf>
    <xf numFmtId="0" fontId="18" fillId="0" borderId="14" xfId="0" applyFont="1" applyBorder="1" applyAlignment="1" applyProtection="1">
      <alignment horizontal="center" vertical="center"/>
      <protection locked="0"/>
    </xf>
    <xf numFmtId="0" fontId="18" fillId="0" borderId="77" xfId="0" applyFont="1" applyBorder="1" applyAlignment="1" applyProtection="1">
      <alignment horizontal="center" vertical="center"/>
      <protection locked="0"/>
    </xf>
    <xf numFmtId="0" fontId="18" fillId="0" borderId="45" xfId="0" applyFont="1" applyBorder="1" applyAlignment="1" applyProtection="1">
      <alignment horizontal="center" vertical="center"/>
      <protection locked="0"/>
    </xf>
    <xf numFmtId="0" fontId="18" fillId="0" borderId="59" xfId="0" applyFont="1" applyBorder="1" applyAlignment="1" applyProtection="1">
      <alignment horizontal="center" vertical="center"/>
      <protection locked="0"/>
    </xf>
    <xf numFmtId="4" fontId="18" fillId="0" borderId="11" xfId="0" applyNumberFormat="1" applyFont="1" applyBorder="1" applyAlignment="1" applyProtection="1">
      <alignment horizontal="center"/>
      <protection locked="0"/>
    </xf>
    <xf numFmtId="4" fontId="18" fillId="0" borderId="16" xfId="0" applyNumberFormat="1" applyFont="1" applyBorder="1" applyAlignment="1" applyProtection="1">
      <alignment horizontal="center"/>
      <protection locked="0"/>
    </xf>
    <xf numFmtId="0" fontId="25" fillId="0" borderId="15" xfId="0" applyFont="1" applyBorder="1" applyAlignment="1" applyProtection="1">
      <alignment horizontal="center" vertical="center"/>
      <protection locked="0"/>
    </xf>
  </cellXfs>
  <cellStyles count="4">
    <cellStyle name="Migliaia" xfId="1" builtinId="3"/>
    <cellStyle name="Normale" xfId="0" builtinId="0"/>
    <cellStyle name="Normale 2" xfId="3" xr:uid="{00000000-0005-0000-0000-000002000000}"/>
    <cellStyle name="Percentuale" xfId="2" builtinId="5"/>
  </cellStyles>
  <dxfs count="1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darkGray"/>
      </fill>
    </dxf>
    <dxf>
      <fill>
        <patternFill patternType="darkGray"/>
      </fill>
    </dxf>
    <dxf>
      <fill>
        <patternFill patternType="darkGray"/>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538DD5"/>
      <color rgb="FFE26B0A"/>
      <color rgb="FF8DB4E2"/>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pageSetUpPr fitToPage="1"/>
  </sheetPr>
  <dimension ref="A1:BT454"/>
  <sheetViews>
    <sheetView tabSelected="1" zoomScale="55" zoomScaleNormal="55" workbookViewId="0">
      <selection activeCell="E16" sqref="E16"/>
    </sheetView>
  </sheetViews>
  <sheetFormatPr defaultColWidth="9.140625" defaultRowHeight="15" x14ac:dyDescent="0.25"/>
  <cols>
    <col min="1" max="1" width="19.5703125" style="31" customWidth="1"/>
    <col min="2" max="2" width="49.85546875" style="29" bestFit="1" customWidth="1"/>
    <col min="3" max="3" width="72.7109375" style="29" bestFit="1" customWidth="1"/>
    <col min="4" max="4" width="54.5703125" style="29" customWidth="1"/>
    <col min="5" max="5" width="77.7109375" style="29" bestFit="1" customWidth="1"/>
    <col min="6" max="11" width="30.7109375" style="29" customWidth="1"/>
    <col min="12" max="12" width="37.7109375" style="29" customWidth="1"/>
    <col min="13" max="15" width="30.7109375" style="29" customWidth="1"/>
    <col min="16" max="16" width="33.42578125" style="29" customWidth="1"/>
    <col min="17" max="17" width="36.85546875" style="29" customWidth="1"/>
    <col min="18" max="18" width="39.85546875" style="29" customWidth="1"/>
    <col min="19" max="19" width="37.7109375" style="29" customWidth="1"/>
    <col min="20" max="20" width="28.5703125" style="29" customWidth="1"/>
    <col min="21" max="21" width="28.5703125" style="29" hidden="1" customWidth="1"/>
    <col min="22" max="22" width="21" style="29" hidden="1" customWidth="1"/>
    <col min="23" max="25" width="9.140625" style="29" hidden="1" customWidth="1"/>
    <col min="26" max="26" width="55.7109375" style="29" hidden="1" customWidth="1"/>
    <col min="27" max="27" width="47.28515625" style="29" hidden="1" customWidth="1"/>
    <col min="28" max="28" width="9.140625" style="29" hidden="1" customWidth="1"/>
    <col min="29" max="29" width="22.28515625" style="29" hidden="1" customWidth="1"/>
    <col min="30" max="30" width="15.7109375" style="29" hidden="1" customWidth="1"/>
    <col min="31" max="31" width="9.42578125" style="29" hidden="1" customWidth="1"/>
    <col min="32" max="32" width="14.28515625" style="29" hidden="1" customWidth="1"/>
    <col min="33" max="33" width="9.42578125" style="29" hidden="1" customWidth="1"/>
    <col min="34" max="34" width="17.7109375" style="29" hidden="1" customWidth="1"/>
    <col min="35" max="35" width="21" style="29" hidden="1" customWidth="1"/>
    <col min="36" max="44" width="9.140625" style="29" hidden="1" customWidth="1"/>
    <col min="45" max="45" width="11.5703125" style="29" hidden="1" customWidth="1"/>
    <col min="46" max="57" width="9.140625" style="29" hidden="1" customWidth="1"/>
    <col min="58" max="58" width="12.5703125" style="29" hidden="1" customWidth="1"/>
    <col min="59" max="59" width="21.140625" style="29" hidden="1" customWidth="1"/>
    <col min="60" max="60" width="20" style="29" hidden="1" customWidth="1"/>
    <col min="61" max="61" width="18.5703125" style="29" hidden="1" customWidth="1"/>
    <col min="62" max="62" width="26" style="29" hidden="1" customWidth="1"/>
    <col min="63" max="63" width="21.140625" style="29" hidden="1" customWidth="1"/>
    <col min="64" max="64" width="13.42578125" style="29" hidden="1" customWidth="1"/>
    <col min="65" max="71" width="0" style="29" hidden="1" customWidth="1"/>
    <col min="72" max="72" width="9.140625" style="29" hidden="1" customWidth="1"/>
    <col min="73" max="16384" width="9.140625" style="29"/>
  </cols>
  <sheetData>
    <row r="1" spans="1:65" ht="39.950000000000003" customHeight="1" thickBot="1" x14ac:dyDescent="0.3">
      <c r="A1" s="33" t="s">
        <v>3038</v>
      </c>
      <c r="B1" s="252" t="s">
        <v>2811</v>
      </c>
      <c r="C1" s="253"/>
      <c r="D1" s="253"/>
      <c r="E1" s="253"/>
      <c r="F1" s="253"/>
      <c r="G1" s="253"/>
      <c r="H1" s="253"/>
      <c r="I1" s="253"/>
      <c r="J1" s="253"/>
      <c r="K1" s="253"/>
      <c r="L1" s="253"/>
      <c r="M1" s="253"/>
      <c r="N1" s="253"/>
      <c r="O1"/>
      <c r="P1"/>
      <c r="Q1"/>
      <c r="R1"/>
    </row>
    <row r="2" spans="1:65" s="72" customFormat="1" ht="39.950000000000003" customHeight="1" thickBot="1" x14ac:dyDescent="0.35">
      <c r="A2" s="52"/>
      <c r="B2" s="267" t="s">
        <v>2742</v>
      </c>
      <c r="C2" s="268"/>
      <c r="D2" s="268"/>
      <c r="E2" s="268"/>
      <c r="F2" s="268"/>
      <c r="G2" s="268"/>
      <c r="H2" s="268"/>
      <c r="I2" s="268"/>
      <c r="J2" s="268"/>
      <c r="K2" s="268"/>
      <c r="L2" s="268"/>
      <c r="M2" s="268"/>
      <c r="N2" s="269"/>
      <c r="O2"/>
      <c r="P2"/>
      <c r="Q2"/>
    </row>
    <row r="3" spans="1:65" ht="20.100000000000001" customHeight="1" thickBot="1" x14ac:dyDescent="0.3">
      <c r="A3"/>
      <c r="B3" s="280" t="s">
        <v>2604</v>
      </c>
      <c r="C3" s="281"/>
      <c r="D3" s="257" t="s">
        <v>2808</v>
      </c>
      <c r="E3" s="258"/>
      <c r="F3" s="259"/>
      <c r="G3" s="270" t="s">
        <v>16</v>
      </c>
      <c r="H3" s="271"/>
      <c r="I3" s="272"/>
      <c r="J3" s="257" t="s">
        <v>2602</v>
      </c>
      <c r="K3" s="259"/>
      <c r="L3" s="265" t="s">
        <v>21</v>
      </c>
      <c r="M3" s="266"/>
      <c r="N3" s="255" t="s">
        <v>2530</v>
      </c>
      <c r="O3"/>
      <c r="P3"/>
      <c r="Q3"/>
    </row>
    <row r="4" spans="1:65" ht="20.100000000000001" customHeight="1" thickBot="1" x14ac:dyDescent="0.3">
      <c r="A4"/>
      <c r="B4" s="282"/>
      <c r="C4" s="283"/>
      <c r="D4" s="260"/>
      <c r="E4" s="261"/>
      <c r="F4" s="262"/>
      <c r="G4" s="51" t="s">
        <v>2809</v>
      </c>
      <c r="H4" s="238" t="s">
        <v>2632</v>
      </c>
      <c r="I4" s="239"/>
      <c r="J4" s="260"/>
      <c r="K4" s="262"/>
      <c r="L4" s="44" t="s">
        <v>2603</v>
      </c>
      <c r="M4" s="45" t="s">
        <v>2605</v>
      </c>
      <c r="N4" s="256"/>
      <c r="O4"/>
      <c r="P4"/>
      <c r="Q4"/>
    </row>
    <row r="5" spans="1:65" ht="60" customHeight="1" thickBot="1" x14ac:dyDescent="0.3">
      <c r="A5"/>
      <c r="B5" s="263"/>
      <c r="C5" s="264"/>
      <c r="D5" s="249"/>
      <c r="E5" s="250"/>
      <c r="F5" s="251"/>
      <c r="G5" s="78"/>
      <c r="H5" s="284"/>
      <c r="I5" s="285"/>
      <c r="J5" s="263"/>
      <c r="K5" s="264"/>
      <c r="L5" s="175" t="s">
        <v>496</v>
      </c>
      <c r="M5" s="77" t="str">
        <f>IFERROR(VLOOKUP(L5,ATECO2007!A3:B1229,2,0),"")</f>
        <v>Fabbricazione di medicinali ed altri preparati farmaceutici</v>
      </c>
      <c r="N5" s="74"/>
      <c r="O5"/>
      <c r="P5"/>
      <c r="Q5"/>
      <c r="AP5" s="30" t="str">
        <f>IFERROR(VLOOKUP(L5,ATECO2007!A3:C1229,3,0),"")</f>
        <v>ok</v>
      </c>
      <c r="AR5" s="29" t="s">
        <v>74</v>
      </c>
    </row>
    <row r="6" spans="1:65" ht="15" customHeight="1" thickBot="1" x14ac:dyDescent="0.3">
      <c r="A6"/>
      <c r="B6"/>
      <c r="C6"/>
      <c r="D6"/>
      <c r="E6"/>
      <c r="F6"/>
      <c r="G6"/>
      <c r="H6"/>
      <c r="I6"/>
      <c r="J6"/>
      <c r="K6"/>
      <c r="L6"/>
      <c r="M6"/>
      <c r="N6"/>
      <c r="O6"/>
      <c r="P6"/>
      <c r="Q6"/>
      <c r="AR6" s="29" t="s">
        <v>2531</v>
      </c>
      <c r="BE6" s="29" t="s">
        <v>2</v>
      </c>
      <c r="BF6" s="29" t="s">
        <v>2</v>
      </c>
      <c r="BJ6" s="29" t="s">
        <v>2</v>
      </c>
      <c r="BL6" s="29" t="s">
        <v>2601</v>
      </c>
      <c r="BM6" s="29">
        <v>0</v>
      </c>
    </row>
    <row r="7" spans="1:65" ht="39.950000000000003" customHeight="1" thickBot="1" x14ac:dyDescent="0.3">
      <c r="A7" s="312" t="s">
        <v>2750</v>
      </c>
      <c r="B7" s="267" t="s">
        <v>2741</v>
      </c>
      <c r="C7" s="268"/>
      <c r="D7" s="268"/>
      <c r="E7" s="268"/>
      <c r="F7" s="268"/>
      <c r="G7" s="268"/>
      <c r="H7" s="268"/>
      <c r="I7" s="268"/>
      <c r="J7" s="268"/>
      <c r="K7" s="268"/>
      <c r="L7" s="268"/>
      <c r="M7" s="268"/>
      <c r="N7" s="269"/>
      <c r="O7"/>
      <c r="P7"/>
      <c r="Q7"/>
      <c r="AQ7" s="29" t="s">
        <v>2532</v>
      </c>
      <c r="AW7" s="29" t="s">
        <v>2535</v>
      </c>
      <c r="AX7" s="29" t="s">
        <v>2536</v>
      </c>
      <c r="AY7" s="29" t="s">
        <v>2537</v>
      </c>
      <c r="AZ7" s="29" t="s">
        <v>2538</v>
      </c>
      <c r="BD7" s="29" t="s">
        <v>43</v>
      </c>
      <c r="BE7" s="8" t="s">
        <v>37</v>
      </c>
      <c r="BH7" s="50">
        <v>1</v>
      </c>
      <c r="BI7" s="49" t="s">
        <v>41</v>
      </c>
      <c r="BJ7" s="50"/>
      <c r="BK7" s="29">
        <f>BH7</f>
        <v>1</v>
      </c>
      <c r="BL7" s="34">
        <f>0.187*10^-3</f>
        <v>1.8699999999999999E-4</v>
      </c>
    </row>
    <row r="8" spans="1:65" s="55" customFormat="1" ht="24.95" customHeight="1" x14ac:dyDescent="0.25">
      <c r="A8" s="313"/>
      <c r="B8" s="289" t="s">
        <v>49</v>
      </c>
      <c r="C8" s="290"/>
      <c r="D8" s="290"/>
      <c r="E8" s="290"/>
      <c r="F8" s="240" t="s">
        <v>2785</v>
      </c>
      <c r="G8" s="241"/>
      <c r="H8" s="240" t="s">
        <v>2784</v>
      </c>
      <c r="I8" s="241"/>
      <c r="J8" s="240" t="s">
        <v>2705</v>
      </c>
      <c r="K8" s="291"/>
      <c r="L8" s="241"/>
      <c r="M8" s="299" t="s">
        <v>2706</v>
      </c>
      <c r="N8" s="300"/>
      <c r="O8" s="54"/>
      <c r="P8" s="54"/>
      <c r="Q8" s="54"/>
      <c r="R8" s="54"/>
      <c r="S8" s="54"/>
      <c r="T8" s="54"/>
      <c r="U8" s="54"/>
      <c r="V8" s="54"/>
      <c r="W8" s="54"/>
      <c r="X8" s="54"/>
      <c r="Y8" s="54"/>
      <c r="Z8" s="54"/>
      <c r="AA8" s="54"/>
      <c r="AB8" s="54"/>
      <c r="AC8" s="54"/>
      <c r="AD8" s="54"/>
      <c r="AE8" s="54"/>
      <c r="AF8" s="54"/>
      <c r="AG8" s="54"/>
      <c r="AH8" s="54"/>
      <c r="AI8" s="54"/>
      <c r="AJ8" s="54"/>
      <c r="AK8" s="54"/>
      <c r="AL8" s="54"/>
      <c r="AM8" s="54"/>
      <c r="AN8" s="54"/>
      <c r="AQ8" s="55" t="s">
        <v>2534</v>
      </c>
      <c r="BD8" s="55" t="s">
        <v>44</v>
      </c>
      <c r="BE8" s="56" t="s">
        <v>37</v>
      </c>
      <c r="BH8" s="57">
        <v>2</v>
      </c>
      <c r="BI8" s="58" t="s">
        <v>42</v>
      </c>
      <c r="BJ8" s="57"/>
      <c r="BK8" s="55">
        <f t="shared" ref="BK8:BK15" si="0">BH8</f>
        <v>2</v>
      </c>
      <c r="BL8" s="59" t="e">
        <f>L9*10^-7</f>
        <v>#VALUE!</v>
      </c>
    </row>
    <row r="9" spans="1:65" s="55" customFormat="1" ht="39.950000000000003" customHeight="1" thickBot="1" x14ac:dyDescent="0.3">
      <c r="A9" s="313"/>
      <c r="B9" s="292" t="s">
        <v>2707</v>
      </c>
      <c r="C9" s="293"/>
      <c r="D9" s="75" t="s">
        <v>2708</v>
      </c>
      <c r="E9" s="75" t="s">
        <v>31</v>
      </c>
      <c r="F9" s="75" t="s">
        <v>2708</v>
      </c>
      <c r="G9" s="75" t="s">
        <v>2703</v>
      </c>
      <c r="H9" s="121" t="s">
        <v>2708</v>
      </c>
      <c r="I9" s="121" t="s">
        <v>2704</v>
      </c>
      <c r="J9" s="75" t="s">
        <v>2709</v>
      </c>
      <c r="K9" s="75" t="s">
        <v>2746</v>
      </c>
      <c r="L9" s="75" t="s">
        <v>2710</v>
      </c>
      <c r="M9" s="75" t="s">
        <v>2786</v>
      </c>
      <c r="N9" s="76" t="s">
        <v>2711</v>
      </c>
      <c r="O9" s="54"/>
      <c r="P9" s="54"/>
      <c r="Q9" s="54"/>
      <c r="R9" s="54"/>
      <c r="S9" s="54"/>
      <c r="T9" s="54"/>
      <c r="U9" s="29" t="s">
        <v>2813</v>
      </c>
      <c r="V9" s="29"/>
      <c r="W9" s="54"/>
      <c r="X9" s="54"/>
      <c r="Y9" s="54"/>
      <c r="Z9" s="54"/>
      <c r="AA9" s="54"/>
      <c r="AB9" s="54"/>
      <c r="AC9" s="54"/>
      <c r="AD9" s="54"/>
      <c r="AE9" s="54"/>
      <c r="AF9" s="54"/>
      <c r="AG9" s="54"/>
      <c r="AH9" s="54" t="s">
        <v>2712</v>
      </c>
      <c r="AI9" s="54"/>
      <c r="AJ9" s="54"/>
      <c r="AK9" s="54"/>
      <c r="AL9" s="54"/>
      <c r="AM9" s="54"/>
      <c r="AN9" s="54"/>
      <c r="AU9" s="60" t="s">
        <v>2</v>
      </c>
      <c r="AW9" s="55" t="s">
        <v>2539</v>
      </c>
      <c r="AX9" s="55" t="s">
        <v>2540</v>
      </c>
      <c r="AY9" s="55" t="s">
        <v>2555</v>
      </c>
      <c r="AZ9" s="60" t="s">
        <v>2540</v>
      </c>
      <c r="BD9" s="55" t="s">
        <v>45</v>
      </c>
      <c r="BE9" s="56" t="s">
        <v>74</v>
      </c>
      <c r="BH9" s="57">
        <v>3</v>
      </c>
      <c r="BI9" s="58" t="s">
        <v>43</v>
      </c>
      <c r="BJ9" s="57"/>
      <c r="BK9" s="55">
        <f t="shared" si="0"/>
        <v>3</v>
      </c>
      <c r="BL9" s="59">
        <f>860/0.9*10^-7</f>
        <v>9.5555555555555555E-5</v>
      </c>
    </row>
    <row r="10" spans="1:65" s="55" customFormat="1" ht="20.100000000000001" customHeight="1" thickBot="1" x14ac:dyDescent="0.3">
      <c r="A10" s="313"/>
      <c r="B10" s="274" t="s">
        <v>41</v>
      </c>
      <c r="C10" s="275"/>
      <c r="D10" s="96" t="s">
        <v>37</v>
      </c>
      <c r="E10" s="80"/>
      <c r="F10" s="117"/>
      <c r="G10" s="128" t="str">
        <f>VLOOKUP($B10,$AA$10:$AF$30,4,FALSE)</f>
        <v>-</v>
      </c>
      <c r="H10" s="122"/>
      <c r="I10" s="122"/>
      <c r="J10" s="133">
        <f>E10*3.6</f>
        <v>0</v>
      </c>
      <c r="K10" s="118">
        <f>0.187*10^-3</f>
        <v>1.8699999999999999E-4</v>
      </c>
      <c r="L10" s="119">
        <f>K10*E10</f>
        <v>0</v>
      </c>
      <c r="M10" s="301">
        <f>(SUM(J10:J21)+J25+J28)/1000</f>
        <v>0</v>
      </c>
      <c r="N10" s="304">
        <f>SUM(L10:L21)+L25+L28</f>
        <v>0</v>
      </c>
      <c r="O10" s="54"/>
      <c r="P10" s="54"/>
      <c r="Q10" s="54"/>
      <c r="R10" s="54"/>
      <c r="S10" s="54"/>
      <c r="T10" s="54"/>
      <c r="U10" s="152">
        <f>4+INT((D46-100)/10000)+INT((D46-1000)/10000)+INT((D46-3000)/10000)+INT((D46-6000)/10000)</f>
        <v>0</v>
      </c>
      <c r="V10" s="87">
        <f>IF(AND(U10&gt;=1,U10&lt;5),U10,IF(U10&gt;=5,5,0))</f>
        <v>0</v>
      </c>
      <c r="W10" s="54"/>
      <c r="X10" s="54"/>
      <c r="Y10" s="54"/>
      <c r="Z10" s="54"/>
      <c r="AA10" s="54" t="s">
        <v>2714</v>
      </c>
      <c r="AB10" s="54"/>
      <c r="AC10" s="54" t="s">
        <v>2708</v>
      </c>
      <c r="AD10" s="54" t="s">
        <v>2715</v>
      </c>
      <c r="AE10" s="54"/>
      <c r="AF10" s="54" t="s">
        <v>2716</v>
      </c>
      <c r="AG10" s="54"/>
      <c r="AH10" s="54">
        <v>239.006</v>
      </c>
      <c r="AI10" s="54" t="s">
        <v>2717</v>
      </c>
      <c r="AJ10" s="54"/>
      <c r="AK10" s="54"/>
      <c r="AL10" s="54"/>
      <c r="AM10" s="61" t="e">
        <f>AN10/$AK$6</f>
        <v>#DIV/0!</v>
      </c>
      <c r="AN10" s="54">
        <v>4000</v>
      </c>
      <c r="AU10" s="62">
        <v>2021</v>
      </c>
      <c r="AW10" s="55" t="s">
        <v>2539</v>
      </c>
      <c r="AX10" s="55" t="s">
        <v>18</v>
      </c>
      <c r="AY10" s="55" t="s">
        <v>2556</v>
      </c>
      <c r="AZ10" s="60" t="s">
        <v>18</v>
      </c>
      <c r="BD10" s="55" t="s">
        <v>50</v>
      </c>
      <c r="BE10" s="56" t="s">
        <v>74</v>
      </c>
      <c r="BH10" s="57">
        <v>4</v>
      </c>
      <c r="BI10" s="58" t="s">
        <v>44</v>
      </c>
      <c r="BJ10" s="57"/>
      <c r="BK10" s="55">
        <f t="shared" si="0"/>
        <v>4</v>
      </c>
      <c r="BL10" s="59">
        <f>IFERROR((1/L11)*0.187*10^-3,0)</f>
        <v>0</v>
      </c>
    </row>
    <row r="11" spans="1:65" s="55" customFormat="1" ht="20.100000000000001" customHeight="1" x14ac:dyDescent="0.25">
      <c r="A11" s="313"/>
      <c r="B11" s="276" t="s">
        <v>42</v>
      </c>
      <c r="C11" s="277"/>
      <c r="D11" s="140" t="s">
        <v>75</v>
      </c>
      <c r="E11" s="81"/>
      <c r="F11" s="141"/>
      <c r="G11" s="142">
        <f>VLOOKUP($B11,$AA$10:$AF$30,4,FALSE)</f>
        <v>34.97820138406567</v>
      </c>
      <c r="H11" s="122"/>
      <c r="I11" s="122"/>
      <c r="J11" s="143">
        <f>E11*G11</f>
        <v>0</v>
      </c>
      <c r="K11" s="144">
        <f>8360*10^-7</f>
        <v>8.3599999999999994E-4</v>
      </c>
      <c r="L11" s="145">
        <f>E11*K11</f>
        <v>0</v>
      </c>
      <c r="M11" s="301"/>
      <c r="N11" s="304"/>
      <c r="O11" s="54"/>
      <c r="P11"/>
      <c r="Q11"/>
      <c r="R11" s="54"/>
      <c r="S11" s="54"/>
      <c r="T11" s="54"/>
      <c r="U11" s="54"/>
      <c r="V11" s="54"/>
      <c r="W11" s="54"/>
      <c r="X11" s="54"/>
      <c r="Y11" s="54"/>
      <c r="Z11" s="54"/>
      <c r="AA11" s="54"/>
      <c r="AB11" s="54"/>
      <c r="AC11" s="54"/>
      <c r="AD11" s="54"/>
      <c r="AE11" s="54"/>
      <c r="AF11" s="54"/>
      <c r="AG11" s="54"/>
      <c r="AH11" s="54"/>
      <c r="AI11" s="54"/>
      <c r="AJ11" s="54"/>
      <c r="AK11" s="54"/>
      <c r="AL11" s="54"/>
      <c r="AM11" s="54"/>
      <c r="AN11" s="54"/>
      <c r="AS11" s="55" t="s">
        <v>2</v>
      </c>
      <c r="AU11" s="62">
        <v>2022</v>
      </c>
      <c r="AW11" s="55" t="s">
        <v>2541</v>
      </c>
      <c r="AX11" s="55" t="s">
        <v>38</v>
      </c>
      <c r="AY11" s="55" t="s">
        <v>2557</v>
      </c>
      <c r="AZ11" s="60" t="s">
        <v>38</v>
      </c>
      <c r="BD11" s="55" t="s">
        <v>46</v>
      </c>
      <c r="BE11" s="56" t="s">
        <v>74</v>
      </c>
      <c r="BH11" s="57">
        <v>5</v>
      </c>
      <c r="BI11" s="58" t="s">
        <v>45</v>
      </c>
      <c r="BJ11" s="57"/>
      <c r="BK11" s="55">
        <f t="shared" si="0"/>
        <v>5</v>
      </c>
      <c r="BL11" s="59">
        <f>L12*10^-4</f>
        <v>0</v>
      </c>
    </row>
    <row r="12" spans="1:65" s="55" customFormat="1" ht="20.100000000000001" customHeight="1" x14ac:dyDescent="0.25">
      <c r="A12" s="313"/>
      <c r="B12" s="278" t="s">
        <v>2812</v>
      </c>
      <c r="C12" s="279"/>
      <c r="D12" s="63" t="s">
        <v>2791</v>
      </c>
      <c r="E12" s="80"/>
      <c r="F12" s="98" t="str">
        <f>VLOOKUP($B12,$AA$10:$AF$27,3,FALSE)</f>
        <v>MJ/kg</v>
      </c>
      <c r="G12" s="129">
        <f>VLOOKUP($B12,$AA$10:$AF$30,4,FALSE)</f>
        <v>34.727161661213529</v>
      </c>
      <c r="H12" s="122"/>
      <c r="I12" s="122"/>
      <c r="J12" s="134">
        <f>IFERROR(IF(AND(I12&gt;0,H12&lt;&gt;""),IF(H12="MJ/kg",E12*I12*1000,E12*I12*1000/$AK$6),E12*G12*1000),"-")</f>
        <v>0</v>
      </c>
      <c r="K12" s="85">
        <f>IFERROR(11000*10^-4,"-")</f>
        <v>1.1000000000000001</v>
      </c>
      <c r="L12" s="132">
        <f>IFERROR(E12*K12,0)</f>
        <v>0</v>
      </c>
      <c r="M12" s="301"/>
      <c r="N12" s="304"/>
      <c r="O12" s="54"/>
      <c r="P12"/>
      <c r="Q12"/>
      <c r="R12" s="54"/>
      <c r="S12" s="54"/>
      <c r="T12" s="54"/>
      <c r="U12" s="54"/>
      <c r="V12" s="54"/>
      <c r="W12" s="54"/>
      <c r="X12" s="54"/>
      <c r="Y12" s="54"/>
      <c r="Z12" s="54"/>
      <c r="AA12" s="54" t="s">
        <v>41</v>
      </c>
      <c r="AB12" s="64" t="s">
        <v>37</v>
      </c>
      <c r="AC12" s="64" t="s">
        <v>2713</v>
      </c>
      <c r="AD12" s="64" t="s">
        <v>2713</v>
      </c>
      <c r="AE12" s="54"/>
      <c r="AF12" s="64" t="s">
        <v>2713</v>
      </c>
      <c r="AG12" s="54"/>
      <c r="AH12" s="54"/>
      <c r="AI12" s="54"/>
      <c r="AJ12" s="54"/>
      <c r="AK12" s="54"/>
      <c r="AL12" s="54"/>
      <c r="AM12" s="54"/>
      <c r="AN12" s="54"/>
      <c r="AS12" s="55" t="s">
        <v>2609</v>
      </c>
      <c r="AU12" s="62">
        <v>2023</v>
      </c>
      <c r="AW12" s="55" t="s">
        <v>2541</v>
      </c>
      <c r="AX12" s="55" t="s">
        <v>37</v>
      </c>
      <c r="AY12" s="55" t="s">
        <v>2558</v>
      </c>
      <c r="AZ12" s="60" t="s">
        <v>37</v>
      </c>
      <c r="BD12" s="55" t="s">
        <v>60</v>
      </c>
      <c r="BE12" s="56" t="s">
        <v>74</v>
      </c>
      <c r="BH12" s="57">
        <v>6</v>
      </c>
      <c r="BI12" s="58" t="s">
        <v>50</v>
      </c>
      <c r="BJ12" s="57"/>
      <c r="BK12" s="55">
        <f t="shared" si="0"/>
        <v>6</v>
      </c>
      <c r="BL12" s="59">
        <f>L13*10^-4</f>
        <v>0</v>
      </c>
    </row>
    <row r="13" spans="1:65" s="55" customFormat="1" ht="20.100000000000001" customHeight="1" x14ac:dyDescent="0.25">
      <c r="A13" s="313"/>
      <c r="B13" s="278" t="s">
        <v>2719</v>
      </c>
      <c r="C13" s="279"/>
      <c r="D13" s="63" t="s">
        <v>2791</v>
      </c>
      <c r="E13" s="80"/>
      <c r="F13" s="98" t="str">
        <f>VLOOKUP($B13,$AA$10:$AF$27,3,FALSE)</f>
        <v>MJ/kg</v>
      </c>
      <c r="G13" s="129">
        <f>VLOOKUP($B13,$AA$10:$AF$30,4,FALSE)</f>
        <v>42.676752884864818</v>
      </c>
      <c r="H13" s="122"/>
      <c r="I13" s="122"/>
      <c r="J13" s="134">
        <f t="shared" ref="J13:J14" si="1">IFERROR(IF(AND(I13&gt;0,H13&lt;&gt;""),IF(H13="MJ/kg",E13*I13*1000,E13*I13*1000/$AK$6),E13*G13*1000),"-")</f>
        <v>0</v>
      </c>
      <c r="K13" s="85">
        <f>IFERROR(10200*10^-4,"-")</f>
        <v>1.02</v>
      </c>
      <c r="L13" s="132">
        <f t="shared" ref="L13:L19" si="2">IFERROR(E13*K13,0)</f>
        <v>0</v>
      </c>
      <c r="M13" s="301"/>
      <c r="N13" s="304"/>
      <c r="O13" s="54"/>
      <c r="P13"/>
      <c r="Q13"/>
      <c r="R13" s="54"/>
      <c r="S13" s="54"/>
      <c r="T13" s="54"/>
      <c r="U13" s="54"/>
      <c r="V13" s="54"/>
      <c r="W13" s="54"/>
      <c r="X13" s="54"/>
      <c r="Y13" s="54"/>
      <c r="Z13" s="54"/>
      <c r="AA13" s="54" t="s">
        <v>42</v>
      </c>
      <c r="AB13" s="64" t="s">
        <v>75</v>
      </c>
      <c r="AC13" s="64" t="s">
        <v>2720</v>
      </c>
      <c r="AD13" s="65">
        <f>AE13/$AH$10</f>
        <v>34.97820138406567</v>
      </c>
      <c r="AE13" s="54">
        <v>8360</v>
      </c>
      <c r="AF13" s="65">
        <f>AD13</f>
        <v>34.97820138406567</v>
      </c>
      <c r="AG13" s="54"/>
      <c r="AH13" s="64" t="s">
        <v>2720</v>
      </c>
      <c r="AI13" s="64" t="s">
        <v>2721</v>
      </c>
      <c r="AJ13" s="54"/>
      <c r="AK13" s="54"/>
      <c r="AL13" s="54"/>
      <c r="AM13" s="138">
        <v>0</v>
      </c>
      <c r="AN13" s="54"/>
      <c r="AS13" s="55" t="s">
        <v>2610</v>
      </c>
      <c r="AU13" s="62">
        <v>2024</v>
      </c>
      <c r="AW13" s="55" t="s">
        <v>2542</v>
      </c>
      <c r="AX13" s="55" t="s">
        <v>2533</v>
      </c>
      <c r="AY13" s="55" t="s">
        <v>2559</v>
      </c>
      <c r="AZ13" s="60" t="s">
        <v>2543</v>
      </c>
      <c r="BD13" s="55" t="s">
        <v>61</v>
      </c>
      <c r="BE13" s="56" t="s">
        <v>74</v>
      </c>
      <c r="BH13" s="57">
        <v>7</v>
      </c>
      <c r="BI13" s="58" t="s">
        <v>46</v>
      </c>
      <c r="BJ13" s="57"/>
      <c r="BK13" s="55">
        <f t="shared" si="0"/>
        <v>7</v>
      </c>
      <c r="BL13" s="59">
        <f>L14*10^-4</f>
        <v>0</v>
      </c>
    </row>
    <row r="14" spans="1:65" s="55" customFormat="1" ht="20.100000000000001" customHeight="1" thickBot="1" x14ac:dyDescent="0.3">
      <c r="A14" s="313"/>
      <c r="B14" s="278" t="s">
        <v>2718</v>
      </c>
      <c r="C14" s="279"/>
      <c r="D14" s="63" t="s">
        <v>2791</v>
      </c>
      <c r="E14" s="80"/>
      <c r="F14" s="98" t="str">
        <f>VLOOKUP($B14,$AA$10:$AF$27,3,FALSE)</f>
        <v>MJ/kg</v>
      </c>
      <c r="G14" s="129">
        <f>VLOOKUP($B14,$AA$10:$AF$30,4,FALSE)</f>
        <v>46.023949189560092</v>
      </c>
      <c r="H14" s="122"/>
      <c r="I14" s="122"/>
      <c r="J14" s="134">
        <f t="shared" si="1"/>
        <v>0</v>
      </c>
      <c r="K14" s="85">
        <f>IFERROR(G14*$AH$10*10^-4,"-")</f>
        <v>1.1000000000000001</v>
      </c>
      <c r="L14" s="132">
        <f t="shared" si="2"/>
        <v>0</v>
      </c>
      <c r="M14" s="301"/>
      <c r="N14" s="304"/>
      <c r="O14" s="54"/>
      <c r="P14"/>
      <c r="Q14"/>
      <c r="R14" s="54"/>
      <c r="S14" s="54"/>
      <c r="T14" s="54"/>
      <c r="U14" s="54"/>
      <c r="V14" s="54"/>
      <c r="W14" s="54"/>
      <c r="X14" s="54"/>
      <c r="Y14" s="54"/>
      <c r="Z14" s="54"/>
      <c r="AA14" s="54" t="s">
        <v>2718</v>
      </c>
      <c r="AB14" s="64" t="s">
        <v>74</v>
      </c>
      <c r="AC14" s="64" t="s">
        <v>2723</v>
      </c>
      <c r="AD14" s="65">
        <f t="shared" ref="AD14:AD30" si="3">AE14/$AH$10</f>
        <v>46.023949189560092</v>
      </c>
      <c r="AE14" s="54">
        <v>11000</v>
      </c>
      <c r="AF14" s="54"/>
      <c r="AG14" s="54"/>
      <c r="AH14" s="64" t="s">
        <v>2723</v>
      </c>
      <c r="AI14" s="54" t="s">
        <v>2724</v>
      </c>
      <c r="AJ14" s="54"/>
      <c r="AK14" s="54"/>
      <c r="AL14" s="54"/>
      <c r="AM14" s="138">
        <v>0.25</v>
      </c>
      <c r="AN14" s="54"/>
      <c r="AS14" s="55" t="s">
        <v>2611</v>
      </c>
      <c r="AU14" s="62">
        <v>2025</v>
      </c>
      <c r="AW14" s="55" t="s">
        <v>2542</v>
      </c>
      <c r="AX14" s="55" t="s">
        <v>2543</v>
      </c>
      <c r="AY14" s="55" t="s">
        <v>2560</v>
      </c>
      <c r="AZ14" s="60" t="s">
        <v>2533</v>
      </c>
      <c r="BD14" s="55" t="s">
        <v>35</v>
      </c>
      <c r="BE14" s="66" t="s">
        <v>38</v>
      </c>
      <c r="BH14" s="57">
        <v>8</v>
      </c>
      <c r="BI14" s="58" t="s">
        <v>60</v>
      </c>
      <c r="BJ14" s="57"/>
      <c r="BK14" s="55">
        <f t="shared" si="0"/>
        <v>8</v>
      </c>
      <c r="BL14" s="59">
        <f>L15*10^-4</f>
        <v>0</v>
      </c>
    </row>
    <row r="15" spans="1:65" s="55" customFormat="1" ht="20.100000000000001" customHeight="1" x14ac:dyDescent="0.25">
      <c r="A15" s="313"/>
      <c r="B15" s="295" t="s">
        <v>45</v>
      </c>
      <c r="C15" s="296"/>
      <c r="D15" s="63" t="s">
        <v>2791</v>
      </c>
      <c r="E15" s="82"/>
      <c r="F15" s="98" t="str">
        <f>_xlfn.IFNA(VLOOKUP(B15,$AA$10:$AF$30,3,FALSE),"-")</f>
        <v>NON DISPONIBILE</v>
      </c>
      <c r="G15" s="120" t="str">
        <f>_xlfn.IFNA(VLOOKUP(B15,$AA$10:$AF$29,4,FALSE),"-")</f>
        <v>NON DISPONIBILE</v>
      </c>
      <c r="H15" s="404"/>
      <c r="I15" s="405"/>
      <c r="J15" s="135" t="str">
        <f>IFERROR(IF(AND(I15&gt;0,H15&lt;&gt;""),IF(H15="MJ/kg",E15*I15*1000,E15*I15*1000/$AH$10),E15*G15*1000),"-")</f>
        <v>-</v>
      </c>
      <c r="K15" s="85" t="str">
        <f>IFERROR(J15*$AH$10*10^-4/1000/E15,"-")</f>
        <v>-</v>
      </c>
      <c r="L15" s="132">
        <f t="shared" si="2"/>
        <v>0</v>
      </c>
      <c r="M15" s="301"/>
      <c r="N15" s="304"/>
      <c r="O15" s="54"/>
      <c r="P15"/>
      <c r="Q15"/>
      <c r="R15" s="54"/>
      <c r="S15" s="54"/>
      <c r="T15" s="54"/>
      <c r="U15" s="54"/>
      <c r="V15" s="54"/>
      <c r="W15" s="54"/>
      <c r="X15" s="54"/>
      <c r="Y15" s="54"/>
      <c r="Z15" s="54"/>
      <c r="AA15" s="54" t="s">
        <v>2719</v>
      </c>
      <c r="AB15" s="64" t="s">
        <v>74</v>
      </c>
      <c r="AC15" s="64" t="s">
        <v>2723</v>
      </c>
      <c r="AD15" s="65">
        <f t="shared" si="3"/>
        <v>42.676752884864818</v>
      </c>
      <c r="AE15" s="54">
        <v>10200</v>
      </c>
      <c r="AF15" s="54"/>
      <c r="AG15" s="54"/>
      <c r="AH15" s="64" t="s">
        <v>2723</v>
      </c>
      <c r="AI15" s="54" t="s">
        <v>2724</v>
      </c>
      <c r="AJ15" s="54"/>
      <c r="AK15" s="54"/>
      <c r="AL15" s="54"/>
      <c r="AM15" s="138">
        <v>0.5</v>
      </c>
      <c r="AN15" s="54"/>
      <c r="AS15" s="55" t="s">
        <v>2612</v>
      </c>
      <c r="AU15" s="62">
        <v>2026</v>
      </c>
      <c r="AW15" s="55" t="s">
        <v>2544</v>
      </c>
      <c r="AX15" s="55" t="s">
        <v>2545</v>
      </c>
      <c r="AY15" s="55" t="s">
        <v>2561</v>
      </c>
      <c r="AZ15" s="60" t="s">
        <v>2545</v>
      </c>
      <c r="BH15" s="57">
        <v>9</v>
      </c>
      <c r="BI15" s="58" t="s">
        <v>61</v>
      </c>
      <c r="BJ15" s="57"/>
      <c r="BK15" s="55">
        <f t="shared" si="0"/>
        <v>9</v>
      </c>
      <c r="BL15" s="59">
        <f>L16*10^-4</f>
        <v>0</v>
      </c>
    </row>
    <row r="16" spans="1:65" s="55" customFormat="1" ht="20.100000000000001" customHeight="1" thickBot="1" x14ac:dyDescent="0.3">
      <c r="A16" s="313"/>
      <c r="B16" s="86" t="s">
        <v>2725</v>
      </c>
      <c r="C16" s="403"/>
      <c r="D16" s="63" t="s">
        <v>2791</v>
      </c>
      <c r="E16" s="82"/>
      <c r="F16" s="98" t="str">
        <f>_xlfn.IFNA(VLOOKUP(C16,$AA$10:$AF$30,3,FALSE),"-")</f>
        <v>-</v>
      </c>
      <c r="G16" s="120" t="str">
        <f>_xlfn.IFNA(VLOOKUP($C16,$AA$10:$AF$27,4,FALSE),"-")</f>
        <v>-</v>
      </c>
      <c r="H16" s="406"/>
      <c r="I16" s="407"/>
      <c r="J16" s="135" t="str">
        <f>IFERROR(IF(AND(I16&gt;0,H16&lt;&gt;""),IF(H16="MJ/kg",E16*I16*1000,E16*I16*1000/$AH$10),E16*G16*1000),"-")</f>
        <v>-</v>
      </c>
      <c r="K16" s="85" t="str">
        <f t="shared" ref="K16:K19" si="4">IFERROR(J16*$AH$10*10^-4/1000/E16,"-")</f>
        <v>-</v>
      </c>
      <c r="L16" s="132">
        <f t="shared" si="2"/>
        <v>0</v>
      </c>
      <c r="M16" s="301"/>
      <c r="N16" s="304"/>
      <c r="O16" s="54"/>
      <c r="P16" s="54"/>
      <c r="Q16" s="54"/>
      <c r="R16" s="54"/>
      <c r="S16" s="54"/>
      <c r="T16" s="54"/>
      <c r="U16" s="54"/>
      <c r="V16" s="54"/>
      <c r="W16" s="54"/>
      <c r="X16" s="54"/>
      <c r="Y16" s="54"/>
      <c r="Z16" s="54"/>
      <c r="AA16" s="54" t="s">
        <v>45</v>
      </c>
      <c r="AB16" s="64" t="s">
        <v>74</v>
      </c>
      <c r="AC16" s="64" t="s">
        <v>2807</v>
      </c>
      <c r="AD16" s="64" t="s">
        <v>2807</v>
      </c>
      <c r="AE16" s="54"/>
      <c r="AF16" s="54"/>
      <c r="AG16" s="54"/>
      <c r="AH16" s="64" t="s">
        <v>2723</v>
      </c>
      <c r="AI16" s="54" t="s">
        <v>2724</v>
      </c>
      <c r="AJ16" s="54"/>
      <c r="AK16" s="54"/>
      <c r="AL16" s="54"/>
      <c r="AM16" s="138">
        <v>0.75</v>
      </c>
      <c r="AN16" s="54"/>
      <c r="AP16" s="55" t="s">
        <v>2581</v>
      </c>
      <c r="AU16" s="62">
        <v>2027</v>
      </c>
      <c r="AW16" s="55" t="s">
        <v>2546</v>
      </c>
      <c r="AX16" s="55" t="s">
        <v>2547</v>
      </c>
      <c r="AY16" s="55" t="s">
        <v>2562</v>
      </c>
      <c r="AZ16" s="60" t="s">
        <v>2548</v>
      </c>
      <c r="BH16" s="67">
        <v>10</v>
      </c>
      <c r="BI16" s="66" t="s">
        <v>35</v>
      </c>
      <c r="BJ16" s="68"/>
      <c r="BK16" s="55">
        <v>10</v>
      </c>
      <c r="BL16" s="69">
        <v>1</v>
      </c>
    </row>
    <row r="17" spans="1:63" s="55" customFormat="1" ht="20.100000000000001" customHeight="1" x14ac:dyDescent="0.25">
      <c r="A17" s="313"/>
      <c r="B17" s="86" t="s">
        <v>2725</v>
      </c>
      <c r="C17" s="403"/>
      <c r="D17" s="63" t="s">
        <v>2791</v>
      </c>
      <c r="E17" s="82"/>
      <c r="F17" s="98" t="str">
        <f>_xlfn.IFNA(VLOOKUP(C17,$AA$10:$AF$30,3,FALSE),"-")</f>
        <v>-</v>
      </c>
      <c r="G17" s="120" t="str">
        <f>_xlfn.IFNA(VLOOKUP($C17,$AA$10:$AF$27,4,FALSE),"-")</f>
        <v>-</v>
      </c>
      <c r="H17" s="406"/>
      <c r="I17" s="407"/>
      <c r="J17" s="135" t="str">
        <f t="shared" ref="J17:J19" si="5">IFERROR(IF(AND(I17&gt;0,H17&lt;&gt;""),IF(H17="MJ/kg",E17*I17*1000,E17*I17*1000/$AH$10),E17*G17*1000),"-")</f>
        <v>-</v>
      </c>
      <c r="K17" s="85" t="str">
        <f t="shared" si="4"/>
        <v>-</v>
      </c>
      <c r="L17" s="132">
        <f t="shared" si="2"/>
        <v>0</v>
      </c>
      <c r="M17" s="301"/>
      <c r="N17" s="304"/>
      <c r="O17" s="54"/>
      <c r="P17" s="54"/>
      <c r="Q17" s="54"/>
      <c r="R17" s="54"/>
      <c r="S17" s="54"/>
      <c r="T17" s="54"/>
      <c r="U17" s="54"/>
      <c r="V17" s="54"/>
      <c r="W17" s="54"/>
      <c r="X17" s="54"/>
      <c r="Y17" s="54"/>
      <c r="Z17" s="54"/>
      <c r="AA17" s="54" t="s">
        <v>2726</v>
      </c>
      <c r="AB17" s="64" t="s">
        <v>74</v>
      </c>
      <c r="AC17" s="64" t="s">
        <v>2723</v>
      </c>
      <c r="AD17" s="65">
        <f>AE17/$AH$10</f>
        <v>142.25584294954939</v>
      </c>
      <c r="AE17" s="54">
        <v>34000</v>
      </c>
      <c r="AF17" s="54"/>
      <c r="AG17" s="54"/>
      <c r="AH17" s="64" t="s">
        <v>2723</v>
      </c>
      <c r="AI17" s="54" t="s">
        <v>2724</v>
      </c>
      <c r="AJ17" s="54"/>
      <c r="AK17" s="54"/>
      <c r="AL17" s="54"/>
      <c r="AM17" s="138">
        <v>1</v>
      </c>
      <c r="AN17" s="54"/>
      <c r="AP17" s="55" t="s">
        <v>2582</v>
      </c>
      <c r="AU17" s="60"/>
      <c r="AW17" s="55" t="s">
        <v>2549</v>
      </c>
      <c r="AX17" s="55" t="s">
        <v>75</v>
      </c>
      <c r="AY17" s="55" t="s">
        <v>2563</v>
      </c>
      <c r="AZ17" s="60" t="s">
        <v>75</v>
      </c>
    </row>
    <row r="18" spans="1:63" s="55" customFormat="1" ht="20.100000000000001" customHeight="1" x14ac:dyDescent="0.25">
      <c r="A18" s="313"/>
      <c r="B18" s="86" t="s">
        <v>2725</v>
      </c>
      <c r="C18" s="403"/>
      <c r="D18" s="63" t="s">
        <v>2791</v>
      </c>
      <c r="E18" s="82"/>
      <c r="F18" s="98" t="str">
        <f>_xlfn.IFNA(VLOOKUP(C18,$AA$10:$AF$30,3,FALSE),"-")</f>
        <v>-</v>
      </c>
      <c r="G18" s="120" t="str">
        <f>_xlfn.IFNA(VLOOKUP($C18,$AA$10:$AF$27,4,FALSE),"-")</f>
        <v>-</v>
      </c>
      <c r="H18" s="406"/>
      <c r="I18" s="407"/>
      <c r="J18" s="135" t="str">
        <f t="shared" si="5"/>
        <v>-</v>
      </c>
      <c r="K18" s="85" t="str">
        <f t="shared" si="4"/>
        <v>-</v>
      </c>
      <c r="L18" s="132">
        <f t="shared" si="2"/>
        <v>0</v>
      </c>
      <c r="M18" s="301"/>
      <c r="N18" s="304"/>
      <c r="O18" s="54"/>
      <c r="P18" s="54"/>
      <c r="Q18" s="54"/>
      <c r="R18" s="54"/>
      <c r="S18" s="54"/>
      <c r="T18" s="54"/>
      <c r="U18" s="54"/>
      <c r="V18" s="54"/>
      <c r="W18" s="54"/>
      <c r="X18" s="54"/>
      <c r="Y18" s="54"/>
      <c r="Z18" s="54"/>
      <c r="AA18" s="54" t="s">
        <v>2727</v>
      </c>
      <c r="AB18" s="64" t="s">
        <v>74</v>
      </c>
      <c r="AC18" s="64" t="s">
        <v>2723</v>
      </c>
      <c r="AD18" s="65">
        <f>AE18/$AH$10</f>
        <v>41.003154732517174</v>
      </c>
      <c r="AE18" s="54">
        <v>9800</v>
      </c>
      <c r="AF18" s="54"/>
      <c r="AG18" s="54"/>
      <c r="AH18" s="64" t="s">
        <v>2723</v>
      </c>
      <c r="AI18" s="54" t="s">
        <v>2724</v>
      </c>
      <c r="AJ18" s="54"/>
      <c r="AK18" s="54"/>
      <c r="AL18" s="54"/>
      <c r="AM18" s="138"/>
      <c r="AN18" s="54"/>
      <c r="AP18" s="55" t="s">
        <v>2583</v>
      </c>
      <c r="AU18" s="62"/>
      <c r="AZ18" s="62" t="s">
        <v>2613</v>
      </c>
    </row>
    <row r="19" spans="1:63" s="55" customFormat="1" ht="20.100000000000001" customHeight="1" x14ac:dyDescent="0.25">
      <c r="A19" s="313"/>
      <c r="B19" s="86" t="s">
        <v>2725</v>
      </c>
      <c r="C19" s="403"/>
      <c r="D19" s="63" t="s">
        <v>2791</v>
      </c>
      <c r="E19" s="82"/>
      <c r="F19" s="98" t="str">
        <f>_xlfn.IFNA(VLOOKUP(C19,$AA$10:$AF$30,3,FALSE),"-")</f>
        <v>-</v>
      </c>
      <c r="G19" s="120" t="str">
        <f>_xlfn.IFNA(VLOOKUP($C19,$AA$10:$AF$27,4,FALSE),"-")</f>
        <v>-</v>
      </c>
      <c r="H19" s="408"/>
      <c r="I19" s="407"/>
      <c r="J19" s="135" t="str">
        <f t="shared" si="5"/>
        <v>-</v>
      </c>
      <c r="K19" s="85" t="str">
        <f t="shared" si="4"/>
        <v>-</v>
      </c>
      <c r="L19" s="132">
        <f t="shared" si="2"/>
        <v>0</v>
      </c>
      <c r="M19" s="301"/>
      <c r="N19" s="304"/>
      <c r="O19" s="54"/>
      <c r="P19" s="54"/>
      <c r="Q19" s="54"/>
      <c r="R19" s="54"/>
      <c r="S19" s="54"/>
      <c r="T19" s="54"/>
      <c r="U19" s="54"/>
      <c r="V19" s="54"/>
      <c r="W19" s="54"/>
      <c r="X19" s="54"/>
      <c r="Y19" s="54"/>
      <c r="Z19" s="54"/>
      <c r="AA19" s="54" t="s">
        <v>2728</v>
      </c>
      <c r="AB19" s="64" t="s">
        <v>74</v>
      </c>
      <c r="AC19" s="64" t="s">
        <v>2807</v>
      </c>
      <c r="AD19" s="64" t="s">
        <v>2807</v>
      </c>
      <c r="AE19" s="54"/>
      <c r="AF19" s="54"/>
      <c r="AG19" s="54"/>
      <c r="AH19" s="64" t="s">
        <v>2723</v>
      </c>
      <c r="AI19" s="54" t="s">
        <v>2724</v>
      </c>
      <c r="AJ19" s="54"/>
      <c r="AK19" s="54"/>
      <c r="AL19" s="54"/>
      <c r="AM19" s="138"/>
      <c r="AN19" s="54"/>
      <c r="AZ19" s="60" t="s">
        <v>2614</v>
      </c>
    </row>
    <row r="20" spans="1:63" s="55" customFormat="1" ht="20.100000000000001" customHeight="1" x14ac:dyDescent="0.25">
      <c r="A20" s="313"/>
      <c r="B20" s="295" t="s">
        <v>43</v>
      </c>
      <c r="C20" s="296"/>
      <c r="D20" s="63" t="s">
        <v>52</v>
      </c>
      <c r="E20" s="80"/>
      <c r="F20" s="99" t="s">
        <v>2745</v>
      </c>
      <c r="G20" s="130">
        <v>0.9</v>
      </c>
      <c r="H20" s="122"/>
      <c r="I20" s="409"/>
      <c r="J20" s="136">
        <f>E20*3.6</f>
        <v>0</v>
      </c>
      <c r="K20" s="85">
        <f>860/G20*10^-7</f>
        <v>9.5555555555555555E-5</v>
      </c>
      <c r="L20" s="107">
        <f>E20*K20</f>
        <v>0</v>
      </c>
      <c r="M20" s="301"/>
      <c r="N20" s="304"/>
      <c r="O20" s="54"/>
      <c r="P20" s="54"/>
      <c r="Q20" s="54"/>
      <c r="R20" s="54"/>
      <c r="S20" s="54"/>
      <c r="T20" s="54"/>
      <c r="U20" s="54"/>
      <c r="V20" s="54"/>
      <c r="W20" s="54"/>
      <c r="X20" s="54"/>
      <c r="Y20" s="54"/>
      <c r="Z20" s="54"/>
      <c r="AA20" s="54" t="s">
        <v>2729</v>
      </c>
      <c r="AB20" s="64" t="s">
        <v>74</v>
      </c>
      <c r="AC20" s="64" t="s">
        <v>2807</v>
      </c>
      <c r="AD20" s="64" t="s">
        <v>2807</v>
      </c>
      <c r="AE20" s="54"/>
      <c r="AF20" s="54"/>
      <c r="AG20" s="54"/>
      <c r="AH20" s="64" t="s">
        <v>2723</v>
      </c>
      <c r="AI20" s="54" t="s">
        <v>2724</v>
      </c>
      <c r="AJ20" s="54"/>
      <c r="AK20" s="54"/>
      <c r="AL20" s="54"/>
      <c r="AM20" s="138"/>
      <c r="AN20" s="54"/>
      <c r="AS20" s="55" t="s">
        <v>2601</v>
      </c>
      <c r="AZ20" s="60" t="s">
        <v>2617</v>
      </c>
    </row>
    <row r="21" spans="1:63" s="55" customFormat="1" ht="20.100000000000001" customHeight="1" thickBot="1" x14ac:dyDescent="0.3">
      <c r="A21" s="313"/>
      <c r="B21" s="297" t="s">
        <v>44</v>
      </c>
      <c r="C21" s="298"/>
      <c r="D21" s="79" t="s">
        <v>36</v>
      </c>
      <c r="E21" s="83"/>
      <c r="F21" s="100" t="s">
        <v>2744</v>
      </c>
      <c r="G21" s="131">
        <v>3</v>
      </c>
      <c r="H21" s="122"/>
      <c r="I21" s="410"/>
      <c r="J21" s="137">
        <f>+E21*3.6</f>
        <v>0</v>
      </c>
      <c r="K21" s="84">
        <f>IF(I21&gt;0,(1/I21)*0.187*10^-3,(1/G21)*0.187*10^-3)</f>
        <v>6.2333333333333335E-5</v>
      </c>
      <c r="L21" s="108">
        <f>IFERROR(K21*E21,0)</f>
        <v>0</v>
      </c>
      <c r="M21" s="301"/>
      <c r="N21" s="304"/>
      <c r="O21" s="54"/>
      <c r="P21" s="54"/>
      <c r="Q21" s="54"/>
      <c r="R21" s="54"/>
      <c r="S21" s="54"/>
      <c r="T21" s="54"/>
      <c r="U21" s="54"/>
      <c r="V21" s="54"/>
      <c r="W21" s="54"/>
      <c r="X21" s="54"/>
      <c r="Y21" s="54"/>
      <c r="Z21" s="54"/>
      <c r="AA21" s="54" t="s">
        <v>61</v>
      </c>
      <c r="AB21" s="64" t="s">
        <v>74</v>
      </c>
      <c r="AC21" s="64" t="s">
        <v>2723</v>
      </c>
      <c r="AD21" s="65">
        <f>AE21/$AH$10</f>
        <v>34.727161661213529</v>
      </c>
      <c r="AE21" s="54">
        <v>8300</v>
      </c>
      <c r="AF21" s="54"/>
      <c r="AG21" s="54"/>
      <c r="AH21" s="64" t="s">
        <v>2723</v>
      </c>
      <c r="AI21" s="54" t="s">
        <v>2724</v>
      </c>
      <c r="AJ21" s="54"/>
      <c r="AK21" s="54"/>
      <c r="AL21" s="54"/>
      <c r="AM21" s="138"/>
      <c r="AN21" s="54"/>
    </row>
    <row r="22" spans="1:63" s="55" customFormat="1" ht="24.95" customHeight="1" thickBot="1" x14ac:dyDescent="0.3">
      <c r="A22" s="313"/>
      <c r="B22" s="242" t="s">
        <v>2730</v>
      </c>
      <c r="C22" s="243"/>
      <c r="D22" s="243"/>
      <c r="E22" s="243"/>
      <c r="F22" s="243"/>
      <c r="G22" s="243"/>
      <c r="H22" s="244"/>
      <c r="I22" s="243"/>
      <c r="J22" s="243"/>
      <c r="K22" s="243"/>
      <c r="L22" s="245"/>
      <c r="M22" s="302"/>
      <c r="N22" s="304"/>
      <c r="O22" s="54"/>
      <c r="P22" s="54"/>
      <c r="Q22" s="54"/>
      <c r="R22" s="54"/>
      <c r="S22" s="54"/>
      <c r="T22" s="54"/>
      <c r="U22" s="54"/>
      <c r="V22" s="54"/>
      <c r="W22" s="54"/>
      <c r="X22" s="54"/>
      <c r="Y22" s="54"/>
      <c r="Z22" s="54"/>
      <c r="AA22" s="54" t="s">
        <v>2722</v>
      </c>
      <c r="AB22" s="64" t="s">
        <v>74</v>
      </c>
      <c r="AC22" s="64" t="s">
        <v>2723</v>
      </c>
      <c r="AD22" s="65">
        <f>AE22/$AH$10</f>
        <v>33.890362585039703</v>
      </c>
      <c r="AE22" s="54">
        <v>8100</v>
      </c>
      <c r="AF22" s="54"/>
      <c r="AG22" s="54"/>
      <c r="AH22" s="64" t="s">
        <v>2723</v>
      </c>
      <c r="AI22" s="54" t="s">
        <v>2724</v>
      </c>
      <c r="AJ22" s="54"/>
      <c r="AK22" s="54"/>
      <c r="AL22" s="54"/>
      <c r="AM22" s="54"/>
      <c r="AN22" s="54"/>
    </row>
    <row r="23" spans="1:63" s="55" customFormat="1" ht="20.100000000000001" customHeight="1" x14ac:dyDescent="0.25">
      <c r="A23" s="313"/>
      <c r="B23" s="246" t="s">
        <v>2731</v>
      </c>
      <c r="C23" s="92" t="s">
        <v>2732</v>
      </c>
      <c r="D23" s="90" t="s">
        <v>37</v>
      </c>
      <c r="E23" s="112"/>
      <c r="F23" s="123"/>
      <c r="G23" s="123"/>
      <c r="H23" s="123"/>
      <c r="I23" s="123"/>
      <c r="J23" s="104">
        <f>E23*3.6</f>
        <v>0</v>
      </c>
      <c r="K23" s="102">
        <f>0.187*10^-3</f>
        <v>1.8699999999999999E-4</v>
      </c>
      <c r="L23" s="109">
        <f>E23*0.187*10^-3</f>
        <v>0</v>
      </c>
      <c r="M23" s="302"/>
      <c r="N23" s="304"/>
      <c r="O23" s="54"/>
      <c r="P23" s="54"/>
      <c r="Q23" s="54"/>
      <c r="R23" s="54"/>
      <c r="S23" s="54"/>
      <c r="T23" s="54"/>
      <c r="U23" s="54"/>
      <c r="V23" s="54"/>
      <c r="W23" s="54"/>
      <c r="X23" s="54"/>
      <c r="Y23" s="54"/>
      <c r="Z23" s="54"/>
      <c r="AA23" s="54" t="s">
        <v>2734</v>
      </c>
      <c r="AB23" s="64" t="s">
        <v>74</v>
      </c>
      <c r="AC23" s="64" t="s">
        <v>2723</v>
      </c>
      <c r="AD23" s="65">
        <f>AE23/$AH$10</f>
        <v>26.359170899475327</v>
      </c>
      <c r="AE23" s="54">
        <v>6300</v>
      </c>
      <c r="AF23" s="54"/>
      <c r="AG23" s="54"/>
      <c r="AH23" s="64" t="s">
        <v>2723</v>
      </c>
      <c r="AI23" s="54" t="s">
        <v>2724</v>
      </c>
      <c r="AJ23" s="54"/>
      <c r="AK23" s="54"/>
      <c r="AL23" s="54"/>
      <c r="AM23" s="54"/>
      <c r="AN23" s="54"/>
      <c r="AP23" s="55" t="s">
        <v>2799</v>
      </c>
      <c r="AT23" s="55" t="s">
        <v>2870</v>
      </c>
      <c r="AW23" s="55" t="s">
        <v>2870</v>
      </c>
      <c r="BA23" s="55" t="s">
        <v>37</v>
      </c>
      <c r="BG23" s="29"/>
      <c r="BH23" s="29"/>
      <c r="BI23" s="29"/>
      <c r="BJ23" s="29"/>
      <c r="BK23" s="29"/>
    </row>
    <row r="24" spans="1:63" s="55" customFormat="1" ht="20.100000000000001" customHeight="1" x14ac:dyDescent="0.25">
      <c r="A24" s="313"/>
      <c r="B24" s="247"/>
      <c r="C24" s="93" t="s">
        <v>2733</v>
      </c>
      <c r="D24" s="70" t="s">
        <v>37</v>
      </c>
      <c r="E24" s="113"/>
      <c r="F24" s="122"/>
      <c r="G24" s="122"/>
      <c r="H24" s="122"/>
      <c r="I24" s="122"/>
      <c r="J24" s="105">
        <f t="shared" ref="J24:J28" si="6">E24*3.6</f>
        <v>0</v>
      </c>
      <c r="K24" s="101">
        <f t="shared" ref="K24:K25" si="7">0.187*10^-3</f>
        <v>1.8699999999999999E-4</v>
      </c>
      <c r="L24" s="110">
        <f t="shared" ref="L24:L28" si="8">E24*0.187*10^-3</f>
        <v>0</v>
      </c>
      <c r="M24" s="302"/>
      <c r="N24" s="304"/>
      <c r="O24" s="54"/>
      <c r="P24" s="54"/>
      <c r="Q24" s="54"/>
      <c r="R24" s="54"/>
      <c r="S24" s="54"/>
      <c r="T24" s="54"/>
      <c r="U24" s="54"/>
      <c r="V24" s="54"/>
      <c r="W24" s="54"/>
      <c r="X24" s="54"/>
      <c r="Y24" s="54"/>
      <c r="Z24" s="54"/>
      <c r="AA24" s="54" t="s">
        <v>2736</v>
      </c>
      <c r="AB24" s="64" t="s">
        <v>74</v>
      </c>
      <c r="AC24" s="64" t="s">
        <v>2807</v>
      </c>
      <c r="AD24" s="64" t="s">
        <v>2807</v>
      </c>
      <c r="AE24" s="54"/>
      <c r="AF24" s="54"/>
      <c r="AG24" s="54"/>
      <c r="AH24" s="64" t="s">
        <v>2723</v>
      </c>
      <c r="AI24" s="54" t="s">
        <v>2724</v>
      </c>
      <c r="AJ24" s="54"/>
      <c r="AK24" s="54"/>
      <c r="AL24" s="54"/>
      <c r="AM24" s="54"/>
      <c r="AN24" s="54"/>
      <c r="AP24" s="55" t="s">
        <v>2800</v>
      </c>
      <c r="AT24" s="55" t="s">
        <v>2867</v>
      </c>
      <c r="AW24" s="55" t="s">
        <v>2799</v>
      </c>
      <c r="BA24" s="55" t="s">
        <v>2799</v>
      </c>
      <c r="BG24" s="29"/>
      <c r="BH24" s="29" t="s">
        <v>2550</v>
      </c>
      <c r="BI24" s="29" t="s">
        <v>2551</v>
      </c>
      <c r="BJ24" s="29" t="s">
        <v>2564</v>
      </c>
      <c r="BK24" s="29" t="s">
        <v>2551</v>
      </c>
    </row>
    <row r="25" spans="1:63" s="55" customFormat="1" ht="20.100000000000001" customHeight="1" x14ac:dyDescent="0.25">
      <c r="A25" s="313"/>
      <c r="B25" s="248"/>
      <c r="C25" s="94" t="s">
        <v>2735</v>
      </c>
      <c r="D25" s="70" t="s">
        <v>37</v>
      </c>
      <c r="E25" s="114">
        <f>E23-E24</f>
        <v>0</v>
      </c>
      <c r="F25" s="122"/>
      <c r="G25" s="122"/>
      <c r="H25" s="122"/>
      <c r="I25" s="122"/>
      <c r="J25" s="105">
        <f t="shared" si="6"/>
        <v>0</v>
      </c>
      <c r="K25" s="101">
        <f t="shared" si="7"/>
        <v>1.8699999999999999E-4</v>
      </c>
      <c r="L25" s="110">
        <f t="shared" si="8"/>
        <v>0</v>
      </c>
      <c r="M25" s="302"/>
      <c r="N25" s="304"/>
      <c r="O25" s="54"/>
      <c r="P25" s="54"/>
      <c r="Q25" s="54"/>
      <c r="R25" s="54"/>
      <c r="S25" s="54"/>
      <c r="T25" s="54"/>
      <c r="U25" s="54"/>
      <c r="V25" s="54"/>
      <c r="W25" s="54"/>
      <c r="X25" s="54"/>
      <c r="Y25" s="54"/>
      <c r="Z25" s="54"/>
      <c r="AA25" s="54" t="s">
        <v>2738</v>
      </c>
      <c r="AB25" s="64" t="s">
        <v>74</v>
      </c>
      <c r="AC25" s="64" t="s">
        <v>2807</v>
      </c>
      <c r="AD25" s="64" t="s">
        <v>2807</v>
      </c>
      <c r="AE25" s="54"/>
      <c r="AF25" s="54"/>
      <c r="AG25" s="54"/>
      <c r="AH25" s="64" t="s">
        <v>2723</v>
      </c>
      <c r="AI25" s="54" t="s">
        <v>2724</v>
      </c>
      <c r="AJ25" s="54"/>
      <c r="AK25" s="54"/>
      <c r="AL25" s="54"/>
      <c r="AM25" s="54"/>
      <c r="AN25" s="54"/>
      <c r="AO25" s="60"/>
      <c r="AP25" s="55" t="s">
        <v>2869</v>
      </c>
      <c r="AW25" s="55" t="s">
        <v>2800</v>
      </c>
      <c r="BA25" s="55" t="s">
        <v>2800</v>
      </c>
      <c r="BG25" s="29"/>
      <c r="BH25" s="29" t="s">
        <v>2550</v>
      </c>
      <c r="BI25" s="29" t="s">
        <v>2552</v>
      </c>
      <c r="BJ25" s="29" t="s">
        <v>2565</v>
      </c>
      <c r="BK25" s="29" t="s">
        <v>2552</v>
      </c>
    </row>
    <row r="26" spans="1:63" s="55" customFormat="1" ht="20.100000000000001" customHeight="1" thickBot="1" x14ac:dyDescent="0.3">
      <c r="A26" s="313"/>
      <c r="B26" s="248" t="s">
        <v>2737</v>
      </c>
      <c r="C26" s="94" t="s">
        <v>2732</v>
      </c>
      <c r="D26" s="70" t="s">
        <v>37</v>
      </c>
      <c r="E26" s="80"/>
      <c r="F26" s="122"/>
      <c r="G26" s="122"/>
      <c r="H26" s="122"/>
      <c r="I26" s="122"/>
      <c r="J26" s="105">
        <f t="shared" si="6"/>
        <v>0</v>
      </c>
      <c r="K26" s="101">
        <f t="shared" ref="K26:K27" si="9">860/0.9*10^-7</f>
        <v>9.5555555555555555E-5</v>
      </c>
      <c r="L26" s="110">
        <f t="shared" si="8"/>
        <v>0</v>
      </c>
      <c r="M26" s="302"/>
      <c r="N26" s="304"/>
      <c r="O26" s="54"/>
      <c r="P26" s="54"/>
      <c r="Q26" s="54"/>
      <c r="R26" s="54"/>
      <c r="S26" s="54"/>
      <c r="T26" s="54"/>
      <c r="U26" s="54"/>
      <c r="V26" s="54"/>
      <c r="W26" s="54"/>
      <c r="X26" s="54"/>
      <c r="Y26" s="54"/>
      <c r="Z26" s="54"/>
      <c r="AA26" s="54" t="s">
        <v>2739</v>
      </c>
      <c r="AB26" s="64" t="s">
        <v>74</v>
      </c>
      <c r="AC26" s="64" t="s">
        <v>2807</v>
      </c>
      <c r="AD26" s="64" t="s">
        <v>2807</v>
      </c>
      <c r="AE26" s="54"/>
      <c r="AF26" s="54"/>
      <c r="AG26" s="54"/>
      <c r="AH26" s="64" t="s">
        <v>2723</v>
      </c>
      <c r="AI26" s="54" t="s">
        <v>2724</v>
      </c>
      <c r="AJ26" s="54"/>
      <c r="AK26" s="54"/>
      <c r="AL26" s="54"/>
      <c r="AM26" s="54"/>
      <c r="AN26" s="54"/>
      <c r="AO26" s="60"/>
      <c r="AT26" s="55" t="s">
        <v>37</v>
      </c>
      <c r="BG26" s="29"/>
      <c r="BH26" s="29" t="s">
        <v>2553</v>
      </c>
      <c r="BI26" s="29" t="s">
        <v>2536</v>
      </c>
      <c r="BJ26" s="29" t="s">
        <v>2566</v>
      </c>
      <c r="BK26" s="29" t="s">
        <v>2554</v>
      </c>
    </row>
    <row r="27" spans="1:63" s="55" customFormat="1" ht="20.100000000000001" customHeight="1" x14ac:dyDescent="0.25">
      <c r="A27" s="313"/>
      <c r="B27" s="248"/>
      <c r="C27" s="93" t="s">
        <v>2733</v>
      </c>
      <c r="D27" s="70" t="s">
        <v>37</v>
      </c>
      <c r="E27" s="80"/>
      <c r="F27" s="122"/>
      <c r="G27" s="122"/>
      <c r="H27" s="122"/>
      <c r="I27" s="122"/>
      <c r="J27" s="105">
        <f t="shared" si="6"/>
        <v>0</v>
      </c>
      <c r="K27" s="101">
        <f t="shared" si="9"/>
        <v>9.5555555555555555E-5</v>
      </c>
      <c r="L27" s="110">
        <f t="shared" si="8"/>
        <v>0</v>
      </c>
      <c r="M27" s="302"/>
      <c r="N27" s="304"/>
      <c r="O27" s="54"/>
      <c r="P27" s="54"/>
      <c r="Q27" s="54"/>
      <c r="R27" s="54"/>
      <c r="S27" s="54"/>
      <c r="T27" s="54"/>
      <c r="U27" s="54"/>
      <c r="V27" s="54"/>
      <c r="W27" s="54"/>
      <c r="X27" s="54"/>
      <c r="Y27" s="54"/>
      <c r="Z27" s="54"/>
      <c r="AA27" s="54" t="s">
        <v>2740</v>
      </c>
      <c r="AB27" s="64" t="s">
        <v>74</v>
      </c>
      <c r="AC27" s="64" t="s">
        <v>2807</v>
      </c>
      <c r="AD27" s="64" t="s">
        <v>2807</v>
      </c>
      <c r="AE27" s="54"/>
      <c r="AF27" s="54"/>
      <c r="AG27" s="54"/>
      <c r="AH27" s="64" t="s">
        <v>2723</v>
      </c>
      <c r="AI27" s="54" t="s">
        <v>2724</v>
      </c>
      <c r="AJ27" s="54"/>
      <c r="AK27" s="54"/>
      <c r="AL27" s="54"/>
      <c r="AM27" s="54"/>
      <c r="AN27" s="54"/>
      <c r="AO27" s="60"/>
      <c r="AT27" s="55" t="s">
        <v>2867</v>
      </c>
      <c r="BF27" s="183"/>
      <c r="BG27" s="184"/>
      <c r="BH27" s="185">
        <v>0</v>
      </c>
      <c r="BI27" s="185">
        <v>0.5</v>
      </c>
      <c r="BJ27" s="185">
        <v>0.75</v>
      </c>
      <c r="BK27" s="186">
        <v>1</v>
      </c>
    </row>
    <row r="28" spans="1:63" s="55" customFormat="1" ht="20.100000000000001" customHeight="1" thickBot="1" x14ac:dyDescent="0.3">
      <c r="A28" s="313"/>
      <c r="B28" s="273"/>
      <c r="C28" s="95" t="s">
        <v>2735</v>
      </c>
      <c r="D28" s="73" t="s">
        <v>37</v>
      </c>
      <c r="E28" s="115">
        <f>E26-E27</f>
        <v>0</v>
      </c>
      <c r="F28" s="124"/>
      <c r="G28" s="124"/>
      <c r="H28" s="124"/>
      <c r="I28" s="124"/>
      <c r="J28" s="106">
        <f t="shared" si="6"/>
        <v>0</v>
      </c>
      <c r="K28" s="103">
        <f>860/0.9*10^-7</f>
        <v>9.5555555555555555E-5</v>
      </c>
      <c r="L28" s="111">
        <f t="shared" si="8"/>
        <v>0</v>
      </c>
      <c r="M28" s="303"/>
      <c r="N28" s="305"/>
      <c r="O28" s="54"/>
      <c r="P28" s="54"/>
      <c r="Q28" s="54"/>
      <c r="R28" s="54"/>
      <c r="S28" s="54"/>
      <c r="T28" s="54"/>
      <c r="U28" s="54"/>
      <c r="V28" s="54"/>
      <c r="W28" s="54"/>
      <c r="X28" s="54"/>
      <c r="Y28" s="54"/>
      <c r="Z28" s="54"/>
      <c r="AJ28" s="54"/>
      <c r="AK28" s="54"/>
      <c r="AL28" s="54"/>
      <c r="AM28" s="54"/>
      <c r="AN28" s="54"/>
      <c r="AO28" s="60"/>
      <c r="BF28" s="187"/>
      <c r="BG28" s="29"/>
      <c r="BH28" s="188" t="e">
        <f>(SUMIF($E$72:$Q$72,BH29,$E$55:$Q$55))/SUM($S$56:$S$60)</f>
        <v>#DIV/0!</v>
      </c>
      <c r="BI28" s="188" t="e">
        <f>(SUMIF($E$72:$Q$72,BI29,$E$55:$Q$55))/SUM($S$56:$S$60)</f>
        <v>#DIV/0!</v>
      </c>
      <c r="BJ28" s="188" t="e">
        <f>(SUMIF($E$72:$Q$72,BJ29,$E$55:$Q$55))/SUM($S$56:$S$60)</f>
        <v>#DIV/0!</v>
      </c>
      <c r="BK28" s="189" t="e">
        <f>(SUMIF($E$72:$Q$72,BK29,$E$55:$Q$55))/SUM($S$56:$S$60)</f>
        <v>#DIV/0!</v>
      </c>
    </row>
    <row r="29" spans="1:63" ht="39.950000000000003" customHeight="1" thickBot="1" x14ac:dyDescent="0.3">
      <c r="A29" s="313"/>
      <c r="B29" s="453" t="s">
        <v>2743</v>
      </c>
      <c r="C29" s="454"/>
      <c r="D29" s="454"/>
      <c r="E29" s="454"/>
      <c r="F29" s="454"/>
      <c r="G29" s="454"/>
      <c r="H29" s="454"/>
      <c r="I29" s="454"/>
      <c r="J29" s="454"/>
      <c r="K29" s="454"/>
      <c r="L29" s="454"/>
      <c r="M29" s="455"/>
      <c r="N29" s="456"/>
      <c r="O29"/>
      <c r="P29"/>
      <c r="Q29"/>
      <c r="R29"/>
      <c r="S29"/>
      <c r="T29"/>
      <c r="U29"/>
      <c r="V29"/>
      <c r="W29"/>
      <c r="X29"/>
      <c r="Y29"/>
      <c r="Z29"/>
      <c r="AA29" t="s">
        <v>2719</v>
      </c>
      <c r="AB29" s="53" t="s">
        <v>74</v>
      </c>
      <c r="AC29" s="53" t="s">
        <v>2723</v>
      </c>
      <c r="AD29" s="65">
        <f t="shared" si="3"/>
        <v>42.676752884864818</v>
      </c>
      <c r="AE29">
        <v>10200</v>
      </c>
      <c r="AF29"/>
      <c r="AG29"/>
      <c r="AH29" s="53" t="s">
        <v>2723</v>
      </c>
      <c r="AI29" t="s">
        <v>2724</v>
      </c>
      <c r="AJ29"/>
      <c r="AK29"/>
      <c r="AL29"/>
      <c r="AM29"/>
      <c r="AN29"/>
      <c r="AO29" s="33"/>
      <c r="AP29" s="29" t="s">
        <v>2903</v>
      </c>
      <c r="AR29" s="311" t="s">
        <v>2900</v>
      </c>
      <c r="AS29" s="311"/>
      <c r="AT29" s="311"/>
      <c r="AU29" s="311" t="s">
        <v>49</v>
      </c>
      <c r="AV29" s="311"/>
      <c r="AZ29" s="29" t="s">
        <v>2949</v>
      </c>
      <c r="BF29" s="190"/>
      <c r="BG29" s="191" t="s">
        <v>2965</v>
      </c>
      <c r="BH29" s="192" t="s">
        <v>2950</v>
      </c>
      <c r="BI29" s="192" t="s">
        <v>2951</v>
      </c>
      <c r="BJ29" s="192" t="s">
        <v>2952</v>
      </c>
      <c r="BK29" s="193" t="s">
        <v>2953</v>
      </c>
    </row>
    <row r="30" spans="1:63" ht="20.100000000000001" customHeight="1" x14ac:dyDescent="0.25">
      <c r="A30" s="313"/>
      <c r="B30" s="457" t="s">
        <v>2815</v>
      </c>
      <c r="C30" s="458" t="s">
        <v>20</v>
      </c>
      <c r="D30" s="459" t="s">
        <v>2865</v>
      </c>
      <c r="E30" s="385"/>
      <c r="F30" s="411" t="s">
        <v>2899</v>
      </c>
      <c r="G30" s="412" t="str">
        <f>IF(F33="PRODUZIONE","kg",IF(F33="SUPERFICIE AMBIENTI PRODUTTIVI","m2","m3"))</f>
        <v>kg</v>
      </c>
      <c r="H30" s="413" t="str">
        <f>IF($G$30=0," ",(CONCATENATE("IPE TOTALE [GJ/",$G$30,"]")))</f>
        <v>IPE TOTALE [GJ/kg]</v>
      </c>
      <c r="I30" s="414" t="str">
        <f>IF($G$30=0," ",(CONCATENATE("IPE TOTALE [tep/",$G$30,"]")))</f>
        <v>IPE TOTALE [tep/kg]</v>
      </c>
      <c r="J30" s="415" t="str">
        <f>IF($G$30=0," ",(CONCATENATE("IPE ELETTRICO [kWh/",$G$30,"]")))</f>
        <v>IPE ELETTRICO [kWh/kg]</v>
      </c>
      <c r="K30" s="416" t="str">
        <f>IF($G$30=0," ",(CONCATENATE("IPE ELETTRICO [GJ/",$G$30,"]")))</f>
        <v>IPE ELETTRICO [GJ/kg]</v>
      </c>
      <c r="L30" s="417" t="str">
        <f>IF($G$30=0," ",(CONCATENATE("IPE ELETTRICO [tep/",$G$30,"]")))</f>
        <v>IPE ELETTRICO [tep/kg]</v>
      </c>
      <c r="M30" s="418" t="str">
        <f>IF($G$30=0," ",(CONCATENATE("IPE TERMICO [GJ/",$G$30,"]")))</f>
        <v>IPE TERMICO [GJ/kg]</v>
      </c>
      <c r="N30" s="419" t="str">
        <f>IF($G$30=0," ",(CONCATENATE("IPE TERMICO [tep/",$G$30,"]")))</f>
        <v>IPE TERMICO [tep/kg]</v>
      </c>
      <c r="O30"/>
      <c r="P30"/>
      <c r="Q30"/>
      <c r="R30"/>
      <c r="S30"/>
      <c r="T30"/>
      <c r="U30"/>
      <c r="V30"/>
      <c r="W30"/>
      <c r="X30"/>
      <c r="Y30"/>
      <c r="Z30"/>
      <c r="AA30" t="s">
        <v>45</v>
      </c>
      <c r="AB30" s="53" t="s">
        <v>74</v>
      </c>
      <c r="AC30" s="53" t="s">
        <v>2713</v>
      </c>
      <c r="AD30" s="71">
        <f t="shared" si="3"/>
        <v>0</v>
      </c>
      <c r="AE30"/>
      <c r="AF30"/>
      <c r="AG30"/>
      <c r="AH30" s="53" t="s">
        <v>2723</v>
      </c>
      <c r="AI30" t="s">
        <v>2724</v>
      </c>
      <c r="AJ30"/>
      <c r="AK30"/>
      <c r="AL30"/>
      <c r="AM30"/>
      <c r="AN30"/>
      <c r="AO30" s="33"/>
      <c r="AP30" s="29" t="s">
        <v>2906</v>
      </c>
      <c r="AS30" s="29" t="s">
        <v>2907</v>
      </c>
      <c r="AT30" s="176" t="s">
        <v>2920</v>
      </c>
      <c r="AU30" s="29" t="s">
        <v>2910</v>
      </c>
      <c r="AV30" s="29" t="s">
        <v>2916</v>
      </c>
      <c r="AZ30" s="29" t="s">
        <v>2950</v>
      </c>
      <c r="BF30" s="194" t="e">
        <f>(SUMIF($E$52:$Q$52,BG30,$E$55:$Q$55))/($M$10*1000)</f>
        <v>#DIV/0!</v>
      </c>
      <c r="BG30" s="29" t="s">
        <v>2906</v>
      </c>
      <c r="BH30" s="195" t="e">
        <f t="shared" ref="BH30:BK33" si="10">$BF30*BH$28</f>
        <v>#DIV/0!</v>
      </c>
      <c r="BI30" s="195" t="e">
        <f t="shared" si="10"/>
        <v>#DIV/0!</v>
      </c>
      <c r="BJ30" s="195" t="e">
        <f t="shared" si="10"/>
        <v>#DIV/0!</v>
      </c>
      <c r="BK30" s="196" t="e">
        <f t="shared" si="10"/>
        <v>#DIV/0!</v>
      </c>
    </row>
    <row r="31" spans="1:63" ht="20.100000000000001" customHeight="1" x14ac:dyDescent="0.25">
      <c r="A31" s="313"/>
      <c r="B31" s="460"/>
      <c r="C31" s="461"/>
      <c r="D31" s="462" t="s">
        <v>2968</v>
      </c>
      <c r="E31" s="386"/>
      <c r="F31" s="420"/>
      <c r="G31" s="421"/>
      <c r="H31" s="422"/>
      <c r="I31" s="423"/>
      <c r="J31" s="424"/>
      <c r="K31" s="425"/>
      <c r="L31" s="426"/>
      <c r="M31" s="427"/>
      <c r="N31" s="428"/>
      <c r="O31"/>
      <c r="P31"/>
      <c r="Q31"/>
      <c r="R31"/>
      <c r="S31"/>
      <c r="T31"/>
      <c r="U31"/>
      <c r="V31"/>
      <c r="W31"/>
      <c r="X31"/>
      <c r="Y31"/>
      <c r="Z31"/>
      <c r="AA31"/>
      <c r="AB31" s="53"/>
      <c r="AC31" s="53"/>
      <c r="AD31" s="71"/>
      <c r="AE31"/>
      <c r="AF31"/>
      <c r="AG31"/>
      <c r="AH31" s="53"/>
      <c r="AI31"/>
      <c r="AJ31"/>
      <c r="AK31"/>
      <c r="AL31"/>
      <c r="AM31"/>
      <c r="AN31"/>
      <c r="AO31" s="33"/>
      <c r="AP31" s="29" t="s">
        <v>2905</v>
      </c>
      <c r="AS31" s="29" t="s">
        <v>2902</v>
      </c>
      <c r="AT31" s="29" t="s">
        <v>2909</v>
      </c>
      <c r="AU31" s="29" t="s">
        <v>2911</v>
      </c>
      <c r="AV31" s="29" t="s">
        <v>2917</v>
      </c>
      <c r="AZ31" s="29" t="s">
        <v>2951</v>
      </c>
      <c r="BF31" s="194" t="e">
        <f>(SUMIF($E$52:$Q$52,BG31,$E$55:$Q$55))/($M$10*1000)</f>
        <v>#DIV/0!</v>
      </c>
      <c r="BG31" s="29" t="s">
        <v>2905</v>
      </c>
      <c r="BH31" s="195" t="e">
        <f t="shared" si="10"/>
        <v>#DIV/0!</v>
      </c>
      <c r="BI31" s="195" t="e">
        <f t="shared" si="10"/>
        <v>#DIV/0!</v>
      </c>
      <c r="BJ31" s="195" t="e">
        <f t="shared" si="10"/>
        <v>#DIV/0!</v>
      </c>
      <c r="BK31" s="196" t="e">
        <f t="shared" si="10"/>
        <v>#DIV/0!</v>
      </c>
    </row>
    <row r="32" spans="1:63" ht="20.100000000000001" customHeight="1" thickBot="1" x14ac:dyDescent="0.3">
      <c r="A32" s="313"/>
      <c r="B32" s="460"/>
      <c r="C32" s="463"/>
      <c r="D32" s="464" t="s">
        <v>2866</v>
      </c>
      <c r="E32" s="387"/>
      <c r="F32" s="429"/>
      <c r="G32" s="430"/>
      <c r="H32" s="431"/>
      <c r="I32" s="421"/>
      <c r="J32" s="432"/>
      <c r="K32" s="433"/>
      <c r="L32" s="434"/>
      <c r="M32" s="435"/>
      <c r="N32" s="436"/>
      <c r="O32"/>
      <c r="P32"/>
      <c r="Q32"/>
      <c r="AO32" s="33"/>
      <c r="AP32" s="29" t="s">
        <v>2918</v>
      </c>
      <c r="AS32" s="29" t="s">
        <v>2908</v>
      </c>
      <c r="AU32" s="29" t="s">
        <v>2912</v>
      </c>
      <c r="AZ32" s="29" t="s">
        <v>2952</v>
      </c>
      <c r="BF32" s="194" t="e">
        <f>(SUMIF($E$52:$Q$52,BG32,$E$55:$Q$55))/($M$10*1000)</f>
        <v>#DIV/0!</v>
      </c>
      <c r="BG32" s="29" t="s">
        <v>2918</v>
      </c>
      <c r="BH32" s="195" t="e">
        <f t="shared" si="10"/>
        <v>#DIV/0!</v>
      </c>
      <c r="BI32" s="195" t="e">
        <f t="shared" si="10"/>
        <v>#DIV/0!</v>
      </c>
      <c r="BJ32" s="195" t="e">
        <f t="shared" si="10"/>
        <v>#DIV/0!</v>
      </c>
      <c r="BK32" s="196" t="e">
        <f t="shared" si="10"/>
        <v>#DIV/0!</v>
      </c>
    </row>
    <row r="33" spans="1:63" ht="20.100000000000001" customHeight="1" thickBot="1" x14ac:dyDescent="0.3">
      <c r="A33" s="313"/>
      <c r="B33" s="460"/>
      <c r="C33" s="458" t="s">
        <v>2898</v>
      </c>
      <c r="D33" s="465" t="s">
        <v>2846</v>
      </c>
      <c r="E33" s="385"/>
      <c r="F33" s="388" t="s">
        <v>20</v>
      </c>
      <c r="G33" s="437">
        <f>IF(F33="PRODUZIONE",SUM(E30:E32),IF(F33="SUPERFICIE AMBIENTI PRODUTTIVI",$E$33,$E$34))</f>
        <v>0</v>
      </c>
      <c r="H33" s="438">
        <f>IFERROR(M10/($G$33),0)</f>
        <v>0</v>
      </c>
      <c r="I33" s="439">
        <f>IFERROR((SUM(L10:L21)+L25+L28)/($G$33),0)</f>
        <v>0</v>
      </c>
      <c r="J33" s="440">
        <f>Q77</f>
        <v>0</v>
      </c>
      <c r="K33" s="441">
        <f>J33*3.6/1000</f>
        <v>0</v>
      </c>
      <c r="L33" s="442">
        <f>Q79</f>
        <v>0</v>
      </c>
      <c r="M33" s="443">
        <f>H33-K33</f>
        <v>0</v>
      </c>
      <c r="N33" s="444">
        <f>+I33-L33</f>
        <v>0</v>
      </c>
      <c r="O33"/>
      <c r="P33"/>
      <c r="Q33"/>
      <c r="AO33" s="33"/>
      <c r="AP33" s="29" t="s">
        <v>2919</v>
      </c>
      <c r="AU33" s="29" t="s">
        <v>2913</v>
      </c>
      <c r="AZ33" s="29" t="s">
        <v>2953</v>
      </c>
      <c r="BF33" s="194" t="e">
        <f>(SUMIF($E$52:$Q$52,BG33,$E$55:$Q$55))/($M$10*1000)</f>
        <v>#DIV/0!</v>
      </c>
      <c r="BG33" s="29" t="s">
        <v>2919</v>
      </c>
      <c r="BH33" s="195" t="e">
        <f t="shared" si="10"/>
        <v>#DIV/0!</v>
      </c>
      <c r="BI33" s="195" t="e">
        <f t="shared" si="10"/>
        <v>#DIV/0!</v>
      </c>
      <c r="BJ33" s="195" t="e">
        <f t="shared" si="10"/>
        <v>#DIV/0!</v>
      </c>
      <c r="BK33" s="196" t="e">
        <f t="shared" si="10"/>
        <v>#DIV/0!</v>
      </c>
    </row>
    <row r="34" spans="1:63" ht="20.100000000000001" customHeight="1" thickBot="1" x14ac:dyDescent="0.3">
      <c r="A34" s="313"/>
      <c r="B34" s="466"/>
      <c r="C34" s="463"/>
      <c r="D34" s="465" t="s">
        <v>2847</v>
      </c>
      <c r="E34" s="387"/>
      <c r="F34" s="389"/>
      <c r="G34" s="445"/>
      <c r="H34" s="446"/>
      <c r="I34" s="447"/>
      <c r="J34" s="448"/>
      <c r="K34" s="449"/>
      <c r="L34" s="450"/>
      <c r="M34" s="451"/>
      <c r="N34" s="452"/>
      <c r="O34"/>
      <c r="P34"/>
      <c r="Q34"/>
      <c r="AU34" s="29" t="s">
        <v>2914</v>
      </c>
      <c r="BF34" s="190"/>
      <c r="BK34" s="197"/>
    </row>
    <row r="35" spans="1:63" ht="20.100000000000001" customHeight="1" thickBot="1" x14ac:dyDescent="0.3">
      <c r="A35" s="313"/>
      <c r="B35" s="453" t="s">
        <v>2921</v>
      </c>
      <c r="C35" s="454"/>
      <c r="D35" s="454"/>
      <c r="E35" s="454"/>
      <c r="F35" s="467"/>
      <c r="G35" s="467"/>
      <c r="H35" s="467"/>
      <c r="I35" s="467"/>
      <c r="J35" s="467"/>
      <c r="K35" s="467"/>
      <c r="L35" s="467"/>
      <c r="M35" s="468"/>
      <c r="N35" s="469"/>
      <c r="AU35" s="29" t="s">
        <v>2915</v>
      </c>
      <c r="BF35" s="198"/>
      <c r="BH35" s="33" t="s">
        <v>3015</v>
      </c>
      <c r="BI35" s="33" t="s">
        <v>2966</v>
      </c>
      <c r="BJ35" s="33" t="s">
        <v>2967</v>
      </c>
      <c r="BK35" s="197"/>
    </row>
    <row r="36" spans="1:63" ht="38.25" thickBot="1" x14ac:dyDescent="0.3">
      <c r="A36" s="313"/>
      <c r="B36" s="488" t="s">
        <v>2970</v>
      </c>
      <c r="C36" s="470" t="s">
        <v>2929</v>
      </c>
      <c r="D36" s="471" t="s">
        <v>2922</v>
      </c>
      <c r="E36" s="472" t="s">
        <v>2930</v>
      </c>
      <c r="F36" s="473" t="s">
        <v>2931</v>
      </c>
      <c r="G36" s="474" t="s">
        <v>2932</v>
      </c>
      <c r="H36" s="475" t="s">
        <v>2933</v>
      </c>
      <c r="I36" s="476" t="s">
        <v>2969</v>
      </c>
      <c r="J36" s="479" t="s">
        <v>2934</v>
      </c>
      <c r="K36" s="482" t="s">
        <v>2935</v>
      </c>
      <c r="L36" s="483" t="s">
        <v>2936</v>
      </c>
      <c r="M36" s="484" t="s">
        <v>2942</v>
      </c>
      <c r="N36" s="485" t="s">
        <v>3014</v>
      </c>
      <c r="BF36" s="199"/>
      <c r="BG36" s="200"/>
      <c r="BH36" s="201" t="e">
        <f>($BH$30*$BH$27+$BI$30*$BI$27+$BJ$30*$BJ$27+$BK$30*$BK$27)</f>
        <v>#DIV/0!</v>
      </c>
      <c r="BI36" s="201" t="e">
        <f>($BH$32*$BH$27+$BI$32*$BI$27+$BJ$32*$BJ$27+$BK$32*$BK$27)+($BH$31*$BH$27+$BI$31*$BI$27+$BJ$31*$BJ$27+$BK$31*$BK$27)</f>
        <v>#DIV/0!</v>
      </c>
      <c r="BJ36" s="201" t="e">
        <f>($BH$33*$BH$27+$BI$33*$BI$27+$BJ$33*$BJ$27+$BK$33*$BK$27)</f>
        <v>#DIV/0!</v>
      </c>
      <c r="BK36" s="202"/>
    </row>
    <row r="37" spans="1:63" ht="20.100000000000001" customHeight="1" x14ac:dyDescent="0.25">
      <c r="A37" s="313"/>
      <c r="B37" s="489"/>
      <c r="C37" s="390" t="s">
        <v>2923</v>
      </c>
      <c r="D37" s="391" t="s">
        <v>2924</v>
      </c>
      <c r="E37" s="392"/>
      <c r="F37" s="392"/>
      <c r="G37" s="392"/>
      <c r="H37" s="393"/>
      <c r="I37" s="477">
        <f>IFERROR($E$10/SUM(E37:E40),0)</f>
        <v>0</v>
      </c>
      <c r="J37" s="480"/>
      <c r="K37" s="401" t="s">
        <v>2938</v>
      </c>
      <c r="L37" s="377"/>
      <c r="M37" s="378"/>
      <c r="N37" s="486">
        <f>SUM(M37:M40)</f>
        <v>0</v>
      </c>
    </row>
    <row r="38" spans="1:63" ht="20.100000000000001" customHeight="1" x14ac:dyDescent="0.25">
      <c r="A38" s="313"/>
      <c r="B38" s="489"/>
      <c r="C38" s="390" t="s">
        <v>2925</v>
      </c>
      <c r="D38" s="394" t="s">
        <v>2926</v>
      </c>
      <c r="E38" s="395"/>
      <c r="F38" s="395"/>
      <c r="G38" s="395"/>
      <c r="H38" s="396"/>
      <c r="I38" s="477"/>
      <c r="J38" s="480"/>
      <c r="K38" s="401" t="s">
        <v>2939</v>
      </c>
      <c r="L38" s="379"/>
      <c r="M38" s="380"/>
      <c r="N38" s="486"/>
    </row>
    <row r="39" spans="1:63" ht="20.100000000000001" customHeight="1" x14ac:dyDescent="0.3">
      <c r="A39" s="313"/>
      <c r="B39" s="489"/>
      <c r="C39" s="390" t="s">
        <v>2927</v>
      </c>
      <c r="D39" s="394" t="s">
        <v>2926</v>
      </c>
      <c r="E39" s="395"/>
      <c r="F39" s="395"/>
      <c r="G39" s="395"/>
      <c r="H39" s="396"/>
      <c r="I39" s="477"/>
      <c r="J39" s="480"/>
      <c r="K39" s="401" t="s">
        <v>2940</v>
      </c>
      <c r="L39" s="381"/>
      <c r="M39" s="382"/>
      <c r="N39" s="486"/>
    </row>
    <row r="40" spans="1:63" ht="20.100000000000001" customHeight="1" thickBot="1" x14ac:dyDescent="0.35">
      <c r="A40" s="314"/>
      <c r="B40" s="490"/>
      <c r="C40" s="397" t="s">
        <v>2928</v>
      </c>
      <c r="D40" s="398" t="s">
        <v>2937</v>
      </c>
      <c r="E40" s="399"/>
      <c r="F40" s="399"/>
      <c r="G40" s="399"/>
      <c r="H40" s="400"/>
      <c r="I40" s="478"/>
      <c r="J40" s="481"/>
      <c r="K40" s="402" t="s">
        <v>2941</v>
      </c>
      <c r="L40" s="383"/>
      <c r="M40" s="384"/>
      <c r="N40" s="487"/>
    </row>
    <row r="41" spans="1:63" ht="20.100000000000001" customHeight="1" x14ac:dyDescent="0.25"/>
    <row r="42" spans="1:63" ht="20.100000000000001" customHeight="1" x14ac:dyDescent="0.25"/>
    <row r="43" spans="1:63" ht="20.100000000000001" customHeight="1" thickBot="1" x14ac:dyDescent="0.3"/>
    <row r="44" spans="1:63" ht="39.950000000000003" customHeight="1" thickBot="1" x14ac:dyDescent="0.3">
      <c r="D44" s="504" t="s">
        <v>2814</v>
      </c>
      <c r="E44" s="505"/>
      <c r="F44" s="505"/>
      <c r="G44" s="505"/>
      <c r="H44" s="505"/>
      <c r="I44" s="505"/>
      <c r="J44" s="505"/>
      <c r="K44" s="505"/>
      <c r="L44" s="506"/>
    </row>
    <row r="45" spans="1:63" ht="24.95" customHeight="1" x14ac:dyDescent="0.25">
      <c r="A45" s="29"/>
      <c r="D45" s="491" t="s">
        <v>2608</v>
      </c>
      <c r="E45" s="254" t="s">
        <v>2747</v>
      </c>
      <c r="F45" s="254"/>
      <c r="G45" s="495" t="s">
        <v>2748</v>
      </c>
      <c r="H45" s="495"/>
      <c r="I45" s="495" t="s">
        <v>7</v>
      </c>
      <c r="J45" s="495"/>
      <c r="K45" s="495" t="s">
        <v>8</v>
      </c>
      <c r="L45" s="496"/>
    </row>
    <row r="46" spans="1:63" ht="24.95" customHeight="1" x14ac:dyDescent="0.25">
      <c r="A46" s="29"/>
      <c r="D46" s="492">
        <f>N10</f>
        <v>0</v>
      </c>
      <c r="E46" s="294"/>
      <c r="F46" s="294"/>
      <c r="G46" s="497" t="str">
        <f>IF(E46&lt;&gt;"NO",VLOOKUP('CLUSTER Monitoraggio'!$C$16,'CLUSTER Monitoraggio'!$A$2:$F$12,4,0),"NON soggetto a monitoraggio")</f>
        <v>non soggetto a monitoraggio</v>
      </c>
      <c r="H46" s="497"/>
      <c r="I46" s="497" t="str">
        <f>IF(E46&lt;&gt;"NO",VLOOKUP('CLUSTER Monitoraggio'!$C$16,'CLUSTER Monitoraggio'!$A$2:$F$12,5,0),"NON soggetto a monitoraggio")</f>
        <v>non soggetto a monitoraggio</v>
      </c>
      <c r="J46" s="497"/>
      <c r="K46" s="497" t="str">
        <f>IF(E46&lt;&gt;"NO",VLOOKUP('CLUSTER Monitoraggio'!$C$16,'CLUSTER Monitoraggio'!$A$2:$F$12,6,0),"NON soggetto a monitoraggio")</f>
        <v>non soggetto a monitoraggio</v>
      </c>
      <c r="L46" s="498"/>
    </row>
    <row r="47" spans="1:63" ht="24.95" customHeight="1" x14ac:dyDescent="0.25">
      <c r="A47" s="29"/>
      <c r="D47" s="493" t="s">
        <v>2964</v>
      </c>
      <c r="E47" s="507"/>
      <c r="F47" s="508"/>
      <c r="G47" s="499">
        <f>IFERROR($BH$36,0)</f>
        <v>0</v>
      </c>
      <c r="H47" s="500"/>
      <c r="I47" s="499">
        <f>IFERROR($BI$36,0)</f>
        <v>0</v>
      </c>
      <c r="J47" s="500"/>
      <c r="K47" s="499">
        <f>IFERROR($BJ$36,0)</f>
        <v>0</v>
      </c>
      <c r="L47" s="501"/>
    </row>
    <row r="48" spans="1:63" ht="24.95" customHeight="1" thickBot="1" x14ac:dyDescent="0.3">
      <c r="A48" s="29"/>
      <c r="D48" s="494" t="s">
        <v>2963</v>
      </c>
      <c r="E48" s="509"/>
      <c r="F48" s="510"/>
      <c r="G48" s="502">
        <f>IFERROR((3.6*(K83*D83+K261*D261+K339*D339)+(K202*D202*$G$11))/(3.6*(D83+D261+D339)+D202*$G$11),0)</f>
        <v>0</v>
      </c>
      <c r="H48" s="502"/>
      <c r="I48" s="502">
        <f>IFERROR((3.6*(K127*D127+K288*D288+K366*D366)+(K229*D229*$G$11))/(3.6*(D127+D288+D366)+D229*$G$11),0)</f>
        <v>0</v>
      </c>
      <c r="J48" s="502"/>
      <c r="K48" s="502">
        <f>IFERROR((3.6*(K178*D178+K319*D319+K397*D397)+(K241*D241*$G$11))/(3.6*(D178+D319+D397)+D241*$G$11),0)</f>
        <v>0</v>
      </c>
      <c r="L48" s="503"/>
    </row>
    <row r="49" spans="1:31" ht="24.95" customHeight="1" thickBot="1" x14ac:dyDescent="0.3">
      <c r="A49" s="29"/>
      <c r="D49"/>
      <c r="E49"/>
      <c r="F49"/>
      <c r="G49"/>
      <c r="H49"/>
      <c r="I49"/>
      <c r="J49"/>
      <c r="K49"/>
      <c r="L49"/>
      <c r="M49"/>
      <c r="N49"/>
      <c r="O49"/>
      <c r="P49"/>
    </row>
    <row r="50" spans="1:31" ht="39.950000000000003" customHeight="1" thickBot="1" x14ac:dyDescent="0.3">
      <c r="A50" s="580" t="s">
        <v>2782</v>
      </c>
      <c r="B50" s="511" t="s">
        <v>2781</v>
      </c>
      <c r="C50" s="512"/>
      <c r="D50" s="512"/>
      <c r="E50" s="512"/>
      <c r="F50" s="512"/>
      <c r="G50" s="512"/>
      <c r="H50" s="512"/>
      <c r="I50" s="512"/>
      <c r="J50" s="512"/>
      <c r="K50" s="512"/>
      <c r="L50" s="513"/>
      <c r="M50" s="513"/>
      <c r="N50" s="513"/>
      <c r="O50" s="513"/>
      <c r="P50" s="513"/>
      <c r="Q50" s="514"/>
      <c r="R50"/>
      <c r="S50"/>
    </row>
    <row r="51" spans="1:31" ht="24.95" customHeight="1" thickBot="1" x14ac:dyDescent="0.3">
      <c r="A51" s="581"/>
      <c r="B51" s="515" t="s">
        <v>2904</v>
      </c>
      <c r="C51" s="516"/>
      <c r="D51" s="517"/>
      <c r="E51" s="518" t="s">
        <v>2773</v>
      </c>
      <c r="F51" s="518" t="s">
        <v>2758</v>
      </c>
      <c r="G51" s="518" t="s">
        <v>2770</v>
      </c>
      <c r="H51" s="519" t="s">
        <v>2771</v>
      </c>
      <c r="I51" s="520" t="s">
        <v>2772</v>
      </c>
      <c r="J51" s="520" t="s">
        <v>2945</v>
      </c>
      <c r="K51" s="520" t="s">
        <v>2946</v>
      </c>
      <c r="L51" s="482" t="s">
        <v>2774</v>
      </c>
      <c r="M51" s="483" t="s">
        <v>2775</v>
      </c>
      <c r="N51" s="483" t="s">
        <v>2776</v>
      </c>
      <c r="O51" s="483" t="s">
        <v>2943</v>
      </c>
      <c r="P51" s="521" t="s">
        <v>2944</v>
      </c>
      <c r="Q51" s="522" t="s">
        <v>2777</v>
      </c>
      <c r="R51"/>
      <c r="S51"/>
    </row>
    <row r="52" spans="1:31" ht="20.100000000000001" customHeight="1" thickBot="1" x14ac:dyDescent="0.3">
      <c r="A52" s="581"/>
      <c r="B52" s="523" t="s">
        <v>3017</v>
      </c>
      <c r="C52" s="524"/>
      <c r="D52" s="525" t="s">
        <v>2713</v>
      </c>
      <c r="E52" s="533"/>
      <c r="F52" s="214"/>
      <c r="G52" s="532"/>
      <c r="H52" s="532"/>
      <c r="I52" s="532"/>
      <c r="J52" s="532"/>
      <c r="K52" s="533"/>
      <c r="L52" s="534"/>
      <c r="M52" s="535"/>
      <c r="N52" s="535"/>
      <c r="O52" s="535"/>
      <c r="P52" s="536"/>
      <c r="Q52" s="537"/>
      <c r="R52"/>
      <c r="S52"/>
    </row>
    <row r="53" spans="1:31" ht="20.100000000000001" customHeight="1" thickBot="1" x14ac:dyDescent="0.3">
      <c r="A53" s="581"/>
      <c r="B53" s="523" t="s">
        <v>3018</v>
      </c>
      <c r="C53" s="524"/>
      <c r="D53" s="525" t="s">
        <v>2713</v>
      </c>
      <c r="E53" s="539"/>
      <c r="F53" s="215"/>
      <c r="G53" s="538"/>
      <c r="H53" s="538"/>
      <c r="I53" s="538"/>
      <c r="J53" s="538"/>
      <c r="K53" s="539"/>
      <c r="L53" s="538"/>
      <c r="M53" s="540"/>
      <c r="N53" s="540"/>
      <c r="O53" s="540"/>
      <c r="P53" s="541"/>
      <c r="Q53" s="542"/>
      <c r="R53"/>
      <c r="S53"/>
    </row>
    <row r="54" spans="1:31" ht="20.100000000000001" customHeight="1" thickBot="1" x14ac:dyDescent="0.3">
      <c r="A54" s="581"/>
      <c r="B54" s="523" t="s">
        <v>3019</v>
      </c>
      <c r="C54" s="524"/>
      <c r="D54" s="526" t="s">
        <v>2901</v>
      </c>
      <c r="E54" s="548"/>
      <c r="F54" s="216"/>
      <c r="G54" s="543"/>
      <c r="H54" s="543"/>
      <c r="I54" s="543"/>
      <c r="J54" s="543"/>
      <c r="K54" s="544"/>
      <c r="L54" s="543"/>
      <c r="M54" s="545"/>
      <c r="N54" s="545"/>
      <c r="O54" s="545"/>
      <c r="P54" s="546"/>
      <c r="Q54" s="547"/>
      <c r="R54"/>
      <c r="S54"/>
    </row>
    <row r="55" spans="1:31" ht="24.95" customHeight="1" thickBot="1" x14ac:dyDescent="0.3">
      <c r="A55" s="581"/>
      <c r="B55" s="516" t="s">
        <v>2780</v>
      </c>
      <c r="C55" s="517"/>
      <c r="D55" s="527" t="s">
        <v>39</v>
      </c>
      <c r="E55" s="528">
        <f t="shared" ref="E55:Q55" si="11">E56*3.6+E57*$G$11+E58*3.6+ IFERROR(E59*IF($C$59=$B$12,$G$12,IF($C$59=$B$13,$G$13,IF($C$59=$B$14,$G$14,IF($C$59=$B$15,$J$15/($E$15*1000),VLOOKUP($C$59,$C$16:$J$19,8,FALSE)/(VLOOKUP($C$59,$C$16:$J$19,3,FALSE)*1000)))))*1000,0)+ IFERROR(E60*IF($C$60=$B$12,$G$12,IF($C$60=$B$13,$G$13,IF($C$60=$B$14,$G$14,IF($C$60=$B$15,$J$15/($E$15*1000),VLOOKUP($C$60,$C$16:$J$19,8,FALSE)/(VLOOKUP($C$60,$C$16:$J$19,3,FALSE)*1000)))))*1000,0)</f>
        <v>0</v>
      </c>
      <c r="F55" s="529">
        <f t="shared" si="11"/>
        <v>0</v>
      </c>
      <c r="G55" s="530">
        <f>G56*3.6+G57*$G$11+G58*3.6+ IFERROR(G59*IF($C$59=$B$12,$G$12,IF($C$59=$B$13,$G$13,IF($C$59=$B$14,$G$14,IF($C$59=$B$15,$J$15/($E$15*1000),VLOOKUP($C$59,$C$16:$J$19,8,FALSE)/(VLOOKUP($C$59,$C$16:$J$19,3,FALSE)*1000)))))*1000,0)+ IFERROR(G60*IF($C$60=$B$12,$G$12,IF($C$60=$B$13,$G$13,IF($C$60=$B$14,$G$14,IF($C$60=$B$15,$J$15/($E$15*1000),VLOOKUP($C$60,$C$16:$J$19,8,FALSE)/(VLOOKUP($C$60,$C$16:$J$19,3,FALSE)*1000)))))*1000,0)</f>
        <v>0</v>
      </c>
      <c r="H55" s="530">
        <f t="shared" si="11"/>
        <v>0</v>
      </c>
      <c r="I55" s="530">
        <f t="shared" si="11"/>
        <v>0</v>
      </c>
      <c r="J55" s="530">
        <f t="shared" si="11"/>
        <v>0</v>
      </c>
      <c r="K55" s="530">
        <f t="shared" si="11"/>
        <v>0</v>
      </c>
      <c r="L55" s="530">
        <f t="shared" si="11"/>
        <v>0</v>
      </c>
      <c r="M55" s="530">
        <f t="shared" si="11"/>
        <v>0</v>
      </c>
      <c r="N55" s="530">
        <f t="shared" si="11"/>
        <v>0</v>
      </c>
      <c r="O55" s="530">
        <f t="shared" si="11"/>
        <v>0</v>
      </c>
      <c r="P55" s="530">
        <f t="shared" si="11"/>
        <v>0</v>
      </c>
      <c r="Q55" s="531">
        <f t="shared" si="11"/>
        <v>0</v>
      </c>
      <c r="R55" s="522" t="s">
        <v>2778</v>
      </c>
      <c r="S55" s="522" t="s">
        <v>2779</v>
      </c>
      <c r="AE55" s="29" t="s">
        <v>2954</v>
      </c>
    </row>
    <row r="56" spans="1:31" ht="20.100000000000001" customHeight="1" x14ac:dyDescent="0.25">
      <c r="A56" s="581"/>
      <c r="B56" s="577" t="s">
        <v>2767</v>
      </c>
      <c r="C56" s="572" t="s">
        <v>2765</v>
      </c>
      <c r="D56" s="573" t="s">
        <v>37</v>
      </c>
      <c r="E56" s="620"/>
      <c r="F56" s="620"/>
      <c r="G56" s="621"/>
      <c r="H56" s="622"/>
      <c r="I56" s="623"/>
      <c r="J56" s="623"/>
      <c r="K56" s="624"/>
      <c r="L56" s="621"/>
      <c r="M56" s="625"/>
      <c r="N56" s="623"/>
      <c r="O56" s="625"/>
      <c r="P56" s="624"/>
      <c r="Q56" s="620"/>
      <c r="R56" s="549">
        <f t="shared" ref="R56:R71" si="12">SUM(E56:Q56)</f>
        <v>0</v>
      </c>
      <c r="S56" s="550">
        <f>R56*3.6</f>
        <v>0</v>
      </c>
      <c r="T56" s="32"/>
      <c r="AE56" s="125">
        <v>1</v>
      </c>
    </row>
    <row r="57" spans="1:31" ht="20.100000000000001" customHeight="1" x14ac:dyDescent="0.25">
      <c r="A57" s="581"/>
      <c r="B57" s="578"/>
      <c r="C57" s="574" t="s">
        <v>2766</v>
      </c>
      <c r="D57" s="575" t="s">
        <v>75</v>
      </c>
      <c r="E57" s="626"/>
      <c r="F57" s="626"/>
      <c r="G57" s="627"/>
      <c r="H57" s="628"/>
      <c r="I57" s="629"/>
      <c r="J57" s="629"/>
      <c r="K57" s="630"/>
      <c r="L57" s="627"/>
      <c r="M57" s="631"/>
      <c r="N57" s="629"/>
      <c r="O57" s="631"/>
      <c r="P57" s="630"/>
      <c r="Q57" s="626"/>
      <c r="R57" s="551">
        <f t="shared" si="12"/>
        <v>0</v>
      </c>
      <c r="S57" s="552">
        <f>R57*G11</f>
        <v>0</v>
      </c>
      <c r="T57" s="32"/>
      <c r="AE57" s="126">
        <f>G11/3.6</f>
        <v>9.7161670511293519</v>
      </c>
    </row>
    <row r="58" spans="1:31" ht="20.100000000000001" customHeight="1" x14ac:dyDescent="0.25">
      <c r="A58" s="581"/>
      <c r="B58" s="578"/>
      <c r="C58" s="574" t="s">
        <v>43</v>
      </c>
      <c r="D58" s="575" t="s">
        <v>52</v>
      </c>
      <c r="E58" s="626"/>
      <c r="F58" s="626"/>
      <c r="G58" s="627"/>
      <c r="H58" s="628"/>
      <c r="I58" s="629"/>
      <c r="J58" s="629"/>
      <c r="K58" s="630"/>
      <c r="L58" s="627"/>
      <c r="M58" s="631"/>
      <c r="N58" s="629"/>
      <c r="O58" s="631"/>
      <c r="P58" s="630"/>
      <c r="Q58" s="626"/>
      <c r="R58" s="551">
        <f t="shared" si="12"/>
        <v>0</v>
      </c>
      <c r="S58" s="552">
        <f>R58*3.6</f>
        <v>0</v>
      </c>
      <c r="T58" s="32"/>
      <c r="AE58" s="126">
        <v>1</v>
      </c>
    </row>
    <row r="59" spans="1:31" ht="20.100000000000001" customHeight="1" x14ac:dyDescent="0.25">
      <c r="A59" s="581"/>
      <c r="B59" s="578"/>
      <c r="C59" s="97" t="s">
        <v>2719</v>
      </c>
      <c r="D59" s="575" t="str">
        <f>IFERROR(VLOOKUP(C59,AA14:AB27,2,FALSE),"")</f>
        <v>t</v>
      </c>
      <c r="E59" s="626"/>
      <c r="F59" s="626"/>
      <c r="G59" s="627"/>
      <c r="H59" s="628"/>
      <c r="I59" s="629"/>
      <c r="J59" s="629"/>
      <c r="K59" s="630"/>
      <c r="L59" s="627"/>
      <c r="M59" s="631"/>
      <c r="N59" s="629"/>
      <c r="O59" s="631"/>
      <c r="P59" s="630"/>
      <c r="Q59" s="626"/>
      <c r="R59" s="551">
        <f t="shared" si="12"/>
        <v>0</v>
      </c>
      <c r="S59" s="552">
        <f>IFERROR(R59*IF(C59=$B$12,$G$12,IF(C59=$B$13,$G$13,IF(C59=$B$14,$G$14,IF(C59=$B$15,$J$15/($E$15*1000),VLOOKUP(C59,$C$16:$J$19,8,FALSE)/(VLOOKUP(C59,$C$16:$J$19,3,FALSE)*1000)))))*1000,0)</f>
        <v>0</v>
      </c>
      <c r="AE59" s="126">
        <f>IFERROR(IF(C59=$B$12,$G$12,IF(C59=$B$13,$G$13,IF(C59=$B$14,$G$14,IF(C59=$B$15,$J$15/($E$15*1000),VLOOKUP(C59,$C$16:$J$19,8,FALSE)/(VLOOKUP(C59,$C$16:$J$19,3,FALSE)*1000)))))*1000,0)/3.6</f>
        <v>11854.653579129117</v>
      </c>
    </row>
    <row r="60" spans="1:31" ht="20.100000000000001" customHeight="1" thickBot="1" x14ac:dyDescent="0.3">
      <c r="A60" s="581"/>
      <c r="B60" s="579"/>
      <c r="C60" s="97"/>
      <c r="D60" s="576" t="str">
        <f>IFERROR(VLOOKUP(C60,AA14:AB27,2,FALSE),"")</f>
        <v/>
      </c>
      <c r="E60" s="632"/>
      <c r="F60" s="632"/>
      <c r="G60" s="633"/>
      <c r="H60" s="634"/>
      <c r="I60" s="635"/>
      <c r="J60" s="635"/>
      <c r="K60" s="636"/>
      <c r="L60" s="633"/>
      <c r="M60" s="637"/>
      <c r="N60" s="635"/>
      <c r="O60" s="637"/>
      <c r="P60" s="636"/>
      <c r="Q60" s="632"/>
      <c r="R60" s="553">
        <f t="shared" si="12"/>
        <v>0</v>
      </c>
      <c r="S60" s="552">
        <f>IFERROR(R60*IF(C60=$B$12,$G$12,IF(C60=$B$13,$G$13,IF(C60=$B$14,$G$14,IF(C60=$B$15,$J$15/($E$15*1000),VLOOKUP(C60,$C$16:$J$19,8,FALSE)/(VLOOKUP(C60,$C$16:$J$19,3,FALSE)*1000)))))*1000,0)</f>
        <v>0</v>
      </c>
      <c r="AE60" s="126">
        <f>IFERROR(IF(C60=$B$12,$G$12,IF(C60=$B$13,$G$13,IF(C60=$B$14,$G$14,IF(C60=$B$15,$J$15/($E$15*1000),VLOOKUP(C60,$C$16:$J$19,8,FALSE)/(VLOOKUP(C60,$C$16:$J$19,3,FALSE)*1000)))))*1000,0)/3.6</f>
        <v>0</v>
      </c>
    </row>
    <row r="61" spans="1:31" ht="20.100000000000001" customHeight="1" x14ac:dyDescent="0.25">
      <c r="A61" s="581"/>
      <c r="B61" s="583" t="s">
        <v>9</v>
      </c>
      <c r="C61" s="584" t="s">
        <v>2732</v>
      </c>
      <c r="D61" s="585" t="s">
        <v>51</v>
      </c>
      <c r="E61" s="638"/>
      <c r="F61" s="638"/>
      <c r="G61" s="211"/>
      <c r="H61" s="205"/>
      <c r="I61" s="205"/>
      <c r="J61" s="177"/>
      <c r="K61" s="208"/>
      <c r="L61" s="207"/>
      <c r="M61" s="205"/>
      <c r="N61" s="205"/>
      <c r="O61" s="205"/>
      <c r="P61" s="208"/>
      <c r="Q61" s="650"/>
      <c r="R61" s="554">
        <f t="shared" si="12"/>
        <v>0</v>
      </c>
      <c r="S61" s="555">
        <f>R61*3.6</f>
        <v>0</v>
      </c>
    </row>
    <row r="62" spans="1:31" ht="20.100000000000001" customHeight="1" x14ac:dyDescent="0.25">
      <c r="A62" s="581"/>
      <c r="B62" s="586"/>
      <c r="C62" s="587" t="s">
        <v>2733</v>
      </c>
      <c r="D62" s="588"/>
      <c r="E62" s="626"/>
      <c r="F62" s="626"/>
      <c r="G62" s="211"/>
      <c r="H62" s="205"/>
      <c r="I62" s="205"/>
      <c r="J62" s="205"/>
      <c r="K62" s="208"/>
      <c r="L62" s="207"/>
      <c r="M62" s="205"/>
      <c r="N62" s="205"/>
      <c r="O62" s="205"/>
      <c r="P62" s="208"/>
      <c r="Q62" s="651"/>
      <c r="R62" s="556">
        <f t="shared" si="12"/>
        <v>0</v>
      </c>
      <c r="S62" s="557">
        <f t="shared" ref="S62:S71" si="13">R62*3.6</f>
        <v>0</v>
      </c>
    </row>
    <row r="63" spans="1:31" ht="20.100000000000001" customHeight="1" thickBot="1" x14ac:dyDescent="0.3">
      <c r="A63" s="581"/>
      <c r="B63" s="589"/>
      <c r="C63" s="590" t="s">
        <v>2759</v>
      </c>
      <c r="D63" s="591"/>
      <c r="E63" s="632"/>
      <c r="F63" s="632"/>
      <c r="G63" s="211"/>
      <c r="H63" s="205"/>
      <c r="I63" s="205"/>
      <c r="J63" s="205"/>
      <c r="K63" s="208"/>
      <c r="L63" s="207"/>
      <c r="M63" s="205"/>
      <c r="N63" s="205"/>
      <c r="O63" s="205"/>
      <c r="P63" s="208"/>
      <c r="Q63" s="652"/>
      <c r="R63" s="558">
        <f t="shared" si="12"/>
        <v>0</v>
      </c>
      <c r="S63" s="559">
        <f t="shared" si="13"/>
        <v>0</v>
      </c>
    </row>
    <row r="64" spans="1:31" ht="20.100000000000001" customHeight="1" x14ac:dyDescent="0.25">
      <c r="A64" s="581"/>
      <c r="B64" s="592" t="s">
        <v>2768</v>
      </c>
      <c r="C64" s="593" t="s">
        <v>2760</v>
      </c>
      <c r="D64" s="594" t="s">
        <v>52</v>
      </c>
      <c r="E64" s="638"/>
      <c r="F64" s="203"/>
      <c r="G64" s="640"/>
      <c r="H64" s="641"/>
      <c r="I64" s="642"/>
      <c r="J64" s="643"/>
      <c r="K64" s="644"/>
      <c r="L64" s="207"/>
      <c r="M64" s="205"/>
      <c r="N64" s="205"/>
      <c r="O64" s="205"/>
      <c r="P64" s="208"/>
      <c r="Q64" s="650"/>
      <c r="R64" s="560">
        <f t="shared" si="12"/>
        <v>0</v>
      </c>
      <c r="S64" s="561">
        <f t="shared" si="13"/>
        <v>0</v>
      </c>
    </row>
    <row r="65" spans="1:45" ht="20.100000000000001" customHeight="1" x14ac:dyDescent="0.25">
      <c r="A65" s="581"/>
      <c r="B65" s="595"/>
      <c r="C65" s="596" t="s">
        <v>2761</v>
      </c>
      <c r="D65" s="597"/>
      <c r="E65" s="626"/>
      <c r="F65" s="203"/>
      <c r="G65" s="627"/>
      <c r="H65" s="628"/>
      <c r="I65" s="629"/>
      <c r="J65" s="631"/>
      <c r="K65" s="630"/>
      <c r="L65" s="207"/>
      <c r="M65" s="205"/>
      <c r="N65" s="205"/>
      <c r="O65" s="205"/>
      <c r="P65" s="208"/>
      <c r="Q65" s="651"/>
      <c r="R65" s="562">
        <f t="shared" si="12"/>
        <v>0</v>
      </c>
      <c r="S65" s="563">
        <f t="shared" si="13"/>
        <v>0</v>
      </c>
    </row>
    <row r="66" spans="1:45" ht="20.100000000000001" customHeight="1" x14ac:dyDescent="0.25">
      <c r="A66" s="581"/>
      <c r="B66" s="595"/>
      <c r="C66" s="596" t="s">
        <v>2733</v>
      </c>
      <c r="D66" s="597"/>
      <c r="E66" s="626"/>
      <c r="F66" s="203"/>
      <c r="G66" s="627"/>
      <c r="H66" s="628"/>
      <c r="I66" s="629"/>
      <c r="J66" s="631"/>
      <c r="K66" s="630"/>
      <c r="L66" s="207"/>
      <c r="M66" s="205"/>
      <c r="N66" s="205"/>
      <c r="O66" s="205"/>
      <c r="P66" s="208"/>
      <c r="Q66" s="651"/>
      <c r="R66" s="562">
        <f t="shared" si="12"/>
        <v>0</v>
      </c>
      <c r="S66" s="563">
        <f t="shared" si="13"/>
        <v>0</v>
      </c>
    </row>
    <row r="67" spans="1:45" ht="20.100000000000001" customHeight="1" thickBot="1" x14ac:dyDescent="0.3">
      <c r="A67" s="581"/>
      <c r="B67" s="598"/>
      <c r="C67" s="599" t="s">
        <v>2762</v>
      </c>
      <c r="D67" s="600"/>
      <c r="E67" s="639"/>
      <c r="F67" s="203"/>
      <c r="G67" s="645"/>
      <c r="H67" s="646"/>
      <c r="I67" s="647"/>
      <c r="J67" s="648"/>
      <c r="K67" s="649"/>
      <c r="L67" s="207"/>
      <c r="M67" s="205"/>
      <c r="N67" s="205"/>
      <c r="O67" s="205"/>
      <c r="P67" s="208"/>
      <c r="Q67" s="653"/>
      <c r="R67" s="564">
        <f t="shared" si="12"/>
        <v>0</v>
      </c>
      <c r="S67" s="565">
        <f t="shared" si="13"/>
        <v>0</v>
      </c>
    </row>
    <row r="68" spans="1:45" ht="20.100000000000001" customHeight="1" x14ac:dyDescent="0.25">
      <c r="A68" s="581"/>
      <c r="B68" s="601" t="s">
        <v>2769</v>
      </c>
      <c r="C68" s="602" t="s">
        <v>2763</v>
      </c>
      <c r="D68" s="603" t="s">
        <v>36</v>
      </c>
      <c r="E68" s="206"/>
      <c r="F68" s="206"/>
      <c r="G68" s="212"/>
      <c r="H68" s="177"/>
      <c r="I68" s="177"/>
      <c r="J68" s="177"/>
      <c r="K68" s="209"/>
      <c r="L68" s="640"/>
      <c r="M68" s="643"/>
      <c r="N68" s="642"/>
      <c r="O68" s="643"/>
      <c r="P68" s="644"/>
      <c r="Q68" s="650"/>
      <c r="R68" s="566">
        <f t="shared" si="12"/>
        <v>0</v>
      </c>
      <c r="S68" s="567">
        <f t="shared" si="13"/>
        <v>0</v>
      </c>
    </row>
    <row r="69" spans="1:45" ht="20.100000000000001" customHeight="1" x14ac:dyDescent="0.25">
      <c r="A69" s="581"/>
      <c r="B69" s="604"/>
      <c r="C69" s="605" t="s">
        <v>2764</v>
      </c>
      <c r="D69" s="606"/>
      <c r="E69" s="203"/>
      <c r="F69" s="203"/>
      <c r="G69" s="211"/>
      <c r="H69" s="205"/>
      <c r="I69" s="205"/>
      <c r="J69" s="205"/>
      <c r="K69" s="208"/>
      <c r="L69" s="627"/>
      <c r="M69" s="631"/>
      <c r="N69" s="629"/>
      <c r="O69" s="631"/>
      <c r="P69" s="630"/>
      <c r="Q69" s="651"/>
      <c r="R69" s="568">
        <f t="shared" si="12"/>
        <v>0</v>
      </c>
      <c r="S69" s="569">
        <f t="shared" si="13"/>
        <v>0</v>
      </c>
      <c r="AS69" s="33"/>
    </row>
    <row r="70" spans="1:45" ht="20.100000000000001" customHeight="1" x14ac:dyDescent="0.25">
      <c r="A70" s="581"/>
      <c r="B70" s="604"/>
      <c r="C70" s="605" t="s">
        <v>2733</v>
      </c>
      <c r="D70" s="606"/>
      <c r="E70" s="203"/>
      <c r="F70" s="203"/>
      <c r="G70" s="211"/>
      <c r="H70" s="205"/>
      <c r="I70" s="205"/>
      <c r="J70" s="205"/>
      <c r="K70" s="208"/>
      <c r="L70" s="627"/>
      <c r="M70" s="631"/>
      <c r="N70" s="629"/>
      <c r="O70" s="631"/>
      <c r="P70" s="630"/>
      <c r="Q70" s="651"/>
      <c r="R70" s="568">
        <f t="shared" si="12"/>
        <v>0</v>
      </c>
      <c r="S70" s="569">
        <f t="shared" si="13"/>
        <v>0</v>
      </c>
      <c r="AS70" s="33"/>
    </row>
    <row r="71" spans="1:45" ht="20.100000000000001" customHeight="1" thickBot="1" x14ac:dyDescent="0.3">
      <c r="A71" s="581"/>
      <c r="B71" s="607"/>
      <c r="C71" s="608" t="s">
        <v>2762</v>
      </c>
      <c r="D71" s="609"/>
      <c r="E71" s="204"/>
      <c r="F71" s="204"/>
      <c r="G71" s="213"/>
      <c r="H71" s="127"/>
      <c r="I71" s="127"/>
      <c r="J71" s="127"/>
      <c r="K71" s="210"/>
      <c r="L71" s="633"/>
      <c r="M71" s="637"/>
      <c r="N71" s="635"/>
      <c r="O71" s="637"/>
      <c r="P71" s="636"/>
      <c r="Q71" s="652"/>
      <c r="R71" s="570">
        <f t="shared" si="12"/>
        <v>0</v>
      </c>
      <c r="S71" s="571">
        <f t="shared" si="13"/>
        <v>0</v>
      </c>
      <c r="AS71" s="33"/>
    </row>
    <row r="72" spans="1:45" ht="24.95" customHeight="1" thickBot="1" x14ac:dyDescent="0.3">
      <c r="A72" s="581"/>
      <c r="B72" s="610" t="s">
        <v>2947</v>
      </c>
      <c r="C72" s="611"/>
      <c r="D72" s="611"/>
      <c r="E72" s="654"/>
      <c r="F72" s="654"/>
      <c r="G72" s="659"/>
      <c r="H72" s="660"/>
      <c r="I72" s="661"/>
      <c r="J72" s="661"/>
      <c r="K72" s="662"/>
      <c r="L72" s="655"/>
      <c r="M72" s="656"/>
      <c r="N72" s="656"/>
      <c r="O72" s="657"/>
      <c r="P72" s="658"/>
      <c r="Q72" s="654"/>
      <c r="R72" s="178"/>
      <c r="S72" s="178"/>
      <c r="AS72" s="33"/>
    </row>
    <row r="73" spans="1:45" ht="24.95" customHeight="1" thickBot="1" x14ac:dyDescent="0.3">
      <c r="A73" s="582"/>
      <c r="B73" s="612" t="s">
        <v>2948</v>
      </c>
      <c r="C73" s="613"/>
      <c r="D73" s="614" t="s">
        <v>2753</v>
      </c>
      <c r="E73" s="615" t="str">
        <f>IFERROR((E61+E64+E65+E68+E69)/(E56+E58+E57*$AE$57+E59*$AE$59+E60*$AE$60),"-")</f>
        <v>-</v>
      </c>
      <c r="F73" s="615" t="str">
        <f t="shared" ref="F73:Q73" si="14">IFERROR((F61+F64+F65+F68+F69)/(F56+F58+F57*$AE$57+F59*$AE$59+F60*$AE$60),"-")</f>
        <v>-</v>
      </c>
      <c r="G73" s="616" t="str">
        <f t="shared" si="14"/>
        <v>-</v>
      </c>
      <c r="H73" s="617" t="str">
        <f t="shared" si="14"/>
        <v>-</v>
      </c>
      <c r="I73" s="618" t="str">
        <f t="shared" si="14"/>
        <v>-</v>
      </c>
      <c r="J73" s="618" t="str">
        <f t="shared" si="14"/>
        <v>-</v>
      </c>
      <c r="K73" s="619" t="str">
        <f t="shared" si="14"/>
        <v>-</v>
      </c>
      <c r="L73" s="616" t="str">
        <f t="shared" si="14"/>
        <v>-</v>
      </c>
      <c r="M73" s="618" t="str">
        <f t="shared" si="14"/>
        <v>-</v>
      </c>
      <c r="N73" s="618" t="str">
        <f t="shared" si="14"/>
        <v>-</v>
      </c>
      <c r="O73" s="618" t="str">
        <f t="shared" si="14"/>
        <v>-</v>
      </c>
      <c r="P73" s="619" t="str">
        <f t="shared" si="14"/>
        <v>-</v>
      </c>
      <c r="Q73" s="615" t="str">
        <f t="shared" si="14"/>
        <v>-</v>
      </c>
      <c r="R73" s="178"/>
      <c r="S73" s="178"/>
      <c r="AS73" s="33"/>
    </row>
    <row r="74" spans="1:45" ht="20.100000000000001" customHeight="1" thickBot="1" x14ac:dyDescent="0.3">
      <c r="A74" s="29"/>
      <c r="B74"/>
      <c r="C74"/>
      <c r="D74"/>
      <c r="E74"/>
      <c r="F74"/>
      <c r="G74"/>
      <c r="H74"/>
      <c r="I74"/>
      <c r="J74"/>
      <c r="K74"/>
      <c r="L74"/>
      <c r="M74"/>
      <c r="N74"/>
      <c r="O74"/>
      <c r="AO74" s="33"/>
    </row>
    <row r="75" spans="1:45" ht="39.950000000000003" customHeight="1" thickBot="1" x14ac:dyDescent="0.3">
      <c r="A75" s="29"/>
      <c r="B75" s="267" t="s">
        <v>2783</v>
      </c>
      <c r="C75" s="268"/>
      <c r="D75" s="268"/>
      <c r="E75" s="268"/>
      <c r="F75" s="268"/>
      <c r="G75" s="268"/>
      <c r="H75" s="268"/>
      <c r="I75" s="268"/>
      <c r="J75" s="268"/>
      <c r="K75" s="268"/>
      <c r="L75" s="268"/>
      <c r="M75" s="268"/>
      <c r="N75" s="268"/>
      <c r="O75" s="268"/>
      <c r="P75" s="268"/>
      <c r="Q75" s="269"/>
      <c r="AO75" s="33"/>
    </row>
    <row r="76" spans="1:45" ht="20.100000000000001" customHeight="1" thickBot="1" x14ac:dyDescent="0.3">
      <c r="A76" s="29"/>
    </row>
    <row r="77" spans="1:45" ht="20.100000000000001" customHeight="1" x14ac:dyDescent="0.25">
      <c r="A77" s="286" t="s">
        <v>34</v>
      </c>
      <c r="B77" s="663" t="s">
        <v>9</v>
      </c>
      <c r="C77" s="664"/>
      <c r="D77" s="585" t="s">
        <v>2751</v>
      </c>
      <c r="E77" s="665"/>
      <c r="F77" s="665"/>
      <c r="G77" s="665"/>
      <c r="H77" s="585" t="s">
        <v>2752</v>
      </c>
      <c r="I77" s="665"/>
      <c r="J77" s="665"/>
      <c r="K77" s="666"/>
      <c r="L77" s="667" t="s">
        <v>2754</v>
      </c>
      <c r="M77" s="668"/>
      <c r="N77" s="668"/>
      <c r="O77" s="668"/>
      <c r="P77" s="669" t="str">
        <f>IF($G$30=0," ",(CONCATENATE("IPE ELETTRICO [kWh/",$G$30,"]")))</f>
        <v>IPE ELETTRICO [kWh/kg]</v>
      </c>
      <c r="Q77" s="670">
        <f>IFERROR(D79/($G$33),0)</f>
        <v>0</v>
      </c>
      <c r="S77"/>
      <c r="T77"/>
      <c r="U77"/>
      <c r="V77"/>
      <c r="W77"/>
      <c r="X77"/>
    </row>
    <row r="78" spans="1:45" ht="20.100000000000001" customHeight="1" thickBot="1" x14ac:dyDescent="0.3">
      <c r="A78" s="287"/>
      <c r="B78" s="671"/>
      <c r="C78" s="672"/>
      <c r="D78" s="673" t="s">
        <v>37</v>
      </c>
      <c r="E78" s="673" t="s">
        <v>2790</v>
      </c>
      <c r="F78" s="674" t="s">
        <v>38</v>
      </c>
      <c r="G78" s="675" t="s">
        <v>2756</v>
      </c>
      <c r="H78" s="673" t="s">
        <v>37</v>
      </c>
      <c r="I78" s="674" t="s">
        <v>2790</v>
      </c>
      <c r="J78" s="674" t="s">
        <v>38</v>
      </c>
      <c r="K78" s="676" t="s">
        <v>2753</v>
      </c>
      <c r="L78" s="673" t="s">
        <v>37</v>
      </c>
      <c r="M78" s="677" t="s">
        <v>2790</v>
      </c>
      <c r="N78" s="674" t="s">
        <v>38</v>
      </c>
      <c r="O78" s="675" t="s">
        <v>2753</v>
      </c>
      <c r="P78" s="678" t="str">
        <f>IF($G$30=0," ",(CONCATENATE("IPE ELETTRICO [GJ/",$G$30,"]")))</f>
        <v>IPE ELETTRICO [GJ/kg]</v>
      </c>
      <c r="Q78" s="679">
        <f>Q77*3.6/1000</f>
        <v>0</v>
      </c>
      <c r="R78"/>
      <c r="S78"/>
      <c r="T78"/>
      <c r="U78"/>
      <c r="V78"/>
      <c r="W78"/>
      <c r="X78"/>
    </row>
    <row r="79" spans="1:45" ht="20.100000000000001" customHeight="1" thickBot="1" x14ac:dyDescent="0.3">
      <c r="A79" s="288"/>
      <c r="B79" s="680" t="s">
        <v>63</v>
      </c>
      <c r="C79" s="681" t="s">
        <v>9</v>
      </c>
      <c r="D79" s="682">
        <f>E10+E25-R56+R63</f>
        <v>0</v>
      </c>
      <c r="E79" s="682">
        <f>D79*3.6/1000</f>
        <v>0</v>
      </c>
      <c r="F79" s="683">
        <f>D79*K10</f>
        <v>0</v>
      </c>
      <c r="G79" s="684">
        <f>IFERROR(F79/N10,0)</f>
        <v>0</v>
      </c>
      <c r="H79" s="685">
        <f>D83+D127+D178</f>
        <v>0</v>
      </c>
      <c r="I79" s="686">
        <f>H79*3.6/1000</f>
        <v>0</v>
      </c>
      <c r="J79" s="686">
        <f>H79*K10</f>
        <v>0</v>
      </c>
      <c r="K79" s="687">
        <f>IFERROR(H79/D79,0)</f>
        <v>0</v>
      </c>
      <c r="L79" s="688">
        <f>AI83+AI127+AI178</f>
        <v>0</v>
      </c>
      <c r="M79" s="689">
        <f>L79*3.6/1000</f>
        <v>0</v>
      </c>
      <c r="N79" s="690">
        <f>L79*K10</f>
        <v>0</v>
      </c>
      <c r="O79" s="684">
        <f>IFERROR(L79/D79,0)</f>
        <v>0</v>
      </c>
      <c r="P79" s="691" t="str">
        <f>IF($G$30=0," ",(CONCATENATE("IPE ELETTRICO [tep/",$G$30,"]")))</f>
        <v>IPE ELETTRICO [tep/kg]</v>
      </c>
      <c r="Q79" s="692">
        <f>IFERROR(F79/($G$33),0)</f>
        <v>0</v>
      </c>
      <c r="S79"/>
      <c r="T79"/>
      <c r="U79"/>
      <c r="V79"/>
      <c r="W79"/>
      <c r="X79"/>
    </row>
    <row r="80" spans="1:45" ht="15.75" thickBot="1" x14ac:dyDescent="0.3">
      <c r="A80"/>
      <c r="B80"/>
      <c r="C80"/>
      <c r="O80"/>
      <c r="P80"/>
      <c r="Q80"/>
      <c r="R80"/>
      <c r="S80"/>
      <c r="T80"/>
      <c r="U80"/>
      <c r="V80"/>
      <c r="W80"/>
      <c r="X80"/>
    </row>
    <row r="81" spans="1:35" s="55" customFormat="1" ht="20.100000000000001" customHeight="1" thickBot="1" x14ac:dyDescent="0.3">
      <c r="A81" s="769" t="s">
        <v>2801</v>
      </c>
      <c r="B81" s="667" t="s">
        <v>0</v>
      </c>
      <c r="C81" s="727" t="s">
        <v>47</v>
      </c>
      <c r="D81" s="728"/>
      <c r="E81" s="728"/>
      <c r="F81" s="728"/>
      <c r="G81" s="728"/>
      <c r="H81" s="728"/>
      <c r="I81" s="729"/>
      <c r="J81" s="727" t="s">
        <v>2698</v>
      </c>
      <c r="K81" s="729"/>
      <c r="L81" s="730" t="s">
        <v>2757</v>
      </c>
      <c r="M81" s="731"/>
      <c r="N81" s="731"/>
      <c r="O81" s="731"/>
      <c r="P81" s="732"/>
      <c r="Q81" s="54"/>
      <c r="R81" s="54"/>
      <c r="S81" s="54"/>
      <c r="T81" s="54"/>
      <c r="U81" s="54"/>
      <c r="V81" s="54"/>
      <c r="W81" s="54"/>
    </row>
    <row r="82" spans="1:35" ht="80.099999999999994" customHeight="1" x14ac:dyDescent="0.25">
      <c r="A82" s="770"/>
      <c r="B82" s="733"/>
      <c r="C82" s="734" t="s">
        <v>13</v>
      </c>
      <c r="D82" s="735" t="s">
        <v>37</v>
      </c>
      <c r="E82" s="736" t="s">
        <v>2693</v>
      </c>
      <c r="F82" s="737" t="s">
        <v>2692</v>
      </c>
      <c r="G82" s="738" t="s">
        <v>37</v>
      </c>
      <c r="H82" s="737" t="s">
        <v>2810</v>
      </c>
      <c r="I82" s="739" t="s">
        <v>2702</v>
      </c>
      <c r="J82" s="740" t="s">
        <v>2695</v>
      </c>
      <c r="K82" s="741" t="s">
        <v>2697</v>
      </c>
      <c r="L82" s="742" t="s">
        <v>2699</v>
      </c>
      <c r="M82" s="743"/>
      <c r="N82" s="663" t="s">
        <v>2787</v>
      </c>
      <c r="O82" s="737"/>
      <c r="P82" s="664"/>
      <c r="Q82"/>
      <c r="R82"/>
      <c r="S82"/>
      <c r="T82"/>
      <c r="U82"/>
      <c r="V82"/>
      <c r="W82"/>
      <c r="AI82" s="29" t="s">
        <v>2696</v>
      </c>
    </row>
    <row r="83" spans="1:35" ht="24.95" customHeight="1" thickBot="1" x14ac:dyDescent="0.3">
      <c r="A83" s="771"/>
      <c r="B83" s="744"/>
      <c r="C83" s="745"/>
      <c r="D83" s="746">
        <f>SUM(D84:D123)</f>
        <v>0</v>
      </c>
      <c r="E83" s="747"/>
      <c r="F83" s="748"/>
      <c r="G83" s="749">
        <f>SUM(G84:G123)</f>
        <v>0</v>
      </c>
      <c r="H83" s="750"/>
      <c r="I83" s="751">
        <f>IFERROR(G83/D83,0)</f>
        <v>0</v>
      </c>
      <c r="J83" s="752"/>
      <c r="K83" s="751">
        <f>IFERROR(AI83/D83,0)</f>
        <v>0</v>
      </c>
      <c r="L83" s="677" t="s">
        <v>2701</v>
      </c>
      <c r="M83" s="675" t="s">
        <v>2700</v>
      </c>
      <c r="N83" s="673" t="s">
        <v>2788</v>
      </c>
      <c r="O83" s="674" t="s">
        <v>2789</v>
      </c>
      <c r="P83" s="676" t="s">
        <v>2708</v>
      </c>
      <c r="Q83"/>
      <c r="R83"/>
      <c r="S83"/>
      <c r="T83"/>
      <c r="U83"/>
      <c r="V83"/>
      <c r="W83"/>
      <c r="AH83" s="29" t="s">
        <v>2755</v>
      </c>
      <c r="AI83" s="180">
        <f>SUM(AI84:AI123)</f>
        <v>0</v>
      </c>
    </row>
    <row r="84" spans="1:35" ht="20.100000000000001" customHeight="1" x14ac:dyDescent="0.25">
      <c r="A84" s="766" t="s">
        <v>2802</v>
      </c>
      <c r="B84" s="761" t="s">
        <v>1</v>
      </c>
      <c r="C84" s="762" t="s">
        <v>2816</v>
      </c>
      <c r="D84" s="693"/>
      <c r="E84" s="694" t="s">
        <v>2829</v>
      </c>
      <c r="F84" s="695"/>
      <c r="G84" s="113"/>
      <c r="H84" s="754">
        <f>SUM(G84:G90)</f>
        <v>0</v>
      </c>
      <c r="I84" s="755" t="str">
        <f>IFERROR(H84/D84,"-")</f>
        <v>-</v>
      </c>
      <c r="J84" s="709"/>
      <c r="K84" s="710"/>
      <c r="L84" s="734" t="s">
        <v>2867</v>
      </c>
      <c r="M84" s="718"/>
      <c r="N84" s="773">
        <f>IFERROR(D84/SUM(M84:M90),0)</f>
        <v>0</v>
      </c>
      <c r="O84" s="774">
        <f>IFERROR(G84/M84,0)</f>
        <v>0</v>
      </c>
      <c r="P84" s="775" t="str">
        <f>IF(L84=0," ",(CONCATENATE($D$82," / ",L84)))</f>
        <v>kWh / Produzione [kg]</v>
      </c>
      <c r="Q84"/>
      <c r="R84"/>
      <c r="S84"/>
      <c r="T84"/>
      <c r="U84"/>
      <c r="V84"/>
      <c r="W84"/>
      <c r="AH84" s="116">
        <f>K84*D84</f>
        <v>0</v>
      </c>
      <c r="AI84" s="224">
        <f>K84*D84</f>
        <v>0</v>
      </c>
    </row>
    <row r="85" spans="1:35" ht="20.100000000000001" customHeight="1" x14ac:dyDescent="0.25">
      <c r="A85" s="767"/>
      <c r="B85" s="763" t="s">
        <v>11</v>
      </c>
      <c r="C85" s="764"/>
      <c r="D85" s="696"/>
      <c r="E85" s="697" t="s">
        <v>2829</v>
      </c>
      <c r="F85" s="698"/>
      <c r="G85" s="80"/>
      <c r="H85" s="754"/>
      <c r="I85" s="755"/>
      <c r="J85" s="709"/>
      <c r="K85" s="710"/>
      <c r="L85" s="753"/>
      <c r="M85" s="719"/>
      <c r="N85" s="776"/>
      <c r="O85" s="777">
        <f>IFERROR(G85/M85,0)</f>
        <v>0</v>
      </c>
      <c r="P85" s="778"/>
      <c r="Q85"/>
      <c r="R85"/>
      <c r="S85"/>
      <c r="T85"/>
      <c r="U85"/>
      <c r="V85"/>
      <c r="W85"/>
      <c r="AH85" s="116">
        <f t="shared" ref="AH85:AH123" si="15">K85*D85</f>
        <v>0</v>
      </c>
      <c r="AI85" s="225"/>
    </row>
    <row r="86" spans="1:35" ht="20.100000000000001" customHeight="1" x14ac:dyDescent="0.25">
      <c r="A86" s="767"/>
      <c r="B86" s="763" t="s">
        <v>23</v>
      </c>
      <c r="C86" s="764"/>
      <c r="D86" s="696"/>
      <c r="E86" s="697" t="s">
        <v>2830</v>
      </c>
      <c r="F86" s="698"/>
      <c r="G86" s="80"/>
      <c r="H86" s="754"/>
      <c r="I86" s="755"/>
      <c r="J86" s="709"/>
      <c r="K86" s="710"/>
      <c r="L86" s="753"/>
      <c r="M86" s="719"/>
      <c r="N86" s="776"/>
      <c r="O86" s="777">
        <f t="shared" ref="O86:O89" si="16">IFERROR(G86/M86,0)</f>
        <v>0</v>
      </c>
      <c r="P86" s="778"/>
      <c r="Q86"/>
      <c r="R86"/>
      <c r="S86"/>
      <c r="T86"/>
      <c r="U86"/>
      <c r="V86"/>
      <c r="W86"/>
      <c r="AH86" s="116">
        <f t="shared" si="15"/>
        <v>0</v>
      </c>
      <c r="AI86" s="225"/>
    </row>
    <row r="87" spans="1:35" ht="20.100000000000001" customHeight="1" x14ac:dyDescent="0.25">
      <c r="A87" s="767"/>
      <c r="B87" s="763" t="s">
        <v>24</v>
      </c>
      <c r="C87" s="764"/>
      <c r="D87" s="696"/>
      <c r="E87" s="697" t="s">
        <v>2830</v>
      </c>
      <c r="F87" s="698"/>
      <c r="G87" s="80"/>
      <c r="H87" s="754"/>
      <c r="I87" s="755"/>
      <c r="J87" s="709"/>
      <c r="K87" s="710"/>
      <c r="L87" s="753"/>
      <c r="M87" s="719"/>
      <c r="N87" s="776"/>
      <c r="O87" s="777">
        <f t="shared" si="16"/>
        <v>0</v>
      </c>
      <c r="P87" s="778"/>
      <c r="Q87"/>
      <c r="R87"/>
      <c r="S87"/>
      <c r="T87"/>
      <c r="U87"/>
      <c r="V87"/>
      <c r="W87"/>
      <c r="AH87" s="116">
        <f t="shared" si="15"/>
        <v>0</v>
      </c>
      <c r="AI87" s="225"/>
    </row>
    <row r="88" spans="1:35" ht="20.100000000000001" customHeight="1" x14ac:dyDescent="0.25">
      <c r="A88" s="767"/>
      <c r="B88" s="763" t="s">
        <v>2567</v>
      </c>
      <c r="C88" s="764"/>
      <c r="D88" s="696"/>
      <c r="E88" s="697" t="s">
        <v>2831</v>
      </c>
      <c r="F88" s="698"/>
      <c r="G88" s="80"/>
      <c r="H88" s="754"/>
      <c r="I88" s="755"/>
      <c r="J88" s="709"/>
      <c r="K88" s="710"/>
      <c r="L88" s="753"/>
      <c r="M88" s="719"/>
      <c r="N88" s="776"/>
      <c r="O88" s="777">
        <f t="shared" si="16"/>
        <v>0</v>
      </c>
      <c r="P88" s="778"/>
      <c r="Q88"/>
      <c r="R88"/>
      <c r="S88"/>
      <c r="T88"/>
      <c r="U88"/>
      <c r="V88"/>
      <c r="W88"/>
      <c r="AH88" s="116">
        <f t="shared" si="15"/>
        <v>0</v>
      </c>
      <c r="AI88" s="225"/>
    </row>
    <row r="89" spans="1:35" ht="20.100000000000001" customHeight="1" x14ac:dyDescent="0.25">
      <c r="A89" s="767"/>
      <c r="B89" s="763" t="s">
        <v>2568</v>
      </c>
      <c r="C89" s="764"/>
      <c r="D89" s="696"/>
      <c r="E89" s="697" t="s">
        <v>2678</v>
      </c>
      <c r="F89" s="698"/>
      <c r="G89" s="80"/>
      <c r="H89" s="754"/>
      <c r="I89" s="755"/>
      <c r="J89" s="709"/>
      <c r="K89" s="710"/>
      <c r="L89" s="753"/>
      <c r="M89" s="719"/>
      <c r="N89" s="776"/>
      <c r="O89" s="777">
        <f t="shared" si="16"/>
        <v>0</v>
      </c>
      <c r="P89" s="778"/>
      <c r="Q89"/>
      <c r="R89"/>
      <c r="S89"/>
      <c r="T89"/>
      <c r="U89"/>
      <c r="V89"/>
      <c r="W89"/>
      <c r="AH89" s="116">
        <f t="shared" si="15"/>
        <v>0</v>
      </c>
      <c r="AI89" s="225"/>
    </row>
    <row r="90" spans="1:35" ht="20.100000000000001" customHeight="1" thickBot="1" x14ac:dyDescent="0.3">
      <c r="A90" s="767"/>
      <c r="B90" s="763" t="s">
        <v>2569</v>
      </c>
      <c r="C90" s="765"/>
      <c r="D90" s="699"/>
      <c r="E90" s="700" t="s">
        <v>2679</v>
      </c>
      <c r="F90" s="701"/>
      <c r="G90" s="702"/>
      <c r="H90" s="756"/>
      <c r="I90" s="757"/>
      <c r="J90" s="711"/>
      <c r="K90" s="712"/>
      <c r="L90" s="745"/>
      <c r="M90" s="720"/>
      <c r="N90" s="779"/>
      <c r="O90" s="780">
        <f>IFERROR(G90/M90,0)</f>
        <v>0</v>
      </c>
      <c r="P90" s="781"/>
      <c r="Q90"/>
      <c r="R90"/>
      <c r="S90"/>
      <c r="T90"/>
      <c r="U90"/>
      <c r="V90"/>
      <c r="W90"/>
      <c r="AH90" s="116">
        <f t="shared" si="15"/>
        <v>0</v>
      </c>
      <c r="AI90" s="226"/>
    </row>
    <row r="91" spans="1:35" ht="20.100000000000001" customHeight="1" x14ac:dyDescent="0.25">
      <c r="A91" s="767"/>
      <c r="B91" s="763" t="s">
        <v>2570</v>
      </c>
      <c r="C91" s="762" t="s">
        <v>2817</v>
      </c>
      <c r="D91" s="693"/>
      <c r="E91" s="703" t="s">
        <v>3020</v>
      </c>
      <c r="F91" s="704"/>
      <c r="G91" s="112"/>
      <c r="H91" s="758">
        <f>SUM(G91:G94)</f>
        <v>0</v>
      </c>
      <c r="I91" s="759" t="str">
        <f>IFERROR(H91/D91,"-")</f>
        <v>-</v>
      </c>
      <c r="J91" s="713"/>
      <c r="K91" s="714"/>
      <c r="L91" s="734" t="s">
        <v>2867</v>
      </c>
      <c r="M91" s="718"/>
      <c r="N91" s="782">
        <f>IFERROR(D91/SUM(M91:M94),0)</f>
        <v>0</v>
      </c>
      <c r="O91" s="774">
        <f>IFERROR(G91/M91,0)</f>
        <v>0</v>
      </c>
      <c r="P91" s="775" t="str">
        <f>IF(L91=0," ",(CONCATENATE($D$82," / ",L91)))</f>
        <v>kWh / Produzione [kg]</v>
      </c>
      <c r="Q91"/>
      <c r="R91"/>
      <c r="S91"/>
      <c r="T91"/>
      <c r="U91"/>
      <c r="V91"/>
      <c r="W91"/>
      <c r="AH91" s="116">
        <f t="shared" si="15"/>
        <v>0</v>
      </c>
      <c r="AI91" s="224">
        <f>K91*D91</f>
        <v>0</v>
      </c>
    </row>
    <row r="92" spans="1:35" ht="20.100000000000001" customHeight="1" x14ac:dyDescent="0.25">
      <c r="A92" s="767"/>
      <c r="B92" s="763" t="s">
        <v>2571</v>
      </c>
      <c r="C92" s="764"/>
      <c r="D92" s="696"/>
      <c r="E92" s="697" t="s">
        <v>3021</v>
      </c>
      <c r="F92" s="698"/>
      <c r="G92" s="80"/>
      <c r="H92" s="754"/>
      <c r="I92" s="755"/>
      <c r="J92" s="709"/>
      <c r="K92" s="710"/>
      <c r="L92" s="753"/>
      <c r="M92" s="719"/>
      <c r="N92" s="783"/>
      <c r="O92" s="777">
        <f t="shared" ref="O92:O123" si="17">IFERROR(G92/M92,0)</f>
        <v>0</v>
      </c>
      <c r="P92" s="778"/>
      <c r="Q92"/>
      <c r="R92"/>
      <c r="S92"/>
      <c r="T92"/>
      <c r="U92"/>
      <c r="V92"/>
      <c r="W92"/>
      <c r="AH92" s="116">
        <f t="shared" si="15"/>
        <v>0</v>
      </c>
      <c r="AI92" s="225"/>
    </row>
    <row r="93" spans="1:35" ht="20.100000000000001" customHeight="1" x14ac:dyDescent="0.25">
      <c r="A93" s="767"/>
      <c r="B93" s="763" t="s">
        <v>2572</v>
      </c>
      <c r="C93" s="764"/>
      <c r="D93" s="696"/>
      <c r="E93" s="697" t="s">
        <v>3022</v>
      </c>
      <c r="F93" s="698"/>
      <c r="G93" s="80"/>
      <c r="H93" s="754"/>
      <c r="I93" s="755"/>
      <c r="J93" s="709"/>
      <c r="K93" s="710"/>
      <c r="L93" s="753"/>
      <c r="M93" s="719"/>
      <c r="N93" s="783"/>
      <c r="O93" s="777">
        <f t="shared" si="17"/>
        <v>0</v>
      </c>
      <c r="P93" s="778"/>
      <c r="Q93"/>
      <c r="R93"/>
      <c r="S93"/>
      <c r="T93"/>
      <c r="U93"/>
      <c r="V93"/>
      <c r="W93"/>
      <c r="AH93" s="116">
        <f t="shared" si="15"/>
        <v>0</v>
      </c>
      <c r="AI93" s="225"/>
    </row>
    <row r="94" spans="1:35" ht="20.100000000000001" customHeight="1" thickBot="1" x14ac:dyDescent="0.3">
      <c r="A94" s="767"/>
      <c r="B94" s="763" t="s">
        <v>2573</v>
      </c>
      <c r="C94" s="765"/>
      <c r="D94" s="699"/>
      <c r="E94" s="700" t="s">
        <v>3023</v>
      </c>
      <c r="F94" s="701"/>
      <c r="G94" s="702"/>
      <c r="H94" s="756"/>
      <c r="I94" s="757"/>
      <c r="J94" s="709"/>
      <c r="K94" s="710"/>
      <c r="L94" s="745"/>
      <c r="M94" s="720"/>
      <c r="N94" s="784"/>
      <c r="O94" s="780">
        <f t="shared" si="17"/>
        <v>0</v>
      </c>
      <c r="P94" s="781"/>
      <c r="Q94"/>
      <c r="R94"/>
      <c r="S94"/>
      <c r="T94"/>
      <c r="U94"/>
      <c r="V94"/>
      <c r="W94"/>
      <c r="AH94" s="116">
        <f t="shared" si="15"/>
        <v>0</v>
      </c>
      <c r="AI94" s="226"/>
    </row>
    <row r="95" spans="1:35" ht="20.100000000000001" customHeight="1" x14ac:dyDescent="0.25">
      <c r="A95" s="767"/>
      <c r="B95" s="763" t="s">
        <v>2574</v>
      </c>
      <c r="C95" s="762" t="s">
        <v>2818</v>
      </c>
      <c r="D95" s="693"/>
      <c r="E95" s="703" t="s">
        <v>2824</v>
      </c>
      <c r="F95" s="704"/>
      <c r="G95" s="112"/>
      <c r="H95" s="758">
        <f>SUM(G95:G99)</f>
        <v>0</v>
      </c>
      <c r="I95" s="759" t="str">
        <f>IFERROR(H95/D95,"-")</f>
        <v>-</v>
      </c>
      <c r="J95" s="713"/>
      <c r="K95" s="714"/>
      <c r="L95" s="734" t="s">
        <v>2867</v>
      </c>
      <c r="M95" s="719"/>
      <c r="N95" s="782">
        <f>IFERROR(D95/SUM(M95:M99),0)</f>
        <v>0</v>
      </c>
      <c r="O95" s="774">
        <f t="shared" si="17"/>
        <v>0</v>
      </c>
      <c r="P95" s="775" t="str">
        <f t="shared" ref="P95:P122" si="18">IF(L95=0," ",(CONCATENATE($D$82," / ",L95)))</f>
        <v>kWh / Produzione [kg]</v>
      </c>
      <c r="Q95"/>
      <c r="R95"/>
      <c r="S95"/>
      <c r="T95"/>
      <c r="U95"/>
      <c r="V95"/>
      <c r="W95"/>
      <c r="AH95" s="116">
        <f t="shared" si="15"/>
        <v>0</v>
      </c>
      <c r="AI95" s="224">
        <f>K95*D95</f>
        <v>0</v>
      </c>
    </row>
    <row r="96" spans="1:35" ht="20.100000000000001" customHeight="1" x14ac:dyDescent="0.25">
      <c r="A96" s="767"/>
      <c r="B96" s="763" t="s">
        <v>2578</v>
      </c>
      <c r="C96" s="764"/>
      <c r="D96" s="696"/>
      <c r="E96" s="697" t="s">
        <v>2825</v>
      </c>
      <c r="F96" s="698"/>
      <c r="G96" s="80"/>
      <c r="H96" s="754"/>
      <c r="I96" s="755"/>
      <c r="J96" s="709"/>
      <c r="K96" s="710"/>
      <c r="L96" s="753"/>
      <c r="M96" s="719"/>
      <c r="N96" s="783"/>
      <c r="O96" s="777">
        <f t="shared" si="17"/>
        <v>0</v>
      </c>
      <c r="P96" s="778"/>
      <c r="Q96"/>
      <c r="R96"/>
      <c r="S96"/>
      <c r="T96"/>
      <c r="U96"/>
      <c r="V96"/>
      <c r="W96"/>
      <c r="AH96" s="116">
        <f t="shared" si="15"/>
        <v>0</v>
      </c>
      <c r="AI96" s="225"/>
    </row>
    <row r="97" spans="1:35" ht="20.100000000000001" customHeight="1" x14ac:dyDescent="0.25">
      <c r="A97" s="767"/>
      <c r="B97" s="763" t="s">
        <v>2579</v>
      </c>
      <c r="C97" s="764"/>
      <c r="D97" s="696"/>
      <c r="E97" s="697" t="s">
        <v>2826</v>
      </c>
      <c r="F97" s="698"/>
      <c r="G97" s="80"/>
      <c r="H97" s="754"/>
      <c r="I97" s="755"/>
      <c r="J97" s="709"/>
      <c r="K97" s="710"/>
      <c r="L97" s="753"/>
      <c r="M97" s="719"/>
      <c r="N97" s="783"/>
      <c r="O97" s="777">
        <f t="shared" si="17"/>
        <v>0</v>
      </c>
      <c r="P97" s="778"/>
      <c r="Q97"/>
      <c r="R97"/>
      <c r="S97"/>
      <c r="T97"/>
      <c r="U97"/>
      <c r="V97"/>
      <c r="W97"/>
      <c r="AH97" s="116">
        <f t="shared" si="15"/>
        <v>0</v>
      </c>
      <c r="AI97" s="225"/>
    </row>
    <row r="98" spans="1:35" ht="20.100000000000001" customHeight="1" x14ac:dyDescent="0.25">
      <c r="A98" s="767"/>
      <c r="B98" s="763" t="s">
        <v>2580</v>
      </c>
      <c r="C98" s="764"/>
      <c r="D98" s="696"/>
      <c r="E98" s="697" t="s">
        <v>2827</v>
      </c>
      <c r="F98" s="698"/>
      <c r="G98" s="80"/>
      <c r="H98" s="754"/>
      <c r="I98" s="755"/>
      <c r="J98" s="709"/>
      <c r="K98" s="710"/>
      <c r="L98" s="753"/>
      <c r="M98" s="719"/>
      <c r="N98" s="783"/>
      <c r="O98" s="777">
        <f t="shared" si="17"/>
        <v>0</v>
      </c>
      <c r="P98" s="778"/>
      <c r="Q98"/>
      <c r="R98"/>
      <c r="S98"/>
      <c r="T98"/>
      <c r="U98"/>
      <c r="V98"/>
      <c r="W98"/>
      <c r="AH98" s="116">
        <f t="shared" si="15"/>
        <v>0</v>
      </c>
      <c r="AI98" s="225"/>
    </row>
    <row r="99" spans="1:35" ht="20.100000000000001" customHeight="1" thickBot="1" x14ac:dyDescent="0.3">
      <c r="A99" s="767"/>
      <c r="B99" s="763" t="s">
        <v>2621</v>
      </c>
      <c r="C99" s="765"/>
      <c r="D99" s="699"/>
      <c r="E99" s="700" t="s">
        <v>2860</v>
      </c>
      <c r="F99" s="701"/>
      <c r="G99" s="702"/>
      <c r="H99" s="756"/>
      <c r="I99" s="757"/>
      <c r="J99" s="711"/>
      <c r="K99" s="712"/>
      <c r="L99" s="745"/>
      <c r="M99" s="720"/>
      <c r="N99" s="784"/>
      <c r="O99" s="780">
        <f t="shared" si="17"/>
        <v>0</v>
      </c>
      <c r="P99" s="781"/>
      <c r="Q99"/>
      <c r="R99"/>
      <c r="S99"/>
      <c r="T99"/>
      <c r="U99"/>
      <c r="V99"/>
      <c r="W99"/>
      <c r="AH99" s="116">
        <f t="shared" si="15"/>
        <v>0</v>
      </c>
      <c r="AI99" s="226"/>
    </row>
    <row r="100" spans="1:35" ht="20.100000000000001" customHeight="1" x14ac:dyDescent="0.25">
      <c r="A100" s="767"/>
      <c r="B100" s="763" t="s">
        <v>2622</v>
      </c>
      <c r="C100" s="762" t="s">
        <v>2819</v>
      </c>
      <c r="D100" s="693"/>
      <c r="E100" s="705" t="s">
        <v>2824</v>
      </c>
      <c r="F100" s="704"/>
      <c r="G100" s="112"/>
      <c r="H100" s="758">
        <f>SUM(G100:G105)</f>
        <v>0</v>
      </c>
      <c r="I100" s="759" t="str">
        <f>IFERROR(H100/D100,"-")</f>
        <v>-</v>
      </c>
      <c r="J100" s="713"/>
      <c r="K100" s="714"/>
      <c r="L100" s="734" t="s">
        <v>2867</v>
      </c>
      <c r="M100" s="719"/>
      <c r="N100" s="782">
        <f>IFERROR(D100/SUM(M100:M105),0)</f>
        <v>0</v>
      </c>
      <c r="O100" s="774">
        <f t="shared" si="17"/>
        <v>0</v>
      </c>
      <c r="P100" s="775" t="str">
        <f t="shared" si="18"/>
        <v>kWh / Produzione [kg]</v>
      </c>
      <c r="Q100"/>
      <c r="R100"/>
      <c r="S100"/>
      <c r="T100"/>
      <c r="U100"/>
      <c r="V100"/>
      <c r="W100"/>
      <c r="AH100" s="116">
        <f t="shared" si="15"/>
        <v>0</v>
      </c>
      <c r="AI100" s="224">
        <f>K100*D100</f>
        <v>0</v>
      </c>
    </row>
    <row r="101" spans="1:35" ht="20.100000000000001" customHeight="1" x14ac:dyDescent="0.25">
      <c r="A101" s="767"/>
      <c r="B101" s="763" t="s">
        <v>2623</v>
      </c>
      <c r="C101" s="764"/>
      <c r="D101" s="696"/>
      <c r="E101" s="706" t="s">
        <v>2825</v>
      </c>
      <c r="F101" s="698"/>
      <c r="G101" s="80"/>
      <c r="H101" s="754"/>
      <c r="I101" s="755"/>
      <c r="J101" s="709"/>
      <c r="K101" s="710"/>
      <c r="L101" s="753"/>
      <c r="M101" s="719"/>
      <c r="N101" s="783"/>
      <c r="O101" s="777">
        <f t="shared" si="17"/>
        <v>0</v>
      </c>
      <c r="P101" s="778"/>
      <c r="Q101"/>
      <c r="R101"/>
      <c r="S101"/>
      <c r="T101"/>
      <c r="U101"/>
      <c r="V101"/>
      <c r="W101"/>
      <c r="AH101" s="116">
        <f t="shared" si="15"/>
        <v>0</v>
      </c>
      <c r="AI101" s="225"/>
    </row>
    <row r="102" spans="1:35" ht="20.100000000000001" customHeight="1" x14ac:dyDescent="0.25">
      <c r="A102" s="767"/>
      <c r="B102" s="763" t="s">
        <v>2624</v>
      </c>
      <c r="C102" s="764"/>
      <c r="D102" s="696"/>
      <c r="E102" s="706" t="s">
        <v>2826</v>
      </c>
      <c r="F102" s="698"/>
      <c r="G102" s="80"/>
      <c r="H102" s="754"/>
      <c r="I102" s="755"/>
      <c r="J102" s="709"/>
      <c r="K102" s="710"/>
      <c r="L102" s="753"/>
      <c r="M102" s="719"/>
      <c r="N102" s="783"/>
      <c r="O102" s="777">
        <f t="shared" si="17"/>
        <v>0</v>
      </c>
      <c r="P102" s="778"/>
      <c r="Q102"/>
      <c r="R102"/>
      <c r="S102"/>
      <c r="T102"/>
      <c r="U102"/>
      <c r="V102"/>
      <c r="W102"/>
      <c r="AH102" s="116">
        <f t="shared" si="15"/>
        <v>0</v>
      </c>
      <c r="AI102" s="225"/>
    </row>
    <row r="103" spans="1:35" ht="20.100000000000001" customHeight="1" x14ac:dyDescent="0.25">
      <c r="A103" s="767"/>
      <c r="B103" s="763" t="s">
        <v>2625</v>
      </c>
      <c r="C103" s="764"/>
      <c r="D103" s="696"/>
      <c r="E103" s="706" t="s">
        <v>2827</v>
      </c>
      <c r="F103" s="698"/>
      <c r="G103" s="80"/>
      <c r="H103" s="754"/>
      <c r="I103" s="755"/>
      <c r="J103" s="709"/>
      <c r="K103" s="710"/>
      <c r="L103" s="753"/>
      <c r="M103" s="719"/>
      <c r="N103" s="783"/>
      <c r="O103" s="777">
        <f t="shared" si="17"/>
        <v>0</v>
      </c>
      <c r="P103" s="778"/>
      <c r="Q103"/>
      <c r="R103"/>
      <c r="S103"/>
      <c r="T103"/>
      <c r="U103"/>
      <c r="V103"/>
      <c r="W103"/>
      <c r="AH103" s="116">
        <f t="shared" si="15"/>
        <v>0</v>
      </c>
      <c r="AI103" s="225"/>
    </row>
    <row r="104" spans="1:35" ht="20.100000000000001" customHeight="1" x14ac:dyDescent="0.25">
      <c r="A104" s="767"/>
      <c r="B104" s="763" t="s">
        <v>2637</v>
      </c>
      <c r="C104" s="764"/>
      <c r="D104" s="696"/>
      <c r="E104" s="706" t="s">
        <v>2858</v>
      </c>
      <c r="F104" s="698"/>
      <c r="G104" s="80"/>
      <c r="H104" s="754"/>
      <c r="I104" s="755"/>
      <c r="J104" s="709"/>
      <c r="K104" s="710"/>
      <c r="L104" s="753"/>
      <c r="M104" s="721"/>
      <c r="N104" s="783"/>
      <c r="O104" s="785">
        <f t="shared" si="17"/>
        <v>0</v>
      </c>
      <c r="P104" s="778"/>
      <c r="Q104"/>
      <c r="R104"/>
      <c r="S104"/>
      <c r="T104"/>
      <c r="U104"/>
      <c r="V104"/>
      <c r="W104"/>
      <c r="AH104" s="116">
        <f t="shared" si="15"/>
        <v>0</v>
      </c>
      <c r="AI104" s="225"/>
    </row>
    <row r="105" spans="1:35" ht="20.100000000000001" customHeight="1" thickBot="1" x14ac:dyDescent="0.3">
      <c r="A105" s="767"/>
      <c r="B105" s="763" t="s">
        <v>2638</v>
      </c>
      <c r="C105" s="765"/>
      <c r="D105" s="699"/>
      <c r="E105" s="707" t="s">
        <v>2859</v>
      </c>
      <c r="F105" s="701"/>
      <c r="G105" s="702"/>
      <c r="H105" s="756"/>
      <c r="I105" s="757"/>
      <c r="J105" s="711"/>
      <c r="K105" s="712"/>
      <c r="L105" s="745"/>
      <c r="M105" s="722"/>
      <c r="N105" s="784"/>
      <c r="O105" s="780">
        <f t="shared" si="17"/>
        <v>0</v>
      </c>
      <c r="P105" s="781"/>
      <c r="Q105"/>
      <c r="R105"/>
      <c r="S105"/>
      <c r="T105"/>
      <c r="U105"/>
      <c r="V105"/>
      <c r="W105"/>
      <c r="AH105" s="116">
        <f t="shared" si="15"/>
        <v>0</v>
      </c>
      <c r="AI105" s="226"/>
    </row>
    <row r="106" spans="1:35" ht="20.100000000000001" customHeight="1" x14ac:dyDescent="0.25">
      <c r="A106" s="767"/>
      <c r="B106" s="763" t="s">
        <v>2639</v>
      </c>
      <c r="C106" s="762" t="s">
        <v>2823</v>
      </c>
      <c r="D106" s="693"/>
      <c r="E106" s="760" t="s">
        <v>2822</v>
      </c>
      <c r="F106" s="704"/>
      <c r="G106" s="112"/>
      <c r="H106" s="758">
        <f>SUM(G106:G110)</f>
        <v>0</v>
      </c>
      <c r="I106" s="759" t="str">
        <f>IFERROR(H106/D106,"-")</f>
        <v>-</v>
      </c>
      <c r="J106" s="713"/>
      <c r="K106" s="714"/>
      <c r="L106" s="734" t="s">
        <v>2867</v>
      </c>
      <c r="M106" s="723"/>
      <c r="N106" s="782">
        <f t="shared" ref="N106:N122" si="19">IFERROR(D106/M106,0)</f>
        <v>0</v>
      </c>
      <c r="O106" s="774">
        <f t="shared" si="17"/>
        <v>0</v>
      </c>
      <c r="P106" s="775" t="str">
        <f t="shared" si="18"/>
        <v>kWh / Produzione [kg]</v>
      </c>
      <c r="Q106"/>
      <c r="R106"/>
      <c r="S106"/>
      <c r="T106"/>
      <c r="U106"/>
      <c r="V106"/>
      <c r="W106"/>
      <c r="AH106" s="116">
        <f t="shared" si="15"/>
        <v>0</v>
      </c>
      <c r="AI106" s="224">
        <f>K106*D106</f>
        <v>0</v>
      </c>
    </row>
    <row r="107" spans="1:35" ht="20.100000000000001" customHeight="1" x14ac:dyDescent="0.25">
      <c r="A107" s="767"/>
      <c r="B107" s="763" t="s">
        <v>2640</v>
      </c>
      <c r="C107" s="764"/>
      <c r="D107" s="696"/>
      <c r="E107" s="697" t="s">
        <v>2820</v>
      </c>
      <c r="F107" s="698"/>
      <c r="G107" s="80"/>
      <c r="H107" s="754"/>
      <c r="I107" s="755"/>
      <c r="J107" s="709"/>
      <c r="K107" s="710"/>
      <c r="L107" s="753"/>
      <c r="M107" s="724"/>
      <c r="N107" s="783"/>
      <c r="O107" s="777">
        <f t="shared" si="17"/>
        <v>0</v>
      </c>
      <c r="P107" s="778"/>
      <c r="Q107"/>
      <c r="R107"/>
      <c r="S107"/>
      <c r="T107"/>
      <c r="U107"/>
      <c r="V107"/>
      <c r="W107"/>
      <c r="AH107" s="116">
        <f t="shared" si="15"/>
        <v>0</v>
      </c>
      <c r="AI107" s="225"/>
    </row>
    <row r="108" spans="1:35" ht="20.100000000000001" customHeight="1" x14ac:dyDescent="0.25">
      <c r="A108" s="767"/>
      <c r="B108" s="763" t="s">
        <v>2641</v>
      </c>
      <c r="C108" s="764"/>
      <c r="D108" s="696"/>
      <c r="E108" s="697" t="s">
        <v>2821</v>
      </c>
      <c r="F108" s="698"/>
      <c r="G108" s="80"/>
      <c r="H108" s="754"/>
      <c r="I108" s="755"/>
      <c r="J108" s="709"/>
      <c r="K108" s="710"/>
      <c r="L108" s="753"/>
      <c r="M108" s="724"/>
      <c r="N108" s="783"/>
      <c r="O108" s="777">
        <f t="shared" si="17"/>
        <v>0</v>
      </c>
      <c r="P108" s="778"/>
      <c r="Q108"/>
      <c r="R108"/>
      <c r="S108"/>
      <c r="T108"/>
      <c r="U108"/>
      <c r="V108"/>
      <c r="W108"/>
      <c r="AH108" s="116">
        <f t="shared" si="15"/>
        <v>0</v>
      </c>
      <c r="AI108" s="225"/>
    </row>
    <row r="109" spans="1:35" ht="20.100000000000001" customHeight="1" x14ac:dyDescent="0.25">
      <c r="A109" s="767"/>
      <c r="B109" s="763" t="s">
        <v>2642</v>
      </c>
      <c r="C109" s="764"/>
      <c r="D109" s="696"/>
      <c r="E109" s="697" t="s">
        <v>2856</v>
      </c>
      <c r="F109" s="698"/>
      <c r="G109" s="80"/>
      <c r="H109" s="754"/>
      <c r="I109" s="755"/>
      <c r="J109" s="709"/>
      <c r="K109" s="710"/>
      <c r="L109" s="753"/>
      <c r="M109" s="724"/>
      <c r="N109" s="783"/>
      <c r="O109" s="777">
        <f t="shared" si="17"/>
        <v>0</v>
      </c>
      <c r="P109" s="778"/>
      <c r="Q109"/>
      <c r="R109"/>
      <c r="S109"/>
      <c r="T109"/>
      <c r="U109"/>
      <c r="V109"/>
      <c r="W109"/>
      <c r="AH109" s="116">
        <f t="shared" si="15"/>
        <v>0</v>
      </c>
      <c r="AI109" s="225"/>
    </row>
    <row r="110" spans="1:35" ht="20.100000000000001" customHeight="1" thickBot="1" x14ac:dyDescent="0.3">
      <c r="A110" s="767"/>
      <c r="B110" s="763" t="s">
        <v>2643</v>
      </c>
      <c r="C110" s="765"/>
      <c r="D110" s="699"/>
      <c r="E110" s="697" t="s">
        <v>2857</v>
      </c>
      <c r="F110" s="701"/>
      <c r="G110" s="702"/>
      <c r="H110" s="756"/>
      <c r="I110" s="757"/>
      <c r="J110" s="711"/>
      <c r="K110" s="712"/>
      <c r="L110" s="745"/>
      <c r="M110" s="722"/>
      <c r="N110" s="784"/>
      <c r="O110" s="780">
        <f t="shared" si="17"/>
        <v>0</v>
      </c>
      <c r="P110" s="781"/>
      <c r="Q110"/>
      <c r="R110"/>
      <c r="S110"/>
      <c r="T110"/>
      <c r="U110"/>
      <c r="V110"/>
      <c r="W110"/>
      <c r="AH110" s="116">
        <f t="shared" si="15"/>
        <v>0</v>
      </c>
      <c r="AI110" s="226"/>
    </row>
    <row r="111" spans="1:35" ht="20.100000000000001" customHeight="1" x14ac:dyDescent="0.25">
      <c r="A111" s="767"/>
      <c r="B111" s="763" t="s">
        <v>2644</v>
      </c>
      <c r="C111" s="221" t="s">
        <v>2678</v>
      </c>
      <c r="D111" s="693"/>
      <c r="E111" s="703" t="s">
        <v>2678</v>
      </c>
      <c r="F111" s="704"/>
      <c r="G111" s="112"/>
      <c r="H111" s="758">
        <f>SUM(G111:G113)</f>
        <v>0</v>
      </c>
      <c r="I111" s="759" t="str">
        <f>IFERROR(H111/D111,"-")</f>
        <v>-</v>
      </c>
      <c r="J111" s="713"/>
      <c r="K111" s="714"/>
      <c r="L111" s="715"/>
      <c r="M111" s="723"/>
      <c r="N111" s="782">
        <f>IFERROR(D111/SUM(M111),0)</f>
        <v>0</v>
      </c>
      <c r="O111" s="774">
        <f t="shared" si="17"/>
        <v>0</v>
      </c>
      <c r="P111" s="775" t="str">
        <f>IF(L111=0," ",(CONCATENATE($D$82," / ",L111)))</f>
        <v xml:space="preserve"> </v>
      </c>
      <c r="Q111"/>
      <c r="R111"/>
      <c r="S111"/>
      <c r="T111"/>
      <c r="U111"/>
      <c r="V111"/>
      <c r="W111"/>
      <c r="AH111" s="116">
        <f t="shared" si="15"/>
        <v>0</v>
      </c>
      <c r="AI111" s="224">
        <f>K111*D111</f>
        <v>0</v>
      </c>
    </row>
    <row r="112" spans="1:35" ht="20.100000000000001" customHeight="1" x14ac:dyDescent="0.25">
      <c r="A112" s="767"/>
      <c r="B112" s="763" t="s">
        <v>2645</v>
      </c>
      <c r="C112" s="222"/>
      <c r="D112" s="696"/>
      <c r="E112" s="697" t="s">
        <v>2679</v>
      </c>
      <c r="F112" s="698"/>
      <c r="G112" s="80"/>
      <c r="H112" s="754"/>
      <c r="I112" s="755"/>
      <c r="J112" s="709"/>
      <c r="K112" s="710"/>
      <c r="L112" s="716"/>
      <c r="M112" s="724"/>
      <c r="N112" s="783"/>
      <c r="O112" s="777">
        <f t="shared" si="17"/>
        <v>0</v>
      </c>
      <c r="P112" s="778"/>
      <c r="Q112"/>
      <c r="R112"/>
      <c r="S112"/>
      <c r="T112"/>
      <c r="U112"/>
      <c r="V112"/>
      <c r="W112"/>
      <c r="AH112" s="116">
        <f t="shared" si="15"/>
        <v>0</v>
      </c>
      <c r="AI112" s="225"/>
    </row>
    <row r="113" spans="1:35" ht="20.100000000000001" customHeight="1" thickBot="1" x14ac:dyDescent="0.3">
      <c r="A113" s="767"/>
      <c r="B113" s="763" t="s">
        <v>2646</v>
      </c>
      <c r="C113" s="223"/>
      <c r="D113" s="699"/>
      <c r="E113" s="700" t="s">
        <v>2680</v>
      </c>
      <c r="F113" s="701"/>
      <c r="G113" s="702"/>
      <c r="H113" s="756"/>
      <c r="I113" s="757"/>
      <c r="J113" s="711"/>
      <c r="K113" s="712"/>
      <c r="L113" s="717"/>
      <c r="M113" s="722"/>
      <c r="N113" s="784"/>
      <c r="O113" s="780">
        <f t="shared" si="17"/>
        <v>0</v>
      </c>
      <c r="P113" s="781"/>
      <c r="Q113"/>
      <c r="R113"/>
      <c r="S113"/>
      <c r="T113"/>
      <c r="U113"/>
      <c r="V113"/>
      <c r="W113"/>
      <c r="AH113" s="116">
        <f t="shared" si="15"/>
        <v>0</v>
      </c>
      <c r="AI113" s="226"/>
    </row>
    <row r="114" spans="1:35" ht="20.100000000000001" customHeight="1" x14ac:dyDescent="0.25">
      <c r="A114" s="767"/>
      <c r="B114" s="763" t="s">
        <v>2668</v>
      </c>
      <c r="C114" s="221" t="s">
        <v>2679</v>
      </c>
      <c r="D114" s="693"/>
      <c r="E114" s="703" t="s">
        <v>2678</v>
      </c>
      <c r="F114" s="704"/>
      <c r="G114" s="112"/>
      <c r="H114" s="758">
        <f t="shared" ref="H114" si="20">SUM(G114:G116)</f>
        <v>0</v>
      </c>
      <c r="I114" s="759" t="str">
        <f t="shared" ref="I114" si="21">IFERROR(H114/D114,"-")</f>
        <v>-</v>
      </c>
      <c r="J114" s="713"/>
      <c r="K114" s="714"/>
      <c r="L114" s="715"/>
      <c r="M114" s="723"/>
      <c r="N114" s="782">
        <f t="shared" si="19"/>
        <v>0</v>
      </c>
      <c r="O114" s="774">
        <f t="shared" si="17"/>
        <v>0</v>
      </c>
      <c r="P114" s="775" t="str">
        <f t="shared" si="18"/>
        <v xml:space="preserve"> </v>
      </c>
      <c r="Q114"/>
      <c r="R114"/>
      <c r="S114"/>
      <c r="T114"/>
      <c r="U114"/>
      <c r="V114"/>
      <c r="W114"/>
      <c r="AH114" s="116">
        <f t="shared" si="15"/>
        <v>0</v>
      </c>
      <c r="AI114" s="224">
        <f>K114*D114</f>
        <v>0</v>
      </c>
    </row>
    <row r="115" spans="1:35" ht="20.100000000000001" customHeight="1" x14ac:dyDescent="0.25">
      <c r="A115" s="767"/>
      <c r="B115" s="763" t="s">
        <v>2669</v>
      </c>
      <c r="C115" s="222"/>
      <c r="D115" s="696"/>
      <c r="E115" s="697" t="s">
        <v>2679</v>
      </c>
      <c r="F115" s="698"/>
      <c r="G115" s="80"/>
      <c r="H115" s="754"/>
      <c r="I115" s="755"/>
      <c r="J115" s="709"/>
      <c r="K115" s="710"/>
      <c r="L115" s="716"/>
      <c r="M115" s="724"/>
      <c r="N115" s="783"/>
      <c r="O115" s="777">
        <f t="shared" si="17"/>
        <v>0</v>
      </c>
      <c r="P115" s="778"/>
      <c r="Q115"/>
      <c r="R115"/>
      <c r="S115"/>
      <c r="T115"/>
      <c r="U115"/>
      <c r="V115"/>
      <c r="W115"/>
      <c r="AH115" s="116">
        <f t="shared" si="15"/>
        <v>0</v>
      </c>
      <c r="AI115" s="225"/>
    </row>
    <row r="116" spans="1:35" ht="20.100000000000001" customHeight="1" thickBot="1" x14ac:dyDescent="0.3">
      <c r="A116" s="767"/>
      <c r="B116" s="763" t="s">
        <v>2670</v>
      </c>
      <c r="C116" s="223"/>
      <c r="D116" s="699"/>
      <c r="E116" s="700" t="s">
        <v>2680</v>
      </c>
      <c r="F116" s="701"/>
      <c r="G116" s="702"/>
      <c r="H116" s="756"/>
      <c r="I116" s="757"/>
      <c r="J116" s="711"/>
      <c r="K116" s="712"/>
      <c r="L116" s="717"/>
      <c r="M116" s="722"/>
      <c r="N116" s="784"/>
      <c r="O116" s="780">
        <f t="shared" si="17"/>
        <v>0</v>
      </c>
      <c r="P116" s="781"/>
      <c r="Q116"/>
      <c r="R116"/>
      <c r="S116"/>
      <c r="T116"/>
      <c r="U116"/>
      <c r="V116"/>
      <c r="W116"/>
      <c r="AH116" s="116">
        <f t="shared" si="15"/>
        <v>0</v>
      </c>
      <c r="AI116" s="226"/>
    </row>
    <row r="117" spans="1:35" ht="20.100000000000001" customHeight="1" x14ac:dyDescent="0.25">
      <c r="A117" s="767"/>
      <c r="B117" s="763" t="s">
        <v>2671</v>
      </c>
      <c r="C117" s="221" t="s">
        <v>2680</v>
      </c>
      <c r="D117" s="693"/>
      <c r="E117" s="703" t="s">
        <v>2678</v>
      </c>
      <c r="F117" s="704"/>
      <c r="G117" s="112"/>
      <c r="H117" s="758">
        <f t="shared" ref="H117" si="22">SUM(G117:G119)</f>
        <v>0</v>
      </c>
      <c r="I117" s="759" t="str">
        <f t="shared" ref="I117" si="23">IFERROR(H117/D117,"-")</f>
        <v>-</v>
      </c>
      <c r="J117" s="713"/>
      <c r="K117" s="714"/>
      <c r="L117" s="715"/>
      <c r="M117" s="723"/>
      <c r="N117" s="782">
        <f t="shared" si="19"/>
        <v>0</v>
      </c>
      <c r="O117" s="774">
        <f t="shared" si="17"/>
        <v>0</v>
      </c>
      <c r="P117" s="775" t="str">
        <f t="shared" si="18"/>
        <v xml:space="preserve"> </v>
      </c>
      <c r="Q117"/>
      <c r="R117"/>
      <c r="S117"/>
      <c r="T117"/>
      <c r="U117"/>
      <c r="V117"/>
      <c r="W117"/>
      <c r="AH117" s="116">
        <f t="shared" si="15"/>
        <v>0</v>
      </c>
      <c r="AI117" s="224">
        <f>K117*D117</f>
        <v>0</v>
      </c>
    </row>
    <row r="118" spans="1:35" ht="20.100000000000001" customHeight="1" x14ac:dyDescent="0.25">
      <c r="A118" s="767"/>
      <c r="B118" s="763" t="s">
        <v>2672</v>
      </c>
      <c r="C118" s="222"/>
      <c r="D118" s="696"/>
      <c r="E118" s="697" t="s">
        <v>2679</v>
      </c>
      <c r="F118" s="698"/>
      <c r="G118" s="80"/>
      <c r="H118" s="754"/>
      <c r="I118" s="755"/>
      <c r="J118" s="709"/>
      <c r="K118" s="710"/>
      <c r="L118" s="716"/>
      <c r="M118" s="724"/>
      <c r="N118" s="783"/>
      <c r="O118" s="777">
        <f t="shared" si="17"/>
        <v>0</v>
      </c>
      <c r="P118" s="778"/>
      <c r="Q118"/>
      <c r="R118"/>
      <c r="S118"/>
      <c r="T118"/>
      <c r="U118"/>
      <c r="V118"/>
      <c r="W118"/>
      <c r="AH118" s="116">
        <f t="shared" si="15"/>
        <v>0</v>
      </c>
      <c r="AI118" s="225"/>
    </row>
    <row r="119" spans="1:35" ht="20.100000000000001" customHeight="1" thickBot="1" x14ac:dyDescent="0.3">
      <c r="A119" s="767"/>
      <c r="B119" s="763" t="s">
        <v>2673</v>
      </c>
      <c r="C119" s="223"/>
      <c r="D119" s="699"/>
      <c r="E119" s="700" t="s">
        <v>2680</v>
      </c>
      <c r="F119" s="701"/>
      <c r="G119" s="702"/>
      <c r="H119" s="756"/>
      <c r="I119" s="757"/>
      <c r="J119" s="711"/>
      <c r="K119" s="712"/>
      <c r="L119" s="717"/>
      <c r="M119" s="722"/>
      <c r="N119" s="784"/>
      <c r="O119" s="780">
        <f t="shared" si="17"/>
        <v>0</v>
      </c>
      <c r="P119" s="781"/>
      <c r="Q119"/>
      <c r="R119"/>
      <c r="S119"/>
      <c r="T119"/>
      <c r="U119"/>
      <c r="V119"/>
      <c r="W119"/>
      <c r="AH119" s="116">
        <f t="shared" si="15"/>
        <v>0</v>
      </c>
      <c r="AI119" s="226"/>
    </row>
    <row r="120" spans="1:35" ht="20.100000000000001" customHeight="1" x14ac:dyDescent="0.25">
      <c r="A120" s="767"/>
      <c r="B120" s="763" t="s">
        <v>2674</v>
      </c>
      <c r="C120" s="219" t="s">
        <v>2795</v>
      </c>
      <c r="D120" s="693"/>
      <c r="E120" s="703" t="s">
        <v>2678</v>
      </c>
      <c r="F120" s="704"/>
      <c r="G120" s="112"/>
      <c r="H120" s="758">
        <f>SUM(G120:G121)</f>
        <v>0</v>
      </c>
      <c r="I120" s="759" t="str">
        <f>IFERROR(H120/D120,"-")</f>
        <v>-</v>
      </c>
      <c r="J120" s="713"/>
      <c r="K120" s="714"/>
      <c r="L120" s="715"/>
      <c r="M120" s="725"/>
      <c r="N120" s="782">
        <f t="shared" si="19"/>
        <v>0</v>
      </c>
      <c r="O120" s="774">
        <f t="shared" si="17"/>
        <v>0</v>
      </c>
      <c r="P120" s="775" t="str">
        <f t="shared" si="18"/>
        <v xml:space="preserve"> </v>
      </c>
      <c r="Q120"/>
      <c r="R120"/>
      <c r="S120"/>
      <c r="T120"/>
      <c r="U120"/>
      <c r="V120"/>
      <c r="W120"/>
      <c r="AH120" s="116">
        <f t="shared" si="15"/>
        <v>0</v>
      </c>
      <c r="AI120" s="224">
        <f>K120*D120</f>
        <v>0</v>
      </c>
    </row>
    <row r="121" spans="1:35" ht="20.100000000000001" customHeight="1" thickBot="1" x14ac:dyDescent="0.3">
      <c r="A121" s="767"/>
      <c r="B121" s="763" t="s">
        <v>2675</v>
      </c>
      <c r="C121" s="220"/>
      <c r="D121" s="699"/>
      <c r="E121" s="700" t="s">
        <v>2679</v>
      </c>
      <c r="F121" s="701"/>
      <c r="G121" s="702"/>
      <c r="H121" s="756"/>
      <c r="I121" s="757"/>
      <c r="J121" s="711"/>
      <c r="K121" s="712"/>
      <c r="L121" s="717"/>
      <c r="M121" s="726"/>
      <c r="N121" s="784"/>
      <c r="O121" s="780">
        <f t="shared" si="17"/>
        <v>0</v>
      </c>
      <c r="P121" s="781"/>
      <c r="Q121"/>
      <c r="R121"/>
      <c r="S121"/>
      <c r="T121"/>
      <c r="U121"/>
      <c r="V121"/>
      <c r="W121"/>
      <c r="AH121" s="116">
        <f t="shared" si="15"/>
        <v>0</v>
      </c>
      <c r="AI121" s="226"/>
    </row>
    <row r="122" spans="1:35" ht="20.100000000000001" customHeight="1" x14ac:dyDescent="0.25">
      <c r="A122" s="767"/>
      <c r="B122" s="763" t="s">
        <v>2676</v>
      </c>
      <c r="C122" s="228" t="s">
        <v>2796</v>
      </c>
      <c r="D122" s="708"/>
      <c r="E122" s="694" t="s">
        <v>2678</v>
      </c>
      <c r="F122" s="695"/>
      <c r="G122" s="113"/>
      <c r="H122" s="754">
        <f>SUM(G122:G123)</f>
        <v>0</v>
      </c>
      <c r="I122" s="755" t="str">
        <f>IFERROR(H122/D122,"-")</f>
        <v>-</v>
      </c>
      <c r="J122" s="713"/>
      <c r="K122" s="714"/>
      <c r="L122" s="716"/>
      <c r="M122" s="725"/>
      <c r="N122" s="783">
        <f t="shared" si="19"/>
        <v>0</v>
      </c>
      <c r="O122" s="774">
        <f t="shared" si="17"/>
        <v>0</v>
      </c>
      <c r="P122" s="778" t="str">
        <f t="shared" si="18"/>
        <v xml:space="preserve"> </v>
      </c>
      <c r="Q122"/>
      <c r="R122"/>
      <c r="S122"/>
      <c r="T122"/>
      <c r="U122"/>
      <c r="V122"/>
      <c r="W122"/>
      <c r="AH122" s="116">
        <f t="shared" si="15"/>
        <v>0</v>
      </c>
      <c r="AI122" s="227">
        <f>K122*D122</f>
        <v>0</v>
      </c>
    </row>
    <row r="123" spans="1:35" ht="20.100000000000001" customHeight="1" thickBot="1" x14ac:dyDescent="0.3">
      <c r="A123" s="768"/>
      <c r="B123" s="772" t="s">
        <v>2677</v>
      </c>
      <c r="C123" s="220"/>
      <c r="D123" s="699"/>
      <c r="E123" s="700" t="s">
        <v>2679</v>
      </c>
      <c r="F123" s="701"/>
      <c r="G123" s="702"/>
      <c r="H123" s="756"/>
      <c r="I123" s="757"/>
      <c r="J123" s="711"/>
      <c r="K123" s="712"/>
      <c r="L123" s="717"/>
      <c r="M123" s="726"/>
      <c r="N123" s="784"/>
      <c r="O123" s="780">
        <f t="shared" si="17"/>
        <v>0</v>
      </c>
      <c r="P123" s="781"/>
      <c r="Q123"/>
      <c r="R123"/>
      <c r="S123"/>
      <c r="T123"/>
      <c r="U123"/>
      <c r="V123"/>
      <c r="W123"/>
      <c r="AH123" s="116">
        <f t="shared" si="15"/>
        <v>0</v>
      </c>
      <c r="AI123" s="226"/>
    </row>
    <row r="124" spans="1:35" customFormat="1" ht="19.5" customHeight="1" thickBot="1" x14ac:dyDescent="0.3">
      <c r="AI124" s="53"/>
    </row>
    <row r="125" spans="1:35" ht="20.100000000000001" customHeight="1" thickBot="1" x14ac:dyDescent="0.3">
      <c r="A125" s="769" t="s">
        <v>2801</v>
      </c>
      <c r="B125" s="786" t="s">
        <v>3</v>
      </c>
      <c r="C125" s="787" t="s">
        <v>47</v>
      </c>
      <c r="D125" s="731"/>
      <c r="E125" s="731"/>
      <c r="F125" s="731"/>
      <c r="G125" s="731"/>
      <c r="H125" s="731"/>
      <c r="I125" s="732"/>
      <c r="J125" s="787" t="s">
        <v>2698</v>
      </c>
      <c r="K125" s="732"/>
      <c r="L125" s="730" t="s">
        <v>2757</v>
      </c>
      <c r="M125" s="731"/>
      <c r="N125" s="731"/>
      <c r="O125" s="731"/>
      <c r="P125" s="732"/>
      <c r="Q125"/>
      <c r="R125"/>
      <c r="S125"/>
      <c r="T125"/>
      <c r="U125"/>
      <c r="V125"/>
      <c r="W125"/>
      <c r="AI125" s="33"/>
    </row>
    <row r="126" spans="1:35" ht="80.099999999999994" customHeight="1" x14ac:dyDescent="0.25">
      <c r="A126" s="770"/>
      <c r="B126" s="588"/>
      <c r="C126" s="736" t="s">
        <v>7</v>
      </c>
      <c r="D126" s="735" t="s">
        <v>37</v>
      </c>
      <c r="E126" s="736" t="s">
        <v>2693</v>
      </c>
      <c r="F126" s="737" t="s">
        <v>2692</v>
      </c>
      <c r="G126" s="788" t="s">
        <v>37</v>
      </c>
      <c r="H126" s="737" t="s">
        <v>2694</v>
      </c>
      <c r="I126" s="789" t="s">
        <v>2702</v>
      </c>
      <c r="J126" s="740" t="s">
        <v>2695</v>
      </c>
      <c r="K126" s="790" t="s">
        <v>2697</v>
      </c>
      <c r="L126" s="742" t="s">
        <v>2699</v>
      </c>
      <c r="M126" s="791"/>
      <c r="N126" s="791" t="s">
        <v>2787</v>
      </c>
      <c r="O126" s="791"/>
      <c r="P126" s="792"/>
      <c r="Q126"/>
      <c r="R126"/>
      <c r="S126"/>
      <c r="T126"/>
      <c r="U126"/>
      <c r="V126"/>
      <c r="W126"/>
      <c r="AI126" s="33"/>
    </row>
    <row r="127" spans="1:35" ht="24.95" customHeight="1" thickBot="1" x14ac:dyDescent="0.3">
      <c r="A127" s="771"/>
      <c r="B127" s="591"/>
      <c r="C127" s="747"/>
      <c r="D127" s="793">
        <f>SUM(D128:D174)</f>
        <v>0</v>
      </c>
      <c r="E127" s="747"/>
      <c r="F127" s="794"/>
      <c r="G127" s="749">
        <f>SUM(G128:G174)</f>
        <v>0</v>
      </c>
      <c r="H127" s="794"/>
      <c r="I127" s="795">
        <f>IFERROR(G127/D127,0)</f>
        <v>0</v>
      </c>
      <c r="J127" s="671"/>
      <c r="K127" s="751">
        <f>IFERROR(AI127/D127,0)</f>
        <v>0</v>
      </c>
      <c r="L127" s="677" t="s">
        <v>2701</v>
      </c>
      <c r="M127" s="674" t="s">
        <v>2700</v>
      </c>
      <c r="N127" s="674" t="s">
        <v>2788</v>
      </c>
      <c r="O127" s="674" t="s">
        <v>2789</v>
      </c>
      <c r="P127" s="676" t="s">
        <v>2708</v>
      </c>
      <c r="Q127"/>
      <c r="R127"/>
      <c r="S127"/>
      <c r="T127"/>
      <c r="U127"/>
      <c r="V127"/>
      <c r="W127"/>
      <c r="AH127" s="29" t="s">
        <v>2794</v>
      </c>
      <c r="AI127" s="180">
        <f>SUM(AI128:AI174)</f>
        <v>0</v>
      </c>
    </row>
    <row r="128" spans="1:35" ht="20.100000000000001" customHeight="1" x14ac:dyDescent="0.25">
      <c r="A128" s="766" t="s">
        <v>2802</v>
      </c>
      <c r="B128" s="761" t="s">
        <v>4</v>
      </c>
      <c r="C128" s="823" t="s">
        <v>2682</v>
      </c>
      <c r="D128" s="839"/>
      <c r="E128" s="820" t="s">
        <v>2792</v>
      </c>
      <c r="F128" s="704"/>
      <c r="G128" s="847"/>
      <c r="H128" s="798">
        <f>SUM(G128:G130)</f>
        <v>0</v>
      </c>
      <c r="I128" s="759" t="str">
        <f>IFERROR(H128/D128,"-")</f>
        <v>-</v>
      </c>
      <c r="J128" s="859"/>
      <c r="K128" s="860"/>
      <c r="L128" s="736" t="s">
        <v>2613</v>
      </c>
      <c r="M128" s="879">
        <v>1</v>
      </c>
      <c r="N128" s="805">
        <f>IFERROR(D128/SUM(M128:M130),0)</f>
        <v>0</v>
      </c>
      <c r="O128" s="806">
        <f>IFERROR(G128/M128,0)</f>
        <v>0</v>
      </c>
      <c r="P128" s="807" t="str">
        <f>IF(L128=0," ",(CONCATENATE($D$82," / ",L128)))</f>
        <v>kWh / Nm3</v>
      </c>
      <c r="Q128"/>
      <c r="R128"/>
      <c r="S128"/>
      <c r="T128"/>
      <c r="U128"/>
      <c r="V128"/>
      <c r="W128"/>
      <c r="AH128" s="116">
        <f t="shared" ref="AH128:AH174" si="24">K128*D128</f>
        <v>0</v>
      </c>
      <c r="AI128" s="306">
        <f>D128*K128</f>
        <v>0</v>
      </c>
    </row>
    <row r="129" spans="1:35" ht="20.100000000000001" customHeight="1" x14ac:dyDescent="0.25">
      <c r="A129" s="767"/>
      <c r="B129" s="824" t="s">
        <v>10</v>
      </c>
      <c r="C129" s="825"/>
      <c r="D129" s="840"/>
      <c r="E129" s="821" t="s">
        <v>2793</v>
      </c>
      <c r="F129" s="698"/>
      <c r="G129" s="848"/>
      <c r="H129" s="799"/>
      <c r="I129" s="755"/>
      <c r="J129" s="861"/>
      <c r="K129" s="862"/>
      <c r="L129" s="796"/>
      <c r="M129" s="880">
        <v>1</v>
      </c>
      <c r="N129" s="808"/>
      <c r="O129" s="809">
        <f>IFERROR(G129/M129,0)</f>
        <v>0</v>
      </c>
      <c r="P129" s="810"/>
      <c r="Q129"/>
      <c r="R129"/>
      <c r="S129"/>
      <c r="T129"/>
      <c r="U129"/>
      <c r="V129"/>
      <c r="W129"/>
      <c r="AH129" s="116">
        <f t="shared" si="24"/>
        <v>0</v>
      </c>
      <c r="AI129" s="218"/>
    </row>
    <row r="130" spans="1:35" ht="20.100000000000001" customHeight="1" thickBot="1" x14ac:dyDescent="0.3">
      <c r="A130" s="767"/>
      <c r="B130" s="824" t="s">
        <v>25</v>
      </c>
      <c r="C130" s="826"/>
      <c r="D130" s="841"/>
      <c r="E130" s="822" t="s">
        <v>2681</v>
      </c>
      <c r="F130" s="849"/>
      <c r="G130" s="850"/>
      <c r="H130" s="800"/>
      <c r="I130" s="757"/>
      <c r="J130" s="863"/>
      <c r="K130" s="864"/>
      <c r="L130" s="797"/>
      <c r="M130" s="881">
        <v>1</v>
      </c>
      <c r="N130" s="811"/>
      <c r="O130" s="812">
        <f>IFERROR(G130/M130,0)</f>
        <v>0</v>
      </c>
      <c r="P130" s="813"/>
      <c r="Q130"/>
      <c r="R130"/>
      <c r="S130"/>
      <c r="T130"/>
      <c r="U130"/>
      <c r="V130"/>
      <c r="W130"/>
      <c r="AH130" s="116">
        <f t="shared" si="24"/>
        <v>0</v>
      </c>
      <c r="AI130" s="218"/>
    </row>
    <row r="131" spans="1:35" ht="20.100000000000001" customHeight="1" x14ac:dyDescent="0.25">
      <c r="A131" s="767"/>
      <c r="B131" s="824" t="s">
        <v>26</v>
      </c>
      <c r="C131" s="827" t="s">
        <v>2833</v>
      </c>
      <c r="D131" s="842"/>
      <c r="E131" s="855" t="s">
        <v>2835</v>
      </c>
      <c r="F131" s="704"/>
      <c r="G131" s="847"/>
      <c r="H131" s="801">
        <f>SUM(G131:G150)</f>
        <v>0</v>
      </c>
      <c r="I131" s="759" t="str">
        <f>IFERROR(H131/D131,"-")</f>
        <v>-</v>
      </c>
      <c r="J131" s="865"/>
      <c r="K131" s="866"/>
      <c r="L131" s="715"/>
      <c r="M131" s="879">
        <v>1</v>
      </c>
      <c r="N131" s="758">
        <f>IFERROR(D131/SUM(M131:M150),0)</f>
        <v>0</v>
      </c>
      <c r="O131" s="806">
        <f t="shared" ref="O131:O173" si="25">IFERROR(G131/M131,0)</f>
        <v>0</v>
      </c>
      <c r="P131" s="814" t="str">
        <f t="shared" ref="P131:P158" si="26">IF(L131=0," ",(CONCATENATE($D$82," / ",L131)))</f>
        <v xml:space="preserve"> </v>
      </c>
      <c r="Q131"/>
      <c r="R131"/>
      <c r="S131"/>
      <c r="T131"/>
      <c r="U131"/>
      <c r="V131"/>
      <c r="W131"/>
      <c r="AH131" s="116">
        <f t="shared" si="24"/>
        <v>0</v>
      </c>
      <c r="AI131" s="306">
        <f>D131*K131</f>
        <v>0</v>
      </c>
    </row>
    <row r="132" spans="1:35" ht="20.100000000000001" customHeight="1" x14ac:dyDescent="0.25">
      <c r="A132" s="767"/>
      <c r="B132" s="824" t="s">
        <v>27</v>
      </c>
      <c r="C132" s="828"/>
      <c r="D132" s="843"/>
      <c r="E132" s="856" t="s">
        <v>2836</v>
      </c>
      <c r="F132" s="698"/>
      <c r="G132" s="848"/>
      <c r="H132" s="802"/>
      <c r="I132" s="755"/>
      <c r="J132" s="867"/>
      <c r="K132" s="868"/>
      <c r="L132" s="716"/>
      <c r="M132" s="880">
        <v>1</v>
      </c>
      <c r="N132" s="754"/>
      <c r="O132" s="809">
        <f>IFERROR(G132/M132,0)</f>
        <v>0</v>
      </c>
      <c r="P132" s="815"/>
      <c r="Q132"/>
      <c r="R132"/>
      <c r="S132"/>
      <c r="T132"/>
      <c r="U132"/>
      <c r="V132"/>
      <c r="W132"/>
      <c r="AH132" s="116">
        <f t="shared" si="24"/>
        <v>0</v>
      </c>
      <c r="AI132" s="218"/>
    </row>
    <row r="133" spans="1:35" ht="20.100000000000001" customHeight="1" thickBot="1" x14ac:dyDescent="0.3">
      <c r="A133" s="767"/>
      <c r="B133" s="824" t="s">
        <v>67</v>
      </c>
      <c r="C133" s="828"/>
      <c r="D133" s="843"/>
      <c r="E133" s="706" t="s">
        <v>2837</v>
      </c>
      <c r="F133" s="698"/>
      <c r="G133" s="848"/>
      <c r="H133" s="802"/>
      <c r="I133" s="755"/>
      <c r="J133" s="867"/>
      <c r="K133" s="868"/>
      <c r="L133" s="716"/>
      <c r="M133" s="880">
        <v>1</v>
      </c>
      <c r="N133" s="754"/>
      <c r="O133" s="809">
        <f>IFERROR(G133/M133,0)</f>
        <v>0</v>
      </c>
      <c r="P133" s="815"/>
      <c r="Q133"/>
      <c r="R133"/>
      <c r="S133"/>
      <c r="T133"/>
      <c r="U133"/>
      <c r="V133"/>
      <c r="W133"/>
      <c r="AH133" s="116">
        <f t="shared" si="24"/>
        <v>0</v>
      </c>
      <c r="AI133" s="218"/>
    </row>
    <row r="134" spans="1:35" ht="20.100000000000001" customHeight="1" x14ac:dyDescent="0.25">
      <c r="A134" s="767"/>
      <c r="B134" s="824" t="s">
        <v>68</v>
      </c>
      <c r="C134" s="828"/>
      <c r="D134" s="843"/>
      <c r="E134" s="706" t="s">
        <v>2838</v>
      </c>
      <c r="F134" s="698"/>
      <c r="G134" s="848"/>
      <c r="H134" s="802"/>
      <c r="I134" s="755"/>
      <c r="J134" s="867"/>
      <c r="K134" s="868"/>
      <c r="L134" s="716"/>
      <c r="M134" s="880">
        <v>1</v>
      </c>
      <c r="N134" s="754"/>
      <c r="O134" s="809">
        <f t="shared" si="25"/>
        <v>0</v>
      </c>
      <c r="P134" s="815"/>
      <c r="Q134"/>
      <c r="R134"/>
      <c r="S134"/>
      <c r="T134"/>
      <c r="U134"/>
      <c r="V134"/>
      <c r="W134"/>
      <c r="AH134" s="116">
        <f t="shared" si="24"/>
        <v>0</v>
      </c>
      <c r="AI134" s="306">
        <f>D134*K134</f>
        <v>0</v>
      </c>
    </row>
    <row r="135" spans="1:35" ht="20.100000000000001" customHeight="1" x14ac:dyDescent="0.25">
      <c r="A135" s="767"/>
      <c r="B135" s="824" t="s">
        <v>70</v>
      </c>
      <c r="C135" s="828"/>
      <c r="D135" s="843"/>
      <c r="E135" s="706" t="s">
        <v>2839</v>
      </c>
      <c r="F135" s="698"/>
      <c r="G135" s="848"/>
      <c r="H135" s="802"/>
      <c r="I135" s="755"/>
      <c r="J135" s="867"/>
      <c r="K135" s="868"/>
      <c r="L135" s="716"/>
      <c r="M135" s="880">
        <v>1</v>
      </c>
      <c r="N135" s="754"/>
      <c r="O135" s="809">
        <f t="shared" ref="O135:O150" si="27">IFERROR(G135/M135,0)</f>
        <v>0</v>
      </c>
      <c r="P135" s="815"/>
      <c r="Q135"/>
      <c r="R135"/>
      <c r="S135"/>
      <c r="T135"/>
      <c r="U135"/>
      <c r="V135"/>
      <c r="W135"/>
      <c r="AH135" s="116">
        <f t="shared" si="24"/>
        <v>0</v>
      </c>
      <c r="AI135" s="218"/>
    </row>
    <row r="136" spans="1:35" ht="20.100000000000001" customHeight="1" x14ac:dyDescent="0.25">
      <c r="A136" s="767"/>
      <c r="B136" s="824" t="s">
        <v>71</v>
      </c>
      <c r="C136" s="828"/>
      <c r="D136" s="843"/>
      <c r="E136" s="706" t="s">
        <v>2840</v>
      </c>
      <c r="F136" s="849"/>
      <c r="G136" s="850"/>
      <c r="H136" s="802"/>
      <c r="I136" s="755"/>
      <c r="J136" s="867"/>
      <c r="K136" s="868"/>
      <c r="L136" s="716"/>
      <c r="M136" s="881">
        <v>1</v>
      </c>
      <c r="N136" s="754"/>
      <c r="O136" s="809">
        <f t="shared" si="27"/>
        <v>0</v>
      </c>
      <c r="P136" s="815"/>
      <c r="Q136"/>
      <c r="R136"/>
      <c r="S136"/>
      <c r="T136"/>
      <c r="U136"/>
      <c r="V136"/>
      <c r="W136"/>
      <c r="AH136" s="116">
        <f t="shared" si="24"/>
        <v>0</v>
      </c>
      <c r="AI136" s="218"/>
    </row>
    <row r="137" spans="1:35" ht="20.100000000000001" customHeight="1" x14ac:dyDescent="0.25">
      <c r="A137" s="767"/>
      <c r="B137" s="824" t="s">
        <v>2647</v>
      </c>
      <c r="C137" s="828"/>
      <c r="D137" s="843"/>
      <c r="E137" s="706" t="s">
        <v>2959</v>
      </c>
      <c r="F137" s="849"/>
      <c r="G137" s="850"/>
      <c r="H137" s="802"/>
      <c r="I137" s="755"/>
      <c r="J137" s="867"/>
      <c r="K137" s="868"/>
      <c r="L137" s="716"/>
      <c r="M137" s="881">
        <v>1</v>
      </c>
      <c r="N137" s="754"/>
      <c r="O137" s="809">
        <f t="shared" si="27"/>
        <v>0</v>
      </c>
      <c r="P137" s="815"/>
      <c r="Q137"/>
      <c r="R137"/>
      <c r="S137"/>
      <c r="T137"/>
      <c r="U137"/>
      <c r="V137"/>
      <c r="W137"/>
      <c r="AH137" s="116">
        <f t="shared" si="24"/>
        <v>0</v>
      </c>
      <c r="AI137" s="218"/>
    </row>
    <row r="138" spans="1:35" ht="20.100000000000001" customHeight="1" x14ac:dyDescent="0.25">
      <c r="A138" s="767"/>
      <c r="B138" s="824" t="s">
        <v>2648</v>
      </c>
      <c r="C138" s="828"/>
      <c r="D138" s="843"/>
      <c r="E138" s="706" t="s">
        <v>2960</v>
      </c>
      <c r="F138" s="849"/>
      <c r="G138" s="850"/>
      <c r="H138" s="802"/>
      <c r="I138" s="755"/>
      <c r="J138" s="867"/>
      <c r="K138" s="868"/>
      <c r="L138" s="716"/>
      <c r="M138" s="881">
        <v>1</v>
      </c>
      <c r="N138" s="754"/>
      <c r="O138" s="809">
        <f t="shared" si="27"/>
        <v>0</v>
      </c>
      <c r="P138" s="815"/>
      <c r="Q138"/>
      <c r="R138"/>
      <c r="S138"/>
      <c r="T138"/>
      <c r="U138"/>
      <c r="V138"/>
      <c r="W138"/>
      <c r="AH138" s="116">
        <f t="shared" si="24"/>
        <v>0</v>
      </c>
      <c r="AI138" s="218"/>
    </row>
    <row r="139" spans="1:35" ht="20.100000000000001" customHeight="1" x14ac:dyDescent="0.25">
      <c r="A139" s="767"/>
      <c r="B139" s="824" t="s">
        <v>2649</v>
      </c>
      <c r="C139" s="828"/>
      <c r="D139" s="843"/>
      <c r="E139" s="706" t="s">
        <v>2961</v>
      </c>
      <c r="F139" s="849"/>
      <c r="G139" s="850"/>
      <c r="H139" s="802"/>
      <c r="I139" s="755"/>
      <c r="J139" s="867"/>
      <c r="K139" s="868"/>
      <c r="L139" s="716"/>
      <c r="M139" s="881">
        <v>1</v>
      </c>
      <c r="N139" s="754"/>
      <c r="O139" s="809">
        <f t="shared" si="27"/>
        <v>0</v>
      </c>
      <c r="P139" s="815"/>
      <c r="Q139"/>
      <c r="R139"/>
      <c r="S139"/>
      <c r="T139"/>
      <c r="U139"/>
      <c r="V139"/>
      <c r="W139"/>
      <c r="AH139" s="116">
        <f t="shared" si="24"/>
        <v>0</v>
      </c>
      <c r="AI139" s="218"/>
    </row>
    <row r="140" spans="1:35" ht="20.100000000000001" customHeight="1" x14ac:dyDescent="0.25">
      <c r="A140" s="767"/>
      <c r="B140" s="824" t="s">
        <v>2650</v>
      </c>
      <c r="C140" s="828"/>
      <c r="D140" s="843"/>
      <c r="E140" s="706" t="s">
        <v>2962</v>
      </c>
      <c r="F140" s="849"/>
      <c r="G140" s="850"/>
      <c r="H140" s="802"/>
      <c r="I140" s="755"/>
      <c r="J140" s="867"/>
      <c r="K140" s="868"/>
      <c r="L140" s="716"/>
      <c r="M140" s="881">
        <v>1</v>
      </c>
      <c r="N140" s="754"/>
      <c r="O140" s="809">
        <f t="shared" si="27"/>
        <v>0</v>
      </c>
      <c r="P140" s="815"/>
      <c r="Q140"/>
      <c r="R140"/>
      <c r="S140"/>
      <c r="T140"/>
      <c r="U140"/>
      <c r="V140"/>
      <c r="W140"/>
      <c r="AH140" s="116">
        <f t="shared" si="24"/>
        <v>0</v>
      </c>
      <c r="AI140" s="218"/>
    </row>
    <row r="141" spans="1:35" ht="20.100000000000001" customHeight="1" x14ac:dyDescent="0.25">
      <c r="A141" s="767"/>
      <c r="B141" s="824" t="s">
        <v>2651</v>
      </c>
      <c r="C141" s="828"/>
      <c r="D141" s="843"/>
      <c r="E141" s="706" t="s">
        <v>3008</v>
      </c>
      <c r="F141" s="849"/>
      <c r="G141" s="850"/>
      <c r="H141" s="802"/>
      <c r="I141" s="755"/>
      <c r="J141" s="867"/>
      <c r="K141" s="868"/>
      <c r="L141" s="716"/>
      <c r="M141" s="881">
        <v>1</v>
      </c>
      <c r="N141" s="754"/>
      <c r="O141" s="809">
        <f t="shared" si="27"/>
        <v>0</v>
      </c>
      <c r="P141" s="815"/>
      <c r="Q141"/>
      <c r="R141"/>
      <c r="S141"/>
      <c r="T141"/>
      <c r="U141"/>
      <c r="V141"/>
      <c r="W141"/>
      <c r="AH141" s="116">
        <f t="shared" si="24"/>
        <v>0</v>
      </c>
      <c r="AI141" s="218"/>
    </row>
    <row r="142" spans="1:35" ht="20.100000000000001" customHeight="1" x14ac:dyDescent="0.25">
      <c r="A142" s="767"/>
      <c r="B142" s="824" t="s">
        <v>2652</v>
      </c>
      <c r="C142" s="828"/>
      <c r="D142" s="843"/>
      <c r="E142" s="706" t="s">
        <v>3009</v>
      </c>
      <c r="F142" s="849"/>
      <c r="G142" s="850"/>
      <c r="H142" s="802"/>
      <c r="I142" s="755"/>
      <c r="J142" s="867"/>
      <c r="K142" s="868"/>
      <c r="L142" s="716"/>
      <c r="M142" s="881">
        <v>1</v>
      </c>
      <c r="N142" s="754"/>
      <c r="O142" s="809">
        <f t="shared" si="27"/>
        <v>0</v>
      </c>
      <c r="P142" s="815"/>
      <c r="Q142"/>
      <c r="R142"/>
      <c r="S142"/>
      <c r="T142"/>
      <c r="U142"/>
      <c r="V142"/>
      <c r="W142"/>
      <c r="AH142" s="116">
        <f t="shared" si="24"/>
        <v>0</v>
      </c>
      <c r="AI142" s="218"/>
    </row>
    <row r="143" spans="1:35" ht="20.100000000000001" customHeight="1" x14ac:dyDescent="0.25">
      <c r="A143" s="767"/>
      <c r="B143" s="824" t="s">
        <v>2683</v>
      </c>
      <c r="C143" s="828"/>
      <c r="D143" s="843"/>
      <c r="E143" s="706" t="s">
        <v>3010</v>
      </c>
      <c r="F143" s="849"/>
      <c r="G143" s="850"/>
      <c r="H143" s="802"/>
      <c r="I143" s="755"/>
      <c r="J143" s="867"/>
      <c r="K143" s="868"/>
      <c r="L143" s="716"/>
      <c r="M143" s="881">
        <v>1</v>
      </c>
      <c r="N143" s="754"/>
      <c r="O143" s="809">
        <f t="shared" si="27"/>
        <v>0</v>
      </c>
      <c r="P143" s="815"/>
      <c r="Q143"/>
      <c r="R143"/>
      <c r="S143"/>
      <c r="T143"/>
      <c r="U143"/>
      <c r="V143"/>
      <c r="W143"/>
      <c r="AH143" s="116">
        <f t="shared" si="24"/>
        <v>0</v>
      </c>
      <c r="AI143" s="218"/>
    </row>
    <row r="144" spans="1:35" ht="20.100000000000001" customHeight="1" x14ac:dyDescent="0.25">
      <c r="A144" s="767"/>
      <c r="B144" s="824" t="s">
        <v>2684</v>
      </c>
      <c r="C144" s="828"/>
      <c r="D144" s="843"/>
      <c r="E144" s="706" t="s">
        <v>3011</v>
      </c>
      <c r="F144" s="849"/>
      <c r="G144" s="850"/>
      <c r="H144" s="802"/>
      <c r="I144" s="755"/>
      <c r="J144" s="867"/>
      <c r="K144" s="868"/>
      <c r="L144" s="716"/>
      <c r="M144" s="881">
        <v>1</v>
      </c>
      <c r="N144" s="754"/>
      <c r="O144" s="809">
        <f t="shared" si="27"/>
        <v>0</v>
      </c>
      <c r="P144" s="815"/>
      <c r="Q144"/>
      <c r="R144"/>
      <c r="S144"/>
      <c r="T144"/>
      <c r="U144"/>
      <c r="V144"/>
      <c r="W144"/>
      <c r="AH144" s="116">
        <f t="shared" si="24"/>
        <v>0</v>
      </c>
      <c r="AI144" s="218"/>
    </row>
    <row r="145" spans="1:35" ht="20.100000000000001" customHeight="1" x14ac:dyDescent="0.25">
      <c r="A145" s="767"/>
      <c r="B145" s="824" t="s">
        <v>2955</v>
      </c>
      <c r="C145" s="828"/>
      <c r="D145" s="843"/>
      <c r="E145" s="706" t="s">
        <v>3012</v>
      </c>
      <c r="F145" s="849"/>
      <c r="G145" s="850"/>
      <c r="H145" s="802"/>
      <c r="I145" s="755"/>
      <c r="J145" s="867"/>
      <c r="K145" s="868"/>
      <c r="L145" s="716"/>
      <c r="M145" s="881">
        <v>1</v>
      </c>
      <c r="N145" s="754"/>
      <c r="O145" s="809">
        <f t="shared" si="27"/>
        <v>0</v>
      </c>
      <c r="P145" s="815"/>
      <c r="Q145"/>
      <c r="R145"/>
      <c r="S145"/>
      <c r="T145"/>
      <c r="U145"/>
      <c r="V145"/>
      <c r="W145"/>
      <c r="AH145" s="116">
        <f t="shared" si="24"/>
        <v>0</v>
      </c>
      <c r="AI145" s="218"/>
    </row>
    <row r="146" spans="1:35" ht="20.100000000000001" customHeight="1" x14ac:dyDescent="0.25">
      <c r="A146" s="767"/>
      <c r="B146" s="824" t="s">
        <v>2956</v>
      </c>
      <c r="C146" s="828"/>
      <c r="D146" s="843"/>
      <c r="E146" s="706" t="s">
        <v>3013</v>
      </c>
      <c r="F146" s="849"/>
      <c r="G146" s="850"/>
      <c r="H146" s="802"/>
      <c r="I146" s="755"/>
      <c r="J146" s="867"/>
      <c r="K146" s="868"/>
      <c r="L146" s="716"/>
      <c r="M146" s="881">
        <v>1</v>
      </c>
      <c r="N146" s="754"/>
      <c r="O146" s="809">
        <f t="shared" si="27"/>
        <v>0</v>
      </c>
      <c r="P146" s="815"/>
      <c r="Q146"/>
      <c r="R146"/>
      <c r="S146"/>
      <c r="T146"/>
      <c r="U146"/>
      <c r="V146"/>
      <c r="W146"/>
      <c r="AH146" s="116">
        <f t="shared" si="24"/>
        <v>0</v>
      </c>
      <c r="AI146" s="218"/>
    </row>
    <row r="147" spans="1:35" ht="20.100000000000001" customHeight="1" x14ac:dyDescent="0.25">
      <c r="A147" s="767"/>
      <c r="B147" s="824" t="s">
        <v>2957</v>
      </c>
      <c r="C147" s="828"/>
      <c r="D147" s="843"/>
      <c r="E147" s="706" t="s">
        <v>2999</v>
      </c>
      <c r="F147" s="849"/>
      <c r="G147" s="850"/>
      <c r="H147" s="802"/>
      <c r="I147" s="755"/>
      <c r="J147" s="867"/>
      <c r="K147" s="868"/>
      <c r="L147" s="716"/>
      <c r="M147" s="881">
        <v>1</v>
      </c>
      <c r="N147" s="754"/>
      <c r="O147" s="809">
        <f t="shared" si="27"/>
        <v>0</v>
      </c>
      <c r="P147" s="815"/>
      <c r="Q147"/>
      <c r="R147"/>
      <c r="S147"/>
      <c r="T147"/>
      <c r="U147"/>
      <c r="V147"/>
      <c r="W147"/>
      <c r="AH147" s="116">
        <f t="shared" si="24"/>
        <v>0</v>
      </c>
      <c r="AI147" s="218"/>
    </row>
    <row r="148" spans="1:35" ht="20.100000000000001" customHeight="1" x14ac:dyDescent="0.25">
      <c r="A148" s="767"/>
      <c r="B148" s="824" t="s">
        <v>2958</v>
      </c>
      <c r="C148" s="828"/>
      <c r="D148" s="843"/>
      <c r="E148" s="706" t="s">
        <v>3000</v>
      </c>
      <c r="F148" s="849"/>
      <c r="G148" s="850"/>
      <c r="H148" s="802"/>
      <c r="I148" s="755"/>
      <c r="J148" s="867"/>
      <c r="K148" s="868"/>
      <c r="L148" s="716"/>
      <c r="M148" s="881">
        <v>1</v>
      </c>
      <c r="N148" s="754"/>
      <c r="O148" s="809">
        <f t="shared" si="27"/>
        <v>0</v>
      </c>
      <c r="P148" s="815"/>
      <c r="Q148"/>
      <c r="R148"/>
      <c r="S148"/>
      <c r="T148"/>
      <c r="U148"/>
      <c r="V148"/>
      <c r="W148"/>
      <c r="AH148" s="116">
        <f t="shared" si="24"/>
        <v>0</v>
      </c>
      <c r="AI148" s="218"/>
    </row>
    <row r="149" spans="1:35" ht="20.100000000000001" customHeight="1" x14ac:dyDescent="0.25">
      <c r="A149" s="767"/>
      <c r="B149" s="824" t="s">
        <v>2971</v>
      </c>
      <c r="C149" s="828"/>
      <c r="D149" s="843"/>
      <c r="E149" s="706" t="s">
        <v>3001</v>
      </c>
      <c r="F149" s="849"/>
      <c r="G149" s="850"/>
      <c r="H149" s="802"/>
      <c r="I149" s="755"/>
      <c r="J149" s="867"/>
      <c r="K149" s="868"/>
      <c r="L149" s="716"/>
      <c r="M149" s="881">
        <v>1</v>
      </c>
      <c r="N149" s="754"/>
      <c r="O149" s="809">
        <f t="shared" si="27"/>
        <v>0</v>
      </c>
      <c r="P149" s="815"/>
      <c r="Q149"/>
      <c r="R149"/>
      <c r="S149"/>
      <c r="T149"/>
      <c r="U149"/>
      <c r="V149"/>
      <c r="W149"/>
      <c r="AH149" s="116">
        <f t="shared" si="24"/>
        <v>0</v>
      </c>
      <c r="AI149" s="218"/>
    </row>
    <row r="150" spans="1:35" ht="20.100000000000001" customHeight="1" thickBot="1" x14ac:dyDescent="0.3">
      <c r="A150" s="767"/>
      <c r="B150" s="824" t="s">
        <v>2972</v>
      </c>
      <c r="C150" s="829"/>
      <c r="D150" s="844"/>
      <c r="E150" s="707" t="s">
        <v>3002</v>
      </c>
      <c r="F150" s="701"/>
      <c r="G150" s="851"/>
      <c r="H150" s="803"/>
      <c r="I150" s="757"/>
      <c r="J150" s="869"/>
      <c r="K150" s="870"/>
      <c r="L150" s="717"/>
      <c r="M150" s="882">
        <v>1</v>
      </c>
      <c r="N150" s="756"/>
      <c r="O150" s="816">
        <f t="shared" si="27"/>
        <v>0</v>
      </c>
      <c r="P150" s="817"/>
      <c r="Q150"/>
      <c r="R150"/>
      <c r="S150"/>
      <c r="T150"/>
      <c r="U150"/>
      <c r="V150"/>
      <c r="W150"/>
      <c r="AH150" s="116">
        <f t="shared" si="24"/>
        <v>0</v>
      </c>
      <c r="AI150" s="218"/>
    </row>
    <row r="151" spans="1:35" ht="20.100000000000001" customHeight="1" thickBot="1" x14ac:dyDescent="0.3">
      <c r="A151" s="767"/>
      <c r="B151" s="824" t="s">
        <v>2973</v>
      </c>
      <c r="C151" s="823" t="s">
        <v>2832</v>
      </c>
      <c r="D151" s="839"/>
      <c r="E151" s="705" t="s">
        <v>3028</v>
      </c>
      <c r="F151" s="704"/>
      <c r="G151" s="847"/>
      <c r="H151" s="798">
        <f>SUM(G151:G154)</f>
        <v>0</v>
      </c>
      <c r="I151" s="759" t="str">
        <f>IFERROR(H151/D151,"-")</f>
        <v>-</v>
      </c>
      <c r="J151" s="859"/>
      <c r="K151" s="860"/>
      <c r="L151" s="715"/>
      <c r="M151" s="883">
        <v>1</v>
      </c>
      <c r="N151" s="805">
        <f>IFERROR(D151/SUM(M151:M154),0)</f>
        <v>0</v>
      </c>
      <c r="O151" s="806">
        <f t="shared" si="25"/>
        <v>0</v>
      </c>
      <c r="P151" s="417" t="str">
        <f t="shared" si="26"/>
        <v xml:space="preserve"> </v>
      </c>
      <c r="Q151"/>
      <c r="R151"/>
      <c r="S151"/>
      <c r="T151"/>
      <c r="U151"/>
      <c r="V151"/>
      <c r="W151"/>
      <c r="AH151" s="116">
        <f t="shared" si="24"/>
        <v>0</v>
      </c>
      <c r="AI151" s="218">
        <f>D151*K151</f>
        <v>0</v>
      </c>
    </row>
    <row r="152" spans="1:35" ht="20.100000000000001" customHeight="1" x14ac:dyDescent="0.25">
      <c r="A152" s="767"/>
      <c r="B152" s="824" t="s">
        <v>2974</v>
      </c>
      <c r="C152" s="828"/>
      <c r="D152" s="843"/>
      <c r="E152" s="706" t="s">
        <v>2852</v>
      </c>
      <c r="F152" s="698"/>
      <c r="G152" s="848"/>
      <c r="H152" s="802"/>
      <c r="I152" s="755"/>
      <c r="J152" s="867"/>
      <c r="K152" s="871"/>
      <c r="L152" s="716"/>
      <c r="M152" s="879">
        <v>1</v>
      </c>
      <c r="N152" s="754"/>
      <c r="O152" s="809">
        <f t="shared" si="25"/>
        <v>0</v>
      </c>
      <c r="P152" s="815"/>
      <c r="Q152"/>
      <c r="R152"/>
      <c r="S152"/>
      <c r="T152"/>
      <c r="U152"/>
      <c r="V152"/>
      <c r="W152"/>
      <c r="AH152" s="116">
        <f t="shared" si="24"/>
        <v>0</v>
      </c>
      <c r="AI152" s="218"/>
    </row>
    <row r="153" spans="1:35" ht="20.100000000000001" customHeight="1" x14ac:dyDescent="0.25">
      <c r="A153" s="767"/>
      <c r="B153" s="824" t="s">
        <v>2975</v>
      </c>
      <c r="C153" s="828"/>
      <c r="D153" s="843"/>
      <c r="E153" s="706" t="s">
        <v>2980</v>
      </c>
      <c r="F153" s="698"/>
      <c r="G153" s="848"/>
      <c r="H153" s="802"/>
      <c r="I153" s="755"/>
      <c r="J153" s="867"/>
      <c r="K153" s="871"/>
      <c r="L153" s="716"/>
      <c r="M153" s="880">
        <v>1</v>
      </c>
      <c r="N153" s="754"/>
      <c r="O153" s="809">
        <f t="shared" si="25"/>
        <v>0</v>
      </c>
      <c r="P153" s="815"/>
      <c r="Q153"/>
      <c r="R153"/>
      <c r="S153"/>
      <c r="T153"/>
      <c r="U153"/>
      <c r="V153"/>
      <c r="W153"/>
      <c r="AH153" s="116">
        <f t="shared" si="24"/>
        <v>0</v>
      </c>
      <c r="AI153" s="218"/>
    </row>
    <row r="154" spans="1:35" ht="20.100000000000001" customHeight="1" thickBot="1" x14ac:dyDescent="0.3">
      <c r="A154" s="767"/>
      <c r="B154" s="824" t="s">
        <v>2976</v>
      </c>
      <c r="C154" s="830"/>
      <c r="D154" s="845"/>
      <c r="E154" s="707" t="s">
        <v>2981</v>
      </c>
      <c r="F154" s="701"/>
      <c r="G154" s="851"/>
      <c r="H154" s="804"/>
      <c r="I154" s="757"/>
      <c r="J154" s="872"/>
      <c r="K154" s="873"/>
      <c r="L154" s="717"/>
      <c r="M154" s="882">
        <v>1</v>
      </c>
      <c r="N154" s="818"/>
      <c r="O154" s="816">
        <f>IFERROR(G154/M154,0)</f>
        <v>0</v>
      </c>
      <c r="P154" s="819"/>
      <c r="Q154"/>
      <c r="R154"/>
      <c r="S154"/>
      <c r="T154"/>
      <c r="U154"/>
      <c r="V154"/>
      <c r="W154"/>
      <c r="AH154" s="116">
        <f t="shared" si="24"/>
        <v>0</v>
      </c>
      <c r="AI154" s="218"/>
    </row>
    <row r="155" spans="1:35" ht="20.100000000000001" customHeight="1" x14ac:dyDescent="0.25">
      <c r="A155" s="767"/>
      <c r="B155" s="824" t="s">
        <v>2977</v>
      </c>
      <c r="C155" s="823" t="s">
        <v>2834</v>
      </c>
      <c r="D155" s="839"/>
      <c r="E155" s="705" t="s">
        <v>2848</v>
      </c>
      <c r="F155" s="704"/>
      <c r="G155" s="847"/>
      <c r="H155" s="798">
        <f>SUM(G155:G157)</f>
        <v>0</v>
      </c>
      <c r="I155" s="759" t="str">
        <f>IFERROR(H155/D155,"-")</f>
        <v>-</v>
      </c>
      <c r="J155" s="859"/>
      <c r="K155" s="860"/>
      <c r="L155" s="715"/>
      <c r="M155" s="879">
        <v>1</v>
      </c>
      <c r="N155" s="805">
        <f>IFERROR(D155/SUM(M155:M157),0)</f>
        <v>0</v>
      </c>
      <c r="O155" s="806">
        <f t="shared" si="25"/>
        <v>0</v>
      </c>
      <c r="P155" s="417" t="str">
        <f t="shared" si="26"/>
        <v xml:space="preserve"> </v>
      </c>
      <c r="Q155"/>
      <c r="R155"/>
      <c r="S155"/>
      <c r="T155"/>
      <c r="U155"/>
      <c r="V155"/>
      <c r="W155"/>
      <c r="AH155" s="116">
        <f t="shared" si="24"/>
        <v>0</v>
      </c>
      <c r="AI155" s="218">
        <f t="shared" ref="AI155" si="28">D155*K155</f>
        <v>0</v>
      </c>
    </row>
    <row r="156" spans="1:35" ht="20.100000000000001" customHeight="1" x14ac:dyDescent="0.25">
      <c r="A156" s="767"/>
      <c r="B156" s="824" t="s">
        <v>2978</v>
      </c>
      <c r="C156" s="828"/>
      <c r="D156" s="843"/>
      <c r="E156" s="857" t="s">
        <v>2849</v>
      </c>
      <c r="F156" s="852"/>
      <c r="G156" s="853"/>
      <c r="H156" s="802"/>
      <c r="I156" s="755"/>
      <c r="J156" s="867"/>
      <c r="K156" s="871"/>
      <c r="L156" s="716"/>
      <c r="M156" s="884">
        <v>1</v>
      </c>
      <c r="N156" s="754"/>
      <c r="O156" s="809">
        <f>IFERROR(G156/M156,0)</f>
        <v>0</v>
      </c>
      <c r="P156" s="815"/>
      <c r="Q156"/>
      <c r="R156"/>
      <c r="S156"/>
      <c r="T156"/>
      <c r="U156"/>
      <c r="V156"/>
      <c r="W156"/>
      <c r="AH156" s="116">
        <f t="shared" si="24"/>
        <v>0</v>
      </c>
      <c r="AI156" s="218"/>
    </row>
    <row r="157" spans="1:35" ht="20.100000000000001" customHeight="1" thickBot="1" x14ac:dyDescent="0.3">
      <c r="A157" s="767"/>
      <c r="B157" s="824" t="s">
        <v>2979</v>
      </c>
      <c r="C157" s="830"/>
      <c r="D157" s="845"/>
      <c r="E157" s="707" t="s">
        <v>2982</v>
      </c>
      <c r="F157" s="701"/>
      <c r="G157" s="851"/>
      <c r="H157" s="804"/>
      <c r="I157" s="757"/>
      <c r="J157" s="872"/>
      <c r="K157" s="873"/>
      <c r="L157" s="717"/>
      <c r="M157" s="881">
        <v>1</v>
      </c>
      <c r="N157" s="818"/>
      <c r="O157" s="816">
        <f>IFERROR(G157/M157,0)</f>
        <v>0</v>
      </c>
      <c r="P157" s="819"/>
      <c r="Q157"/>
      <c r="R157"/>
      <c r="S157"/>
      <c r="T157"/>
      <c r="U157"/>
      <c r="V157"/>
      <c r="W157"/>
      <c r="AH157" s="116">
        <f t="shared" si="24"/>
        <v>0</v>
      </c>
      <c r="AI157" s="218"/>
    </row>
    <row r="158" spans="1:35" ht="20.100000000000001" customHeight="1" x14ac:dyDescent="0.25">
      <c r="A158" s="767"/>
      <c r="B158" s="824" t="s">
        <v>2988</v>
      </c>
      <c r="C158" s="823" t="s">
        <v>2842</v>
      </c>
      <c r="D158" s="839"/>
      <c r="E158" s="705" t="s">
        <v>2850</v>
      </c>
      <c r="F158" s="704"/>
      <c r="G158" s="847"/>
      <c r="H158" s="798">
        <f>SUM(G158:G161)</f>
        <v>0</v>
      </c>
      <c r="I158" s="759" t="str">
        <f>IFERROR(H158/D158,"-")</f>
        <v>-</v>
      </c>
      <c r="J158" s="859"/>
      <c r="K158" s="860"/>
      <c r="L158" s="715"/>
      <c r="M158" s="879">
        <v>1</v>
      </c>
      <c r="N158" s="805">
        <f>IFERROR(D158/SUM(M158:M161),0)</f>
        <v>0</v>
      </c>
      <c r="O158" s="806">
        <f t="shared" ref="O158:O160" si="29">IFERROR(G158/M158,0)</f>
        <v>0</v>
      </c>
      <c r="P158" s="807" t="str">
        <f t="shared" si="26"/>
        <v xml:space="preserve"> </v>
      </c>
      <c r="Q158"/>
      <c r="R158"/>
      <c r="S158"/>
      <c r="T158"/>
      <c r="U158"/>
      <c r="V158"/>
      <c r="W158"/>
      <c r="AH158" s="116">
        <f t="shared" si="24"/>
        <v>0</v>
      </c>
      <c r="AI158" s="218">
        <f t="shared" ref="AI158" si="30">D158*K158</f>
        <v>0</v>
      </c>
    </row>
    <row r="159" spans="1:35" ht="20.100000000000001" customHeight="1" x14ac:dyDescent="0.25">
      <c r="A159" s="767"/>
      <c r="B159" s="824" t="s">
        <v>2989</v>
      </c>
      <c r="C159" s="828"/>
      <c r="D159" s="843"/>
      <c r="E159" s="706" t="s">
        <v>2851</v>
      </c>
      <c r="F159" s="698"/>
      <c r="G159" s="848"/>
      <c r="H159" s="802"/>
      <c r="I159" s="755"/>
      <c r="J159" s="867"/>
      <c r="K159" s="871"/>
      <c r="L159" s="716"/>
      <c r="M159" s="880">
        <v>1</v>
      </c>
      <c r="N159" s="754"/>
      <c r="O159" s="809">
        <f t="shared" si="29"/>
        <v>0</v>
      </c>
      <c r="P159" s="778"/>
      <c r="Q159"/>
      <c r="R159"/>
      <c r="S159"/>
      <c r="T159"/>
      <c r="U159"/>
      <c r="V159"/>
      <c r="W159"/>
      <c r="AH159" s="116">
        <f t="shared" si="24"/>
        <v>0</v>
      </c>
      <c r="AI159" s="218"/>
    </row>
    <row r="160" spans="1:35" ht="20.100000000000001" customHeight="1" x14ac:dyDescent="0.25">
      <c r="A160" s="767"/>
      <c r="B160" s="824" t="s">
        <v>2990</v>
      </c>
      <c r="C160" s="828"/>
      <c r="D160" s="843"/>
      <c r="E160" s="706" t="s">
        <v>2983</v>
      </c>
      <c r="F160" s="698"/>
      <c r="G160" s="848"/>
      <c r="H160" s="802"/>
      <c r="I160" s="755"/>
      <c r="J160" s="867"/>
      <c r="K160" s="871"/>
      <c r="L160" s="716"/>
      <c r="M160" s="880">
        <v>1</v>
      </c>
      <c r="N160" s="754"/>
      <c r="O160" s="809">
        <f t="shared" si="29"/>
        <v>0</v>
      </c>
      <c r="P160" s="778"/>
      <c r="Q160"/>
      <c r="R160"/>
      <c r="S160"/>
      <c r="T160"/>
      <c r="U160"/>
      <c r="V160"/>
      <c r="W160"/>
      <c r="AH160" s="116">
        <f t="shared" si="24"/>
        <v>0</v>
      </c>
      <c r="AI160" s="218"/>
    </row>
    <row r="161" spans="1:35" ht="20.100000000000001" customHeight="1" thickBot="1" x14ac:dyDescent="0.3">
      <c r="A161" s="767"/>
      <c r="B161" s="824" t="s">
        <v>2991</v>
      </c>
      <c r="C161" s="830"/>
      <c r="D161" s="845"/>
      <c r="E161" s="707" t="s">
        <v>2984</v>
      </c>
      <c r="F161" s="701"/>
      <c r="G161" s="851"/>
      <c r="H161" s="804"/>
      <c r="I161" s="757"/>
      <c r="J161" s="872"/>
      <c r="K161" s="873"/>
      <c r="L161" s="717"/>
      <c r="M161" s="882">
        <v>1</v>
      </c>
      <c r="N161" s="818"/>
      <c r="O161" s="816">
        <f>IFERROR(G161/M161,0)</f>
        <v>0</v>
      </c>
      <c r="P161" s="834"/>
      <c r="Q161"/>
      <c r="R161"/>
      <c r="S161"/>
      <c r="T161"/>
      <c r="U161"/>
      <c r="V161"/>
      <c r="W161"/>
      <c r="AH161" s="116">
        <f t="shared" si="24"/>
        <v>0</v>
      </c>
      <c r="AI161" s="218"/>
    </row>
    <row r="162" spans="1:35" ht="20.100000000000001" customHeight="1" x14ac:dyDescent="0.25">
      <c r="A162" s="767"/>
      <c r="B162" s="824" t="s">
        <v>2992</v>
      </c>
      <c r="C162" s="831" t="s">
        <v>2845</v>
      </c>
      <c r="D162" s="846"/>
      <c r="E162" s="858" t="s">
        <v>3026</v>
      </c>
      <c r="F162" s="695"/>
      <c r="G162" s="854"/>
      <c r="H162" s="833">
        <f>SUM(G162:G166)</f>
        <v>0</v>
      </c>
      <c r="I162" s="759" t="str">
        <f>IFERROR(H162/D162,"-")</f>
        <v>-</v>
      </c>
      <c r="J162" s="874"/>
      <c r="K162" s="875"/>
      <c r="L162" s="734" t="s">
        <v>2548</v>
      </c>
      <c r="M162" s="879">
        <v>1</v>
      </c>
      <c r="N162" s="835">
        <f>IFERROR(D162/SUM(M162:M166),0)</f>
        <v>0</v>
      </c>
      <c r="O162" s="836">
        <f t="shared" ref="O162:O166" si="31">IFERROR(G162/M162,0)</f>
        <v>0</v>
      </c>
      <c r="P162" s="837" t="str">
        <f t="shared" ref="P162" si="32">IF(L162=0," ",(CONCATENATE($D$82," / ",L162)))</f>
        <v>kWh / m3</v>
      </c>
      <c r="Q162"/>
      <c r="R162"/>
      <c r="S162"/>
      <c r="T162"/>
      <c r="U162"/>
      <c r="V162"/>
      <c r="W162"/>
      <c r="AH162" s="116">
        <f t="shared" si="24"/>
        <v>0</v>
      </c>
      <c r="AI162" s="218">
        <f>D162*K162</f>
        <v>0</v>
      </c>
    </row>
    <row r="163" spans="1:35" ht="20.100000000000001" customHeight="1" x14ac:dyDescent="0.25">
      <c r="A163" s="767"/>
      <c r="B163" s="824" t="s">
        <v>2993</v>
      </c>
      <c r="C163" s="828"/>
      <c r="D163" s="843"/>
      <c r="E163" s="858" t="s">
        <v>3027</v>
      </c>
      <c r="F163" s="698"/>
      <c r="G163" s="848"/>
      <c r="H163" s="802"/>
      <c r="I163" s="755"/>
      <c r="J163" s="867"/>
      <c r="K163" s="871"/>
      <c r="L163" s="753"/>
      <c r="M163" s="880">
        <v>1</v>
      </c>
      <c r="N163" s="754"/>
      <c r="O163" s="836">
        <f t="shared" si="31"/>
        <v>0</v>
      </c>
      <c r="P163" s="778"/>
      <c r="Q163"/>
      <c r="R163"/>
      <c r="S163"/>
      <c r="T163"/>
      <c r="U163"/>
      <c r="V163"/>
      <c r="W163"/>
      <c r="AH163" s="116">
        <f t="shared" si="24"/>
        <v>0</v>
      </c>
      <c r="AI163" s="218"/>
    </row>
    <row r="164" spans="1:35" ht="20.100000000000001" customHeight="1" x14ac:dyDescent="0.25">
      <c r="A164" s="767"/>
      <c r="B164" s="824" t="s">
        <v>2994</v>
      </c>
      <c r="C164" s="828"/>
      <c r="D164" s="843"/>
      <c r="E164" s="858" t="s">
        <v>2985</v>
      </c>
      <c r="F164" s="698"/>
      <c r="G164" s="848"/>
      <c r="H164" s="802"/>
      <c r="I164" s="755"/>
      <c r="J164" s="867"/>
      <c r="K164" s="871"/>
      <c r="L164" s="753"/>
      <c r="M164" s="880">
        <v>1</v>
      </c>
      <c r="N164" s="754"/>
      <c r="O164" s="836">
        <f t="shared" si="31"/>
        <v>0</v>
      </c>
      <c r="P164" s="778"/>
      <c r="Q164"/>
      <c r="R164"/>
      <c r="S164"/>
      <c r="T164"/>
      <c r="U164"/>
      <c r="V164"/>
      <c r="W164"/>
      <c r="AH164" s="116">
        <f t="shared" si="24"/>
        <v>0</v>
      </c>
      <c r="AI164" s="218"/>
    </row>
    <row r="165" spans="1:35" ht="20.100000000000001" customHeight="1" x14ac:dyDescent="0.25">
      <c r="A165" s="767"/>
      <c r="B165" s="824" t="s">
        <v>2995</v>
      </c>
      <c r="C165" s="828"/>
      <c r="D165" s="843"/>
      <c r="E165" s="858" t="s">
        <v>2986</v>
      </c>
      <c r="F165" s="698"/>
      <c r="G165" s="848"/>
      <c r="H165" s="802"/>
      <c r="I165" s="755"/>
      <c r="J165" s="867"/>
      <c r="K165" s="871"/>
      <c r="L165" s="753"/>
      <c r="M165" s="880">
        <v>1</v>
      </c>
      <c r="N165" s="754"/>
      <c r="O165" s="836">
        <f t="shared" si="31"/>
        <v>0</v>
      </c>
      <c r="P165" s="778"/>
      <c r="Q165"/>
      <c r="R165"/>
      <c r="S165"/>
      <c r="T165"/>
      <c r="U165"/>
      <c r="V165"/>
      <c r="W165"/>
      <c r="AH165" s="116">
        <f t="shared" si="24"/>
        <v>0</v>
      </c>
      <c r="AI165" s="218"/>
    </row>
    <row r="166" spans="1:35" ht="20.100000000000001" customHeight="1" thickBot="1" x14ac:dyDescent="0.3">
      <c r="A166" s="767"/>
      <c r="B166" s="824" t="s">
        <v>2996</v>
      </c>
      <c r="C166" s="830"/>
      <c r="D166" s="845"/>
      <c r="E166" s="707" t="s">
        <v>2987</v>
      </c>
      <c r="F166" s="701"/>
      <c r="G166" s="851"/>
      <c r="H166" s="804"/>
      <c r="I166" s="757"/>
      <c r="J166" s="872"/>
      <c r="K166" s="873"/>
      <c r="L166" s="745"/>
      <c r="M166" s="882">
        <v>1</v>
      </c>
      <c r="N166" s="818"/>
      <c r="O166" s="838">
        <f t="shared" si="31"/>
        <v>0</v>
      </c>
      <c r="P166" s="834"/>
      <c r="Q166"/>
      <c r="R166"/>
      <c r="S166"/>
      <c r="T166"/>
      <c r="U166"/>
      <c r="V166"/>
      <c r="W166"/>
      <c r="AH166" s="116">
        <f t="shared" si="24"/>
        <v>0</v>
      </c>
      <c r="AI166" s="218"/>
    </row>
    <row r="167" spans="1:35" ht="20.100000000000001" customHeight="1" x14ac:dyDescent="0.25">
      <c r="A167" s="767"/>
      <c r="B167" s="824" t="s">
        <v>3003</v>
      </c>
      <c r="C167" s="827" t="s">
        <v>2997</v>
      </c>
      <c r="D167" s="842"/>
      <c r="E167" s="858" t="s">
        <v>3025</v>
      </c>
      <c r="F167" s="695"/>
      <c r="G167" s="854"/>
      <c r="H167" s="801">
        <f>SUM(G167:G168)</f>
        <v>0</v>
      </c>
      <c r="I167" s="759" t="str">
        <f>IFERROR(H167/D167,"-")</f>
        <v>-</v>
      </c>
      <c r="J167" s="865"/>
      <c r="K167" s="866"/>
      <c r="L167" s="715"/>
      <c r="M167" s="879">
        <v>1</v>
      </c>
      <c r="N167" s="758">
        <f>IFERROR(D167/SUM(M167:M168),0)</f>
        <v>0</v>
      </c>
      <c r="O167" s="806">
        <f t="shared" si="25"/>
        <v>0</v>
      </c>
      <c r="P167" s="775" t="str">
        <f>IF(L167=0," ",(CONCATENATE($D$82," / ",L167)))</f>
        <v xml:space="preserve"> </v>
      </c>
      <c r="Q167"/>
      <c r="R167"/>
      <c r="S167"/>
      <c r="T167"/>
      <c r="U167"/>
      <c r="V167"/>
      <c r="W167"/>
      <c r="AH167" s="116">
        <f t="shared" si="24"/>
        <v>0</v>
      </c>
      <c r="AI167" s="218">
        <f t="shared" ref="AI167" si="33">D167*K167</f>
        <v>0</v>
      </c>
    </row>
    <row r="168" spans="1:35" ht="20.100000000000001" customHeight="1" thickBot="1" x14ac:dyDescent="0.3">
      <c r="A168" s="767"/>
      <c r="B168" s="824" t="s">
        <v>3004</v>
      </c>
      <c r="C168" s="829"/>
      <c r="D168" s="844"/>
      <c r="E168" s="857" t="s">
        <v>3024</v>
      </c>
      <c r="F168" s="701"/>
      <c r="G168" s="851"/>
      <c r="H168" s="803"/>
      <c r="I168" s="757"/>
      <c r="J168" s="869"/>
      <c r="K168" s="870"/>
      <c r="L168" s="717"/>
      <c r="M168" s="885">
        <v>1</v>
      </c>
      <c r="N168" s="756"/>
      <c r="O168" s="816">
        <f t="shared" si="25"/>
        <v>0</v>
      </c>
      <c r="P168" s="781"/>
      <c r="Q168"/>
      <c r="R168"/>
      <c r="S168"/>
      <c r="T168"/>
      <c r="U168"/>
      <c r="V168"/>
      <c r="W168"/>
      <c r="AH168" s="116">
        <f t="shared" si="24"/>
        <v>0</v>
      </c>
      <c r="AI168" s="218"/>
    </row>
    <row r="169" spans="1:35" ht="20.100000000000001" customHeight="1" x14ac:dyDescent="0.25">
      <c r="A169" s="767"/>
      <c r="B169" s="824" t="s">
        <v>3005</v>
      </c>
      <c r="C169" s="827" t="s">
        <v>3029</v>
      </c>
      <c r="D169" s="843"/>
      <c r="E169" s="705" t="s">
        <v>2824</v>
      </c>
      <c r="F169" s="704"/>
      <c r="G169" s="847"/>
      <c r="H169" s="802">
        <f>SUM(G169:G171)</f>
        <v>0</v>
      </c>
      <c r="I169" s="755" t="str">
        <f>IFERROR(H169/D169,"-")</f>
        <v>-</v>
      </c>
      <c r="J169" s="859"/>
      <c r="K169" s="860"/>
      <c r="L169" s="715"/>
      <c r="M169" s="879">
        <v>1</v>
      </c>
      <c r="N169" s="758">
        <f>IFERROR(D169/SUM(M169:M171),0)</f>
        <v>0</v>
      </c>
      <c r="O169" s="806">
        <f t="shared" si="25"/>
        <v>0</v>
      </c>
      <c r="P169" s="775" t="str">
        <f>IF(L169=0," ",(CONCATENATE($D$82," / ",L169)))</f>
        <v xml:space="preserve"> </v>
      </c>
      <c r="Q169"/>
      <c r="R169"/>
      <c r="S169"/>
      <c r="T169"/>
      <c r="U169"/>
      <c r="V169"/>
      <c r="W169"/>
      <c r="AH169" s="116"/>
      <c r="AI169" s="217"/>
    </row>
    <row r="170" spans="1:35" ht="20.100000000000001" customHeight="1" x14ac:dyDescent="0.25">
      <c r="A170" s="767"/>
      <c r="B170" s="824" t="s">
        <v>3006</v>
      </c>
      <c r="C170" s="828"/>
      <c r="D170" s="843"/>
      <c r="E170" s="706" t="s">
        <v>2825</v>
      </c>
      <c r="F170" s="698"/>
      <c r="G170" s="848"/>
      <c r="H170" s="802"/>
      <c r="I170" s="755"/>
      <c r="J170" s="867"/>
      <c r="K170" s="871"/>
      <c r="L170" s="716"/>
      <c r="M170" s="880">
        <v>1</v>
      </c>
      <c r="N170" s="754"/>
      <c r="O170" s="809">
        <f t="shared" si="25"/>
        <v>0</v>
      </c>
      <c r="P170" s="778"/>
      <c r="Q170"/>
      <c r="R170"/>
      <c r="S170"/>
      <c r="T170"/>
      <c r="U170"/>
      <c r="V170"/>
      <c r="W170"/>
      <c r="AH170" s="116"/>
      <c r="AI170" s="217"/>
    </row>
    <row r="171" spans="1:35" ht="20.100000000000001" customHeight="1" thickBot="1" x14ac:dyDescent="0.3">
      <c r="A171" s="767"/>
      <c r="B171" s="824" t="s">
        <v>3007</v>
      </c>
      <c r="C171" s="829"/>
      <c r="D171" s="844"/>
      <c r="E171" s="707" t="s">
        <v>2826</v>
      </c>
      <c r="F171" s="701"/>
      <c r="G171" s="851"/>
      <c r="H171" s="803"/>
      <c r="I171" s="757"/>
      <c r="J171" s="872"/>
      <c r="K171" s="873"/>
      <c r="L171" s="717"/>
      <c r="M171" s="882">
        <v>1</v>
      </c>
      <c r="N171" s="756"/>
      <c r="O171" s="816">
        <f t="shared" si="25"/>
        <v>0</v>
      </c>
      <c r="P171" s="781"/>
      <c r="Q171"/>
      <c r="R171"/>
      <c r="S171"/>
      <c r="T171"/>
      <c r="U171"/>
      <c r="V171"/>
      <c r="W171"/>
      <c r="AH171" s="116"/>
      <c r="AI171" s="217"/>
    </row>
    <row r="172" spans="1:35" ht="20.100000000000001" customHeight="1" x14ac:dyDescent="0.25">
      <c r="A172" s="767"/>
      <c r="B172" s="824" t="s">
        <v>3030</v>
      </c>
      <c r="C172" s="827" t="s">
        <v>2998</v>
      </c>
      <c r="D172" s="842"/>
      <c r="E172" s="705" t="s">
        <v>2678</v>
      </c>
      <c r="F172" s="704"/>
      <c r="G172" s="847"/>
      <c r="H172" s="798">
        <f>SUM(G172:G174)</f>
        <v>0</v>
      </c>
      <c r="I172" s="759" t="str">
        <f>IFERROR(H172/D172,"-")</f>
        <v>-</v>
      </c>
      <c r="J172" s="859"/>
      <c r="K172" s="876"/>
      <c r="L172" s="715"/>
      <c r="M172" s="879">
        <v>1</v>
      </c>
      <c r="N172" s="805">
        <f>IFERROR(D172/SUM(M172:M174),0)</f>
        <v>0</v>
      </c>
      <c r="O172" s="806">
        <f t="shared" si="25"/>
        <v>0</v>
      </c>
      <c r="P172" s="807" t="str">
        <f>IF(L172=0," ",(CONCATENATE($D$82," / ",L172)))</f>
        <v xml:space="preserve"> </v>
      </c>
      <c r="Q172"/>
      <c r="R172"/>
      <c r="S172"/>
      <c r="T172"/>
      <c r="U172"/>
      <c r="V172"/>
      <c r="W172"/>
      <c r="AH172" s="116">
        <f t="shared" si="24"/>
        <v>0</v>
      </c>
      <c r="AI172" s="218">
        <f>D172*K172</f>
        <v>0</v>
      </c>
    </row>
    <row r="173" spans="1:35" ht="20.100000000000001" customHeight="1" x14ac:dyDescent="0.25">
      <c r="A173" s="767"/>
      <c r="B173" s="824" t="s">
        <v>3031</v>
      </c>
      <c r="C173" s="828"/>
      <c r="D173" s="843"/>
      <c r="E173" s="706" t="s">
        <v>2679</v>
      </c>
      <c r="F173" s="698"/>
      <c r="G173" s="848"/>
      <c r="H173" s="802"/>
      <c r="I173" s="755"/>
      <c r="J173" s="861"/>
      <c r="K173" s="877"/>
      <c r="L173" s="716"/>
      <c r="M173" s="880">
        <v>1</v>
      </c>
      <c r="N173" s="808"/>
      <c r="O173" s="809">
        <f t="shared" si="25"/>
        <v>0</v>
      </c>
      <c r="P173" s="810"/>
      <c r="Q173"/>
      <c r="R173"/>
      <c r="S173"/>
      <c r="T173"/>
      <c r="U173"/>
      <c r="V173"/>
      <c r="W173"/>
      <c r="AH173" s="116">
        <f t="shared" si="24"/>
        <v>0</v>
      </c>
      <c r="AI173" s="218"/>
    </row>
    <row r="174" spans="1:35" ht="20.100000000000001" customHeight="1" thickBot="1" x14ac:dyDescent="0.3">
      <c r="A174" s="768"/>
      <c r="B174" s="832" t="s">
        <v>3032</v>
      </c>
      <c r="C174" s="829"/>
      <c r="D174" s="844"/>
      <c r="E174" s="707" t="s">
        <v>2680</v>
      </c>
      <c r="F174" s="701"/>
      <c r="G174" s="851"/>
      <c r="H174" s="804"/>
      <c r="I174" s="757"/>
      <c r="J174" s="872"/>
      <c r="K174" s="878"/>
      <c r="L174" s="717"/>
      <c r="M174" s="882">
        <v>1</v>
      </c>
      <c r="N174" s="818"/>
      <c r="O174" s="816">
        <f>IFERROR(G174/M174,0)</f>
        <v>0</v>
      </c>
      <c r="P174" s="834"/>
      <c r="Q174"/>
      <c r="R174"/>
      <c r="S174"/>
      <c r="T174"/>
      <c r="U174"/>
      <c r="V174"/>
      <c r="W174"/>
      <c r="AH174" s="116">
        <f t="shared" si="24"/>
        <v>0</v>
      </c>
      <c r="AI174" s="218"/>
    </row>
    <row r="175" spans="1:35" customFormat="1" ht="20.100000000000001" customHeight="1" thickBot="1" x14ac:dyDescent="0.3">
      <c r="M175" s="179"/>
      <c r="O175" s="139"/>
      <c r="AI175" s="53"/>
    </row>
    <row r="176" spans="1:35" ht="20.100000000000001" customHeight="1" thickBot="1" x14ac:dyDescent="0.3">
      <c r="A176" s="769" t="s">
        <v>2801</v>
      </c>
      <c r="B176" s="786" t="s">
        <v>5</v>
      </c>
      <c r="C176" s="787" t="s">
        <v>47</v>
      </c>
      <c r="D176" s="731"/>
      <c r="E176" s="731"/>
      <c r="F176" s="731"/>
      <c r="G176" s="731"/>
      <c r="H176" s="731"/>
      <c r="I176" s="732"/>
      <c r="J176" s="787" t="s">
        <v>2698</v>
      </c>
      <c r="K176" s="732"/>
      <c r="L176" s="730" t="s">
        <v>2757</v>
      </c>
      <c r="M176" s="731"/>
      <c r="N176" s="731"/>
      <c r="O176" s="731"/>
      <c r="P176" s="732"/>
      <c r="Q176"/>
      <c r="R176"/>
      <c r="S176"/>
      <c r="T176"/>
      <c r="U176"/>
      <c r="V176"/>
      <c r="W176"/>
      <c r="AI176" s="33"/>
    </row>
    <row r="177" spans="1:35" ht="80.099999999999994" customHeight="1" x14ac:dyDescent="0.25">
      <c r="A177" s="770"/>
      <c r="B177" s="588"/>
      <c r="C177" s="736" t="s">
        <v>8</v>
      </c>
      <c r="D177" s="735" t="s">
        <v>37</v>
      </c>
      <c r="E177" s="736" t="s">
        <v>2693</v>
      </c>
      <c r="F177" s="737" t="s">
        <v>2692</v>
      </c>
      <c r="G177" s="788" t="s">
        <v>37</v>
      </c>
      <c r="H177" s="737" t="s">
        <v>2694</v>
      </c>
      <c r="I177" s="789" t="s">
        <v>2702</v>
      </c>
      <c r="J177" s="740" t="s">
        <v>2695</v>
      </c>
      <c r="K177" s="790" t="s">
        <v>2697</v>
      </c>
      <c r="L177" s="742" t="s">
        <v>2699</v>
      </c>
      <c r="M177" s="791"/>
      <c r="N177" s="791" t="s">
        <v>2787</v>
      </c>
      <c r="O177" s="791"/>
      <c r="P177" s="792"/>
      <c r="Q177"/>
      <c r="R177"/>
      <c r="S177"/>
      <c r="T177"/>
      <c r="U177"/>
      <c r="V177"/>
      <c r="W177"/>
      <c r="AI177" s="33"/>
    </row>
    <row r="178" spans="1:35" ht="24.95" customHeight="1" thickBot="1" x14ac:dyDescent="0.3">
      <c r="A178" s="771"/>
      <c r="B178" s="591"/>
      <c r="C178" s="747"/>
      <c r="D178" s="746">
        <f>SUM(D179:D193)</f>
        <v>0</v>
      </c>
      <c r="E178" s="747"/>
      <c r="F178" s="794"/>
      <c r="G178" s="749">
        <f>SUM(G179:G193)</f>
        <v>0</v>
      </c>
      <c r="H178" s="794"/>
      <c r="I178" s="751">
        <f>IFERROR(G178/D178,0)</f>
        <v>0</v>
      </c>
      <c r="J178" s="671"/>
      <c r="K178" s="751">
        <f>IFERROR(AI178/D178,0)</f>
        <v>0</v>
      </c>
      <c r="L178" s="677" t="s">
        <v>2701</v>
      </c>
      <c r="M178" s="674" t="s">
        <v>2700</v>
      </c>
      <c r="N178" s="674" t="s">
        <v>2788</v>
      </c>
      <c r="O178" s="674" t="s">
        <v>2789</v>
      </c>
      <c r="P178" s="676" t="s">
        <v>2708</v>
      </c>
      <c r="Q178"/>
      <c r="R178"/>
      <c r="S178"/>
      <c r="T178"/>
      <c r="U178"/>
      <c r="V178"/>
      <c r="W178"/>
      <c r="Y178" s="32"/>
      <c r="AH178" s="29" t="s">
        <v>2798</v>
      </c>
      <c r="AI178" s="180">
        <f>SUM(AI179:AI193)</f>
        <v>0</v>
      </c>
    </row>
    <row r="179" spans="1:35" s="89" customFormat="1" ht="20.100000000000001" customHeight="1" x14ac:dyDescent="0.25">
      <c r="A179" s="766" t="s">
        <v>2802</v>
      </c>
      <c r="B179" s="761" t="s">
        <v>6</v>
      </c>
      <c r="C179" s="762" t="s">
        <v>2841</v>
      </c>
      <c r="D179" s="923"/>
      <c r="E179" s="820" t="s">
        <v>2687</v>
      </c>
      <c r="F179" s="704"/>
      <c r="G179" s="919"/>
      <c r="H179" s="887">
        <f>SUM(G179:G181)</f>
        <v>0</v>
      </c>
      <c r="I179" s="888" t="str">
        <f>IFERROR(H179/D179,"-")</f>
        <v>-</v>
      </c>
      <c r="J179" s="859"/>
      <c r="K179" s="909"/>
      <c r="L179" s="906"/>
      <c r="M179" s="902"/>
      <c r="N179" s="805">
        <f>IFERROR(D179/M179,0)</f>
        <v>0</v>
      </c>
      <c r="O179" s="806">
        <f t="shared" ref="O179:O185" si="34">IFERROR(G179/M179,0)</f>
        <v>0</v>
      </c>
      <c r="P179" s="417" t="str">
        <f t="shared" ref="P179:P192" si="35">IF(L179=0," ",(CONCATENATE($D$82," / ",L179)))</f>
        <v xml:space="preserve"> </v>
      </c>
      <c r="Q179" s="88"/>
      <c r="R179" s="88"/>
      <c r="S179" s="88"/>
      <c r="T179" s="88"/>
      <c r="U179" s="88"/>
      <c r="V179" s="88"/>
      <c r="W179" s="88"/>
      <c r="AH179" s="116">
        <f t="shared" ref="AH179:AH193" si="36">K179*D179</f>
        <v>0</v>
      </c>
      <c r="AI179" s="308">
        <f>D179*K179</f>
        <v>0</v>
      </c>
    </row>
    <row r="180" spans="1:35" s="89" customFormat="1" ht="20.100000000000001" customHeight="1" x14ac:dyDescent="0.25">
      <c r="A180" s="767"/>
      <c r="B180" s="763" t="s">
        <v>12</v>
      </c>
      <c r="C180" s="764"/>
      <c r="D180" s="924"/>
      <c r="E180" s="821" t="s">
        <v>2688</v>
      </c>
      <c r="F180" s="698"/>
      <c r="G180" s="920"/>
      <c r="H180" s="889"/>
      <c r="I180" s="890"/>
      <c r="J180" s="861"/>
      <c r="K180" s="910"/>
      <c r="L180" s="907"/>
      <c r="M180" s="903"/>
      <c r="N180" s="808"/>
      <c r="O180" s="809">
        <f t="shared" si="34"/>
        <v>0</v>
      </c>
      <c r="P180" s="434"/>
      <c r="Q180" s="88"/>
      <c r="R180" s="88"/>
      <c r="S180" s="88"/>
      <c r="T180" s="88"/>
      <c r="U180" s="88"/>
      <c r="V180" s="88"/>
      <c r="W180" s="88"/>
      <c r="AH180" s="116">
        <f t="shared" si="36"/>
        <v>0</v>
      </c>
      <c r="AI180" s="309"/>
    </row>
    <row r="181" spans="1:35" s="89" customFormat="1" ht="20.100000000000001" customHeight="1" thickBot="1" x14ac:dyDescent="0.3">
      <c r="A181" s="767"/>
      <c r="B181" s="763" t="s">
        <v>28</v>
      </c>
      <c r="C181" s="765"/>
      <c r="D181" s="925"/>
      <c r="E181" s="886" t="s">
        <v>35</v>
      </c>
      <c r="F181" s="701"/>
      <c r="G181" s="921"/>
      <c r="H181" s="891"/>
      <c r="I181" s="892"/>
      <c r="J181" s="872"/>
      <c r="K181" s="911"/>
      <c r="L181" s="908"/>
      <c r="M181" s="904"/>
      <c r="N181" s="811"/>
      <c r="O181" s="816">
        <f t="shared" si="34"/>
        <v>0</v>
      </c>
      <c r="P181" s="819"/>
      <c r="Q181" s="88"/>
      <c r="R181" s="88"/>
      <c r="S181" s="88"/>
      <c r="T181" s="88"/>
      <c r="U181" s="88"/>
      <c r="V181" s="88"/>
      <c r="W181" s="88"/>
      <c r="AH181" s="116">
        <f t="shared" si="36"/>
        <v>0</v>
      </c>
      <c r="AI181" s="310"/>
    </row>
    <row r="182" spans="1:35" s="89" customFormat="1" ht="20.100000000000001" customHeight="1" x14ac:dyDescent="0.25">
      <c r="A182" s="767"/>
      <c r="B182" s="763" t="s">
        <v>29</v>
      </c>
      <c r="C182" s="762" t="s">
        <v>2686</v>
      </c>
      <c r="D182" s="923"/>
      <c r="E182" s="820" t="s">
        <v>2689</v>
      </c>
      <c r="F182" s="704"/>
      <c r="G182" s="919"/>
      <c r="H182" s="887">
        <f>SUM(G182:G185)</f>
        <v>0</v>
      </c>
      <c r="I182" s="888" t="str">
        <f>IFERROR(H182/D182,"-")</f>
        <v>-</v>
      </c>
      <c r="J182" s="859"/>
      <c r="K182" s="909"/>
      <c r="L182" s="896" t="s">
        <v>3016</v>
      </c>
      <c r="M182" s="902"/>
      <c r="N182" s="899">
        <f>IFERROR(D182/M182,0)</f>
        <v>0</v>
      </c>
      <c r="O182" s="806">
        <f t="shared" si="34"/>
        <v>0</v>
      </c>
      <c r="P182" s="417" t="str">
        <f t="shared" si="35"/>
        <v>kWh / Superficie illuminata [m2]</v>
      </c>
      <c r="Q182" s="88"/>
      <c r="R182" s="88"/>
      <c r="S182" s="88"/>
      <c r="T182" s="88"/>
      <c r="U182" s="88"/>
      <c r="V182" s="88"/>
      <c r="W182" s="88"/>
      <c r="AH182" s="116">
        <f t="shared" si="36"/>
        <v>0</v>
      </c>
      <c r="AI182" s="308">
        <f>D182*K182</f>
        <v>0</v>
      </c>
    </row>
    <row r="183" spans="1:35" s="89" customFormat="1" ht="20.100000000000001" customHeight="1" x14ac:dyDescent="0.25">
      <c r="A183" s="767"/>
      <c r="B183" s="763" t="s">
        <v>30</v>
      </c>
      <c r="C183" s="764"/>
      <c r="D183" s="924"/>
      <c r="E183" s="821" t="s">
        <v>2690</v>
      </c>
      <c r="F183" s="698"/>
      <c r="G183" s="920"/>
      <c r="H183" s="889"/>
      <c r="I183" s="890"/>
      <c r="J183" s="861"/>
      <c r="K183" s="910"/>
      <c r="L183" s="897"/>
      <c r="M183" s="903"/>
      <c r="N183" s="900"/>
      <c r="O183" s="809">
        <f t="shared" si="34"/>
        <v>0</v>
      </c>
      <c r="P183" s="434"/>
      <c r="Q183" s="88"/>
      <c r="R183" s="88"/>
      <c r="S183" s="88"/>
      <c r="T183" s="88"/>
      <c r="U183" s="88"/>
      <c r="V183" s="88"/>
      <c r="W183" s="88"/>
      <c r="AH183" s="116">
        <f t="shared" si="36"/>
        <v>0</v>
      </c>
      <c r="AI183" s="309"/>
    </row>
    <row r="184" spans="1:35" s="89" customFormat="1" ht="20.100000000000001" customHeight="1" x14ac:dyDescent="0.25">
      <c r="A184" s="767"/>
      <c r="B184" s="763" t="s">
        <v>69</v>
      </c>
      <c r="C184" s="764"/>
      <c r="D184" s="924"/>
      <c r="E184" s="821" t="s">
        <v>2691</v>
      </c>
      <c r="F184" s="698"/>
      <c r="G184" s="920"/>
      <c r="H184" s="889"/>
      <c r="I184" s="890"/>
      <c r="J184" s="861"/>
      <c r="K184" s="910"/>
      <c r="L184" s="897"/>
      <c r="M184" s="903"/>
      <c r="N184" s="900"/>
      <c r="O184" s="809">
        <f t="shared" si="34"/>
        <v>0</v>
      </c>
      <c r="P184" s="434"/>
      <c r="Q184" s="88"/>
      <c r="R184" s="88"/>
      <c r="S184" s="88"/>
      <c r="T184" s="88"/>
      <c r="U184" s="88"/>
      <c r="V184" s="88"/>
      <c r="W184" s="88"/>
      <c r="AH184" s="116">
        <f t="shared" si="36"/>
        <v>0</v>
      </c>
      <c r="AI184" s="309"/>
    </row>
    <row r="185" spans="1:35" s="89" customFormat="1" ht="20.100000000000001" customHeight="1" thickBot="1" x14ac:dyDescent="0.3">
      <c r="A185" s="767"/>
      <c r="B185" s="763" t="s">
        <v>2575</v>
      </c>
      <c r="C185" s="765"/>
      <c r="D185" s="925"/>
      <c r="E185" s="707" t="s">
        <v>2861</v>
      </c>
      <c r="F185" s="701"/>
      <c r="G185" s="921"/>
      <c r="H185" s="891"/>
      <c r="I185" s="892"/>
      <c r="J185" s="872"/>
      <c r="K185" s="911"/>
      <c r="L185" s="898"/>
      <c r="M185" s="904"/>
      <c r="N185" s="901"/>
      <c r="O185" s="816">
        <f t="shared" si="34"/>
        <v>0</v>
      </c>
      <c r="P185" s="819"/>
      <c r="Q185" s="88"/>
      <c r="R185" s="88"/>
      <c r="S185" s="88"/>
      <c r="T185" s="88"/>
      <c r="U185" s="88"/>
      <c r="V185" s="88"/>
      <c r="W185" s="88"/>
      <c r="AH185" s="116">
        <f t="shared" si="36"/>
        <v>0</v>
      </c>
      <c r="AI185" s="310"/>
    </row>
    <row r="186" spans="1:35" s="89" customFormat="1" ht="20.100000000000001" customHeight="1" x14ac:dyDescent="0.25">
      <c r="A186" s="767"/>
      <c r="B186" s="763" t="s">
        <v>2576</v>
      </c>
      <c r="C186" s="823" t="s">
        <v>2843</v>
      </c>
      <c r="D186" s="923"/>
      <c r="E186" s="705" t="s">
        <v>2862</v>
      </c>
      <c r="F186" s="704"/>
      <c r="G186" s="919"/>
      <c r="H186" s="798">
        <f>SUM(G186:G187)</f>
        <v>0</v>
      </c>
      <c r="I186" s="893" t="str">
        <f>IFERROR(H186/D186,"-")</f>
        <v>-</v>
      </c>
      <c r="J186" s="912"/>
      <c r="K186" s="876"/>
      <c r="L186" s="916"/>
      <c r="M186" s="879"/>
      <c r="N186" s="805">
        <f>IFERROR(D186/M186,0)</f>
        <v>0</v>
      </c>
      <c r="O186" s="806">
        <f t="shared" ref="O186:O192" si="37">IFERROR(G186/M186,0)</f>
        <v>0</v>
      </c>
      <c r="P186" s="807" t="str">
        <f t="shared" si="35"/>
        <v xml:space="preserve"> </v>
      </c>
      <c r="Q186" s="88"/>
      <c r="R186" s="88"/>
      <c r="S186" s="88"/>
      <c r="T186" s="88"/>
      <c r="U186" s="88"/>
      <c r="V186" s="88"/>
      <c r="W186" s="88"/>
      <c r="AH186" s="116">
        <f t="shared" si="36"/>
        <v>0</v>
      </c>
      <c r="AI186" s="307">
        <f>D186*K186</f>
        <v>0</v>
      </c>
    </row>
    <row r="187" spans="1:35" s="89" customFormat="1" ht="20.100000000000001" customHeight="1" thickBot="1" x14ac:dyDescent="0.3">
      <c r="A187" s="767"/>
      <c r="B187" s="763" t="s">
        <v>2577</v>
      </c>
      <c r="C187" s="830"/>
      <c r="D187" s="925"/>
      <c r="E187" s="707" t="s">
        <v>2863</v>
      </c>
      <c r="F187" s="701"/>
      <c r="G187" s="921"/>
      <c r="H187" s="804"/>
      <c r="I187" s="894"/>
      <c r="J187" s="913"/>
      <c r="K187" s="878"/>
      <c r="L187" s="917"/>
      <c r="M187" s="882"/>
      <c r="N187" s="818"/>
      <c r="O187" s="816">
        <f>IFERROR(G187/M187,0)</f>
        <v>0</v>
      </c>
      <c r="P187" s="834"/>
      <c r="Q187" s="88"/>
      <c r="R187" s="88"/>
      <c r="S187" s="88"/>
      <c r="T187" s="88"/>
      <c r="U187" s="88"/>
      <c r="V187" s="88"/>
      <c r="W187" s="88"/>
      <c r="AH187" s="116">
        <f t="shared" si="36"/>
        <v>0</v>
      </c>
      <c r="AI187" s="307"/>
    </row>
    <row r="188" spans="1:35" s="89" customFormat="1" ht="20.100000000000001" customHeight="1" x14ac:dyDescent="0.25">
      <c r="A188" s="767"/>
      <c r="B188" s="763" t="s">
        <v>2633</v>
      </c>
      <c r="C188" s="823" t="s">
        <v>2844</v>
      </c>
      <c r="D188" s="923"/>
      <c r="E188" s="705" t="s">
        <v>2678</v>
      </c>
      <c r="F188" s="704"/>
      <c r="G188" s="919"/>
      <c r="H188" s="798">
        <f>SUM(G188:G189)</f>
        <v>0</v>
      </c>
      <c r="I188" s="893" t="str">
        <f>IFERROR(H188/D188,"-")</f>
        <v>-</v>
      </c>
      <c r="J188" s="912"/>
      <c r="K188" s="876"/>
      <c r="L188" s="916"/>
      <c r="M188" s="879"/>
      <c r="N188" s="805">
        <f t="shared" ref="N188" si="38">IFERROR(D188/M188,0)</f>
        <v>0</v>
      </c>
      <c r="O188" s="806">
        <f t="shared" si="37"/>
        <v>0</v>
      </c>
      <c r="P188" s="807" t="str">
        <f t="shared" si="35"/>
        <v xml:space="preserve"> </v>
      </c>
      <c r="Q188" s="88"/>
      <c r="R188" s="88"/>
      <c r="S188" s="88"/>
      <c r="T188" s="88"/>
      <c r="U188" s="88"/>
      <c r="V188" s="88"/>
      <c r="W188" s="88"/>
      <c r="AH188" s="116">
        <f t="shared" si="36"/>
        <v>0</v>
      </c>
      <c r="AI188" s="307">
        <f t="shared" ref="AI188" si="39">D188*K188</f>
        <v>0</v>
      </c>
    </row>
    <row r="189" spans="1:35" s="89" customFormat="1" ht="20.100000000000001" customHeight="1" thickBot="1" x14ac:dyDescent="0.3">
      <c r="A189" s="767"/>
      <c r="B189" s="763" t="s">
        <v>2634</v>
      </c>
      <c r="C189" s="830"/>
      <c r="D189" s="925"/>
      <c r="E189" s="707" t="s">
        <v>2679</v>
      </c>
      <c r="F189" s="701"/>
      <c r="G189" s="921"/>
      <c r="H189" s="804"/>
      <c r="I189" s="894"/>
      <c r="J189" s="913"/>
      <c r="K189" s="878"/>
      <c r="L189" s="917"/>
      <c r="M189" s="882"/>
      <c r="N189" s="818"/>
      <c r="O189" s="816">
        <f>IFERROR(G189/M189,0)</f>
        <v>0</v>
      </c>
      <c r="P189" s="834"/>
      <c r="Q189" s="88"/>
      <c r="R189" s="88"/>
      <c r="S189" s="88"/>
      <c r="T189" s="88"/>
      <c r="U189" s="88"/>
      <c r="V189" s="88"/>
      <c r="W189" s="88"/>
      <c r="AH189" s="116">
        <f t="shared" si="36"/>
        <v>0</v>
      </c>
      <c r="AI189" s="307"/>
    </row>
    <row r="190" spans="1:35" s="89" customFormat="1" ht="20.100000000000001" customHeight="1" x14ac:dyDescent="0.25">
      <c r="A190" s="767"/>
      <c r="B190" s="763" t="s">
        <v>2635</v>
      </c>
      <c r="C190" s="233" t="s">
        <v>2685</v>
      </c>
      <c r="D190" s="923"/>
      <c r="E190" s="705" t="s">
        <v>2680</v>
      </c>
      <c r="F190" s="704"/>
      <c r="G190" s="919"/>
      <c r="H190" s="798">
        <f>SUM(G190:G191)</f>
        <v>0</v>
      </c>
      <c r="I190" s="893" t="str">
        <f>IFERROR(H190/D190,"-")</f>
        <v>-</v>
      </c>
      <c r="J190" s="912"/>
      <c r="K190" s="876"/>
      <c r="L190" s="916"/>
      <c r="M190" s="879"/>
      <c r="N190" s="805">
        <f t="shared" ref="N190" si="40">IFERROR(D190/M190,0)</f>
        <v>0</v>
      </c>
      <c r="O190" s="806">
        <f t="shared" si="37"/>
        <v>0</v>
      </c>
      <c r="P190" s="807" t="str">
        <f t="shared" si="35"/>
        <v xml:space="preserve"> </v>
      </c>
      <c r="Q190" s="88"/>
      <c r="R190" s="88"/>
      <c r="S190" s="88"/>
      <c r="T190" s="88"/>
      <c r="U190" s="88"/>
      <c r="V190" s="88"/>
      <c r="W190" s="88"/>
      <c r="AH190" s="116">
        <f t="shared" si="36"/>
        <v>0</v>
      </c>
      <c r="AI190" s="307">
        <f t="shared" ref="AI190" si="41">D190*K190</f>
        <v>0</v>
      </c>
    </row>
    <row r="191" spans="1:35" s="89" customFormat="1" ht="20.100000000000001" customHeight="1" thickBot="1" x14ac:dyDescent="0.3">
      <c r="A191" s="767"/>
      <c r="B191" s="763" t="s">
        <v>2636</v>
      </c>
      <c r="C191" s="230"/>
      <c r="D191" s="925"/>
      <c r="E191" s="707" t="s">
        <v>2795</v>
      </c>
      <c r="F191" s="701"/>
      <c r="G191" s="921"/>
      <c r="H191" s="804"/>
      <c r="I191" s="894"/>
      <c r="J191" s="913"/>
      <c r="K191" s="878"/>
      <c r="L191" s="917"/>
      <c r="M191" s="882"/>
      <c r="N191" s="818"/>
      <c r="O191" s="816">
        <f>IFERROR(G191/M191,0)</f>
        <v>0</v>
      </c>
      <c r="P191" s="834"/>
      <c r="Q191" s="88"/>
      <c r="R191" s="88"/>
      <c r="S191" s="88"/>
      <c r="T191" s="88"/>
      <c r="U191" s="88"/>
      <c r="V191" s="88"/>
      <c r="W191" s="88"/>
      <c r="AH191" s="116">
        <f t="shared" si="36"/>
        <v>0</v>
      </c>
      <c r="AI191" s="307"/>
    </row>
    <row r="192" spans="1:35" s="89" customFormat="1" ht="20.100000000000001" customHeight="1" x14ac:dyDescent="0.25">
      <c r="A192" s="767"/>
      <c r="B192" s="763" t="s">
        <v>2653</v>
      </c>
      <c r="C192" s="229" t="s">
        <v>2685</v>
      </c>
      <c r="D192" s="926"/>
      <c r="E192" s="858" t="s">
        <v>2796</v>
      </c>
      <c r="F192" s="695"/>
      <c r="G192" s="922"/>
      <c r="H192" s="833">
        <f>SUM(G192:G193)</f>
        <v>0</v>
      </c>
      <c r="I192" s="895" t="str">
        <f>IFERROR(H192/D192,"-")</f>
        <v>-</v>
      </c>
      <c r="J192" s="914"/>
      <c r="K192" s="915"/>
      <c r="L192" s="918"/>
      <c r="M192" s="905"/>
      <c r="N192" s="835">
        <f t="shared" ref="N192" si="42">IFERROR(D192/M192,0)</f>
        <v>0</v>
      </c>
      <c r="O192" s="836">
        <f t="shared" si="37"/>
        <v>0</v>
      </c>
      <c r="P192" s="837" t="str">
        <f t="shared" si="35"/>
        <v xml:space="preserve"> </v>
      </c>
      <c r="Q192" s="88"/>
      <c r="R192" s="88"/>
      <c r="S192" s="88"/>
      <c r="T192" s="88"/>
      <c r="U192" s="88"/>
      <c r="V192" s="88"/>
      <c r="W192" s="88"/>
      <c r="AH192" s="116">
        <f t="shared" si="36"/>
        <v>0</v>
      </c>
      <c r="AI192" s="307">
        <f t="shared" ref="AI192" si="43">D192*K192</f>
        <v>0</v>
      </c>
    </row>
    <row r="193" spans="1:35" s="89" customFormat="1" ht="20.100000000000001" customHeight="1" thickBot="1" x14ac:dyDescent="0.3">
      <c r="A193" s="768"/>
      <c r="B193" s="772" t="s">
        <v>2654</v>
      </c>
      <c r="C193" s="230"/>
      <c r="D193" s="925"/>
      <c r="E193" s="707" t="s">
        <v>2797</v>
      </c>
      <c r="F193" s="701"/>
      <c r="G193" s="921"/>
      <c r="H193" s="804"/>
      <c r="I193" s="894"/>
      <c r="J193" s="913"/>
      <c r="K193" s="878"/>
      <c r="L193" s="917"/>
      <c r="M193" s="882"/>
      <c r="N193" s="818"/>
      <c r="O193" s="816">
        <f>IFERROR(G193/M193,0)</f>
        <v>0</v>
      </c>
      <c r="P193" s="834"/>
      <c r="Q193" s="88"/>
      <c r="R193" s="88"/>
      <c r="S193" s="88"/>
      <c r="T193" s="88"/>
      <c r="U193" s="88"/>
      <c r="V193" s="88"/>
      <c r="W193" s="88"/>
      <c r="AH193" s="116">
        <f t="shared" si="36"/>
        <v>0</v>
      </c>
      <c r="AI193" s="307"/>
    </row>
    <row r="194" spans="1:35" customFormat="1" x14ac:dyDescent="0.25">
      <c r="AI194" s="53"/>
    </row>
    <row r="195" spans="1:35" customFormat="1" ht="15.75" thickBot="1" x14ac:dyDescent="0.3">
      <c r="AI195" s="53"/>
    </row>
    <row r="196" spans="1:35" ht="20.100000000000001" customHeight="1" x14ac:dyDescent="0.25">
      <c r="A196" s="927" t="s">
        <v>34</v>
      </c>
      <c r="B196" s="928" t="s">
        <v>40</v>
      </c>
      <c r="C196" s="929"/>
      <c r="D196" s="930" t="s">
        <v>2803</v>
      </c>
      <c r="E196" s="931"/>
      <c r="F196" s="931"/>
      <c r="G196" s="932"/>
      <c r="H196" s="930" t="s">
        <v>2804</v>
      </c>
      <c r="I196" s="931"/>
      <c r="J196" s="931"/>
      <c r="K196" s="932"/>
      <c r="L196" s="933" t="s">
        <v>2754</v>
      </c>
      <c r="M196" s="934"/>
      <c r="N196" s="934"/>
      <c r="O196" s="934"/>
      <c r="P196" s="935" t="str">
        <f>IF($G$30=0," ",(CONCATENATE("IPE G.N. [kWh/",$G$30,"]")))</f>
        <v>IPE G.N. [kWh/kg]</v>
      </c>
      <c r="Q196" s="936">
        <f>IFERROR(D198/($G$33),0)</f>
        <v>0</v>
      </c>
      <c r="S196"/>
      <c r="T196"/>
      <c r="U196"/>
      <c r="V196"/>
      <c r="W196"/>
      <c r="X196"/>
      <c r="AI196" s="33"/>
    </row>
    <row r="197" spans="1:35" ht="20.100000000000001" customHeight="1" thickBot="1" x14ac:dyDescent="0.3">
      <c r="A197" s="937"/>
      <c r="B197" s="938"/>
      <c r="C197" s="939"/>
      <c r="D197" s="940" t="s">
        <v>2805</v>
      </c>
      <c r="E197" s="941" t="s">
        <v>2790</v>
      </c>
      <c r="F197" s="942" t="s">
        <v>38</v>
      </c>
      <c r="G197" s="943" t="s">
        <v>2756</v>
      </c>
      <c r="H197" s="940" t="s">
        <v>2805</v>
      </c>
      <c r="I197" s="942" t="s">
        <v>2790</v>
      </c>
      <c r="J197" s="942" t="s">
        <v>38</v>
      </c>
      <c r="K197" s="943" t="s">
        <v>2753</v>
      </c>
      <c r="L197" s="940" t="s">
        <v>2805</v>
      </c>
      <c r="M197" s="941" t="s">
        <v>2790</v>
      </c>
      <c r="N197" s="942" t="s">
        <v>38</v>
      </c>
      <c r="O197" s="944" t="s">
        <v>2753</v>
      </c>
      <c r="P197" s="945" t="str">
        <f>IF($G$30=0," ",(CONCATENATE("IPE G.N. [GJ/",$G$30,"]")))</f>
        <v>IPE G.N. [GJ/kg]</v>
      </c>
      <c r="Q197" s="946">
        <f>Q196*$G$11/1000</f>
        <v>0</v>
      </c>
      <c r="R197"/>
      <c r="S197"/>
      <c r="T197"/>
      <c r="U197"/>
      <c r="V197"/>
      <c r="W197"/>
      <c r="X197"/>
      <c r="AI197" s="33"/>
    </row>
    <row r="198" spans="1:35" ht="20.100000000000001" customHeight="1" thickBot="1" x14ac:dyDescent="0.3">
      <c r="A198" s="947"/>
      <c r="B198" s="948" t="s">
        <v>63</v>
      </c>
      <c r="C198" s="949" t="s">
        <v>40</v>
      </c>
      <c r="D198" s="950">
        <f>E11-R57</f>
        <v>0</v>
      </c>
      <c r="E198" s="950">
        <f>D198*$G$11/1000</f>
        <v>0</v>
      </c>
      <c r="F198" s="951">
        <f>D198*$K$11</f>
        <v>0</v>
      </c>
      <c r="G198" s="952">
        <f>IFERROR(F198/N10,0)</f>
        <v>0</v>
      </c>
      <c r="H198" s="953">
        <f>D202+D229+D241</f>
        <v>0</v>
      </c>
      <c r="I198" s="954">
        <f>H198*$G$11/1000</f>
        <v>0</v>
      </c>
      <c r="J198" s="954">
        <f>H198*$K$11</f>
        <v>0</v>
      </c>
      <c r="K198" s="955">
        <f>IFERROR(H198/D198,0)</f>
        <v>0</v>
      </c>
      <c r="L198" s="956">
        <f>AI202+AI229+AI241</f>
        <v>0</v>
      </c>
      <c r="M198" s="957">
        <f>L198*$G$11/1000</f>
        <v>0</v>
      </c>
      <c r="N198" s="958">
        <f>L198*$K$11</f>
        <v>0</v>
      </c>
      <c r="O198" s="952">
        <f>IFERROR(L198/D198,0)</f>
        <v>0</v>
      </c>
      <c r="P198" s="959" t="str">
        <f>IF($G$30=0," ",(CONCATENATE("IPE G.N. [tep/",$G$30,"]")))</f>
        <v>IPE G.N. [tep/kg]</v>
      </c>
      <c r="Q198" s="960">
        <f>IFERROR(F198/($G$33),0)</f>
        <v>0</v>
      </c>
      <c r="S198"/>
      <c r="T198"/>
      <c r="U198"/>
      <c r="V198"/>
      <c r="W198"/>
      <c r="X198"/>
      <c r="AI198" s="33"/>
    </row>
    <row r="199" spans="1:35" ht="15.75" thickBot="1" x14ac:dyDescent="0.3">
      <c r="A199"/>
      <c r="B199"/>
      <c r="C199"/>
      <c r="O199"/>
      <c r="P199"/>
      <c r="Q199"/>
      <c r="R199"/>
      <c r="S199"/>
      <c r="T199"/>
      <c r="U199"/>
      <c r="V199"/>
      <c r="W199"/>
      <c r="X199"/>
      <c r="AI199" s="33"/>
    </row>
    <row r="200" spans="1:35" s="55" customFormat="1" ht="20.100000000000001" customHeight="1" thickBot="1" x14ac:dyDescent="0.3">
      <c r="A200" s="961" t="s">
        <v>2801</v>
      </c>
      <c r="B200" s="933" t="s">
        <v>2584</v>
      </c>
      <c r="C200" s="962" t="s">
        <v>47</v>
      </c>
      <c r="D200" s="963"/>
      <c r="E200" s="963"/>
      <c r="F200" s="963"/>
      <c r="G200" s="963"/>
      <c r="H200" s="963"/>
      <c r="I200" s="964"/>
      <c r="J200" s="962" t="s">
        <v>2698</v>
      </c>
      <c r="K200" s="964"/>
      <c r="L200" s="965" t="s">
        <v>2757</v>
      </c>
      <c r="M200" s="966"/>
      <c r="N200" s="966"/>
      <c r="O200" s="966"/>
      <c r="P200" s="967"/>
      <c r="Q200" s="54"/>
      <c r="R200" s="54"/>
      <c r="S200" s="54"/>
      <c r="T200" s="54"/>
      <c r="U200" s="54"/>
      <c r="V200" s="54"/>
      <c r="W200" s="54"/>
      <c r="AI200" s="60"/>
    </row>
    <row r="201" spans="1:35" ht="80.099999999999994" customHeight="1" x14ac:dyDescent="0.25">
      <c r="A201" s="968"/>
      <c r="B201" s="969"/>
      <c r="C201" s="970" t="s">
        <v>13</v>
      </c>
      <c r="D201" s="971" t="s">
        <v>2805</v>
      </c>
      <c r="E201" s="972" t="s">
        <v>2693</v>
      </c>
      <c r="F201" s="973" t="s">
        <v>2692</v>
      </c>
      <c r="G201" s="974" t="s">
        <v>2805</v>
      </c>
      <c r="H201" s="973" t="s">
        <v>2806</v>
      </c>
      <c r="I201" s="975" t="s">
        <v>2702</v>
      </c>
      <c r="J201" s="976" t="s">
        <v>2695</v>
      </c>
      <c r="K201" s="977" t="s">
        <v>2697</v>
      </c>
      <c r="L201" s="978" t="s">
        <v>2699</v>
      </c>
      <c r="M201" s="979"/>
      <c r="N201" s="928" t="s">
        <v>2787</v>
      </c>
      <c r="O201" s="973"/>
      <c r="P201" s="980"/>
      <c r="Q201"/>
      <c r="R201"/>
      <c r="S201"/>
      <c r="T201"/>
      <c r="U201"/>
      <c r="V201"/>
      <c r="W201"/>
      <c r="AI201" s="33" t="s">
        <v>2696</v>
      </c>
    </row>
    <row r="202" spans="1:35" ht="24.95" customHeight="1" thickBot="1" x14ac:dyDescent="0.3">
      <c r="A202" s="981"/>
      <c r="B202" s="982"/>
      <c r="C202" s="983"/>
      <c r="D202" s="984">
        <f>SUM(D203:D225)</f>
        <v>0</v>
      </c>
      <c r="E202" s="985"/>
      <c r="F202" s="939"/>
      <c r="G202" s="986">
        <f>SUM(G203:G225)</f>
        <v>0</v>
      </c>
      <c r="H202" s="987"/>
      <c r="I202" s="988">
        <f>IFERROR(G202/D202,0)</f>
        <v>0</v>
      </c>
      <c r="J202" s="989"/>
      <c r="K202" s="988">
        <f>IFERROR(AI202/D202,0)</f>
        <v>0</v>
      </c>
      <c r="L202" s="941" t="s">
        <v>2701</v>
      </c>
      <c r="M202" s="944" t="s">
        <v>2700</v>
      </c>
      <c r="N202" s="940" t="s">
        <v>2788</v>
      </c>
      <c r="O202" s="942" t="s">
        <v>2789</v>
      </c>
      <c r="P202" s="943" t="s">
        <v>2708</v>
      </c>
      <c r="Q202"/>
      <c r="R202"/>
      <c r="S202"/>
      <c r="T202"/>
      <c r="U202"/>
      <c r="V202"/>
      <c r="W202"/>
      <c r="AH202" s="29" t="s">
        <v>2755</v>
      </c>
      <c r="AI202" s="180">
        <f>SUM(AI203:AI225)</f>
        <v>0</v>
      </c>
    </row>
    <row r="203" spans="1:35" ht="20.100000000000001" customHeight="1" x14ac:dyDescent="0.25">
      <c r="A203" s="990" t="s">
        <v>2802</v>
      </c>
      <c r="B203" s="991" t="s">
        <v>2585</v>
      </c>
      <c r="C203" s="996" t="s">
        <v>2881</v>
      </c>
      <c r="D203" s="1023"/>
      <c r="E203" s="694" t="s">
        <v>2829</v>
      </c>
      <c r="F203" s="695"/>
      <c r="G203" s="113"/>
      <c r="H203" s="1001">
        <f>SUM(G203:G209)</f>
        <v>0</v>
      </c>
      <c r="I203" s="1002" t="str">
        <f>IFERROR(H203/D203,"-")</f>
        <v>-</v>
      </c>
      <c r="J203" s="709"/>
      <c r="K203" s="710"/>
      <c r="L203" s="972" t="s">
        <v>2867</v>
      </c>
      <c r="M203" s="718"/>
      <c r="N203" s="1009">
        <f>IFERROR(D203/SUM(M203:M209),0)</f>
        <v>0</v>
      </c>
      <c r="O203" s="1010">
        <f>IFERROR(G203/M203,0)</f>
        <v>0</v>
      </c>
      <c r="P203" s="1011" t="str">
        <f>IF(L203=0," ",(CONCATENATE($D$201," / ",L203)))</f>
        <v>Sm3 / Produzione [kg]</v>
      </c>
      <c r="Q203"/>
      <c r="R203"/>
      <c r="S203"/>
      <c r="T203"/>
      <c r="U203"/>
      <c r="V203"/>
      <c r="W203"/>
      <c r="AH203" s="116">
        <f>K203*D203</f>
        <v>0</v>
      </c>
      <c r="AI203" s="224">
        <f>K203*D203</f>
        <v>0</v>
      </c>
    </row>
    <row r="204" spans="1:35" ht="20.100000000000001" customHeight="1" x14ac:dyDescent="0.25">
      <c r="A204" s="992"/>
      <c r="B204" s="993" t="s">
        <v>2586</v>
      </c>
      <c r="C204" s="997"/>
      <c r="D204" s="1024"/>
      <c r="E204" s="697" t="s">
        <v>2829</v>
      </c>
      <c r="F204" s="698"/>
      <c r="G204" s="80"/>
      <c r="H204" s="1001"/>
      <c r="I204" s="1002"/>
      <c r="J204" s="709"/>
      <c r="K204" s="710"/>
      <c r="L204" s="1007"/>
      <c r="M204" s="719"/>
      <c r="N204" s="1012"/>
      <c r="O204" s="1013">
        <f>IFERROR(G204/M204,0)</f>
        <v>0</v>
      </c>
      <c r="P204" s="1014"/>
      <c r="Q204"/>
      <c r="R204"/>
      <c r="S204"/>
      <c r="T204"/>
      <c r="U204"/>
      <c r="V204"/>
      <c r="W204"/>
      <c r="AH204" s="116">
        <f t="shared" ref="AH204:AH225" si="44">K204*D204</f>
        <v>0</v>
      </c>
      <c r="AI204" s="225"/>
    </row>
    <row r="205" spans="1:35" ht="20.100000000000001" customHeight="1" x14ac:dyDescent="0.25">
      <c r="A205" s="992"/>
      <c r="B205" s="993" t="s">
        <v>2587</v>
      </c>
      <c r="C205" s="997"/>
      <c r="D205" s="1024"/>
      <c r="E205" s="697" t="s">
        <v>2830</v>
      </c>
      <c r="F205" s="698"/>
      <c r="G205" s="80"/>
      <c r="H205" s="1001"/>
      <c r="I205" s="1002"/>
      <c r="J205" s="709"/>
      <c r="K205" s="710"/>
      <c r="L205" s="1007"/>
      <c r="M205" s="719"/>
      <c r="N205" s="1012"/>
      <c r="O205" s="1013">
        <f t="shared" ref="O205:O208" si="45">IFERROR(G205/M205,0)</f>
        <v>0</v>
      </c>
      <c r="P205" s="1014"/>
      <c r="Q205"/>
      <c r="R205"/>
      <c r="S205"/>
      <c r="T205"/>
      <c r="U205"/>
      <c r="V205"/>
      <c r="W205"/>
      <c r="AH205" s="116">
        <f t="shared" si="44"/>
        <v>0</v>
      </c>
      <c r="AI205" s="225"/>
    </row>
    <row r="206" spans="1:35" ht="20.100000000000001" customHeight="1" x14ac:dyDescent="0.25">
      <c r="A206" s="992"/>
      <c r="B206" s="993" t="s">
        <v>2588</v>
      </c>
      <c r="C206" s="997"/>
      <c r="D206" s="1024"/>
      <c r="E206" s="697" t="s">
        <v>2830</v>
      </c>
      <c r="F206" s="698"/>
      <c r="G206" s="80"/>
      <c r="H206" s="1001"/>
      <c r="I206" s="1002"/>
      <c r="J206" s="709"/>
      <c r="K206" s="710"/>
      <c r="L206" s="1007"/>
      <c r="M206" s="719"/>
      <c r="N206" s="1012"/>
      <c r="O206" s="1013">
        <f t="shared" si="45"/>
        <v>0</v>
      </c>
      <c r="P206" s="1014"/>
      <c r="Q206"/>
      <c r="R206"/>
      <c r="S206"/>
      <c r="T206"/>
      <c r="U206"/>
      <c r="V206"/>
      <c r="W206"/>
      <c r="AH206" s="116">
        <f t="shared" si="44"/>
        <v>0</v>
      </c>
      <c r="AI206" s="225"/>
    </row>
    <row r="207" spans="1:35" ht="20.100000000000001" customHeight="1" x14ac:dyDescent="0.25">
      <c r="A207" s="992"/>
      <c r="B207" s="993" t="s">
        <v>2589</v>
      </c>
      <c r="C207" s="997"/>
      <c r="D207" s="1024"/>
      <c r="E207" s="697" t="s">
        <v>2831</v>
      </c>
      <c r="F207" s="698"/>
      <c r="G207" s="80"/>
      <c r="H207" s="1001"/>
      <c r="I207" s="1002"/>
      <c r="J207" s="709"/>
      <c r="K207" s="710"/>
      <c r="L207" s="1007"/>
      <c r="M207" s="719"/>
      <c r="N207" s="1012"/>
      <c r="O207" s="1013">
        <f t="shared" si="45"/>
        <v>0</v>
      </c>
      <c r="P207" s="1014"/>
      <c r="Q207"/>
      <c r="R207"/>
      <c r="S207"/>
      <c r="T207"/>
      <c r="U207"/>
      <c r="V207"/>
      <c r="W207"/>
      <c r="AH207" s="116">
        <f t="shared" si="44"/>
        <v>0</v>
      </c>
      <c r="AI207" s="225"/>
    </row>
    <row r="208" spans="1:35" ht="20.100000000000001" customHeight="1" x14ac:dyDescent="0.25">
      <c r="A208" s="992"/>
      <c r="B208" s="993" t="s">
        <v>2590</v>
      </c>
      <c r="C208" s="997"/>
      <c r="D208" s="1024"/>
      <c r="E208" s="697" t="s">
        <v>2678</v>
      </c>
      <c r="F208" s="698"/>
      <c r="G208" s="80"/>
      <c r="H208" s="1001"/>
      <c r="I208" s="1002"/>
      <c r="J208" s="709"/>
      <c r="K208" s="710"/>
      <c r="L208" s="1007"/>
      <c r="M208" s="719"/>
      <c r="N208" s="1012"/>
      <c r="O208" s="1013">
        <f t="shared" si="45"/>
        <v>0</v>
      </c>
      <c r="P208" s="1014"/>
      <c r="Q208"/>
      <c r="R208"/>
      <c r="S208"/>
      <c r="T208"/>
      <c r="U208"/>
      <c r="V208"/>
      <c r="W208"/>
      <c r="AH208" s="116">
        <f t="shared" si="44"/>
        <v>0</v>
      </c>
      <c r="AI208" s="225"/>
    </row>
    <row r="209" spans="1:35" ht="20.100000000000001" customHeight="1" thickBot="1" x14ac:dyDescent="0.3">
      <c r="A209" s="992"/>
      <c r="B209" s="993" t="s">
        <v>2591</v>
      </c>
      <c r="C209" s="998"/>
      <c r="D209" s="1025"/>
      <c r="E209" s="700" t="s">
        <v>2679</v>
      </c>
      <c r="F209" s="701"/>
      <c r="G209" s="702"/>
      <c r="H209" s="1003"/>
      <c r="I209" s="1004"/>
      <c r="J209" s="711"/>
      <c r="K209" s="712"/>
      <c r="L209" s="985"/>
      <c r="M209" s="721"/>
      <c r="N209" s="1015"/>
      <c r="O209" s="1016">
        <f>IFERROR(G209/M209,0)</f>
        <v>0</v>
      </c>
      <c r="P209" s="1017"/>
      <c r="Q209"/>
      <c r="R209"/>
      <c r="S209"/>
      <c r="T209"/>
      <c r="U209"/>
      <c r="V209"/>
      <c r="W209"/>
      <c r="AH209" s="116">
        <f t="shared" si="44"/>
        <v>0</v>
      </c>
      <c r="AI209" s="226"/>
    </row>
    <row r="210" spans="1:35" ht="20.100000000000001" customHeight="1" x14ac:dyDescent="0.25">
      <c r="A210" s="992"/>
      <c r="B210" s="993" t="s">
        <v>2592</v>
      </c>
      <c r="C210" s="996" t="s">
        <v>2817</v>
      </c>
      <c r="D210" s="1026"/>
      <c r="E210" s="705" t="s">
        <v>2853</v>
      </c>
      <c r="F210" s="704"/>
      <c r="G210" s="112"/>
      <c r="H210" s="1005">
        <f>SUM(G210:G213)</f>
        <v>0</v>
      </c>
      <c r="I210" s="1006" t="str">
        <f>IFERROR(H210/D210,"-")</f>
        <v>-</v>
      </c>
      <c r="J210" s="713"/>
      <c r="K210" s="714"/>
      <c r="L210" s="970" t="s">
        <v>2867</v>
      </c>
      <c r="M210" s="723"/>
      <c r="N210" s="1018">
        <f>IFERROR(D210/SUM(M210:M213),0)</f>
        <v>0</v>
      </c>
      <c r="O210" s="1010">
        <f t="shared" ref="O210:O225" si="46">IFERROR(F210/M210,0)</f>
        <v>0</v>
      </c>
      <c r="P210" s="1011" t="str">
        <f>IF(L210=0," ",(CONCATENATE($D$201," / ",L210)))</f>
        <v>Sm3 / Produzione [kg]</v>
      </c>
      <c r="Q210"/>
      <c r="R210"/>
      <c r="S210"/>
      <c r="T210"/>
      <c r="U210"/>
      <c r="V210"/>
      <c r="W210"/>
      <c r="AH210" s="116">
        <f t="shared" si="44"/>
        <v>0</v>
      </c>
      <c r="AI210" s="224">
        <f>K210*D210</f>
        <v>0</v>
      </c>
    </row>
    <row r="211" spans="1:35" ht="20.100000000000001" customHeight="1" x14ac:dyDescent="0.25">
      <c r="A211" s="992"/>
      <c r="B211" s="993" t="s">
        <v>2593</v>
      </c>
      <c r="C211" s="999"/>
      <c r="D211" s="1027"/>
      <c r="E211" s="706" t="s">
        <v>2854</v>
      </c>
      <c r="F211" s="695"/>
      <c r="G211" s="113"/>
      <c r="H211" s="1001"/>
      <c r="I211" s="1002"/>
      <c r="J211" s="709"/>
      <c r="K211" s="710"/>
      <c r="L211" s="1008"/>
      <c r="M211" s="724"/>
      <c r="N211" s="1019"/>
      <c r="O211" s="1020">
        <f t="shared" si="46"/>
        <v>0</v>
      </c>
      <c r="P211" s="1014"/>
      <c r="Q211"/>
      <c r="R211"/>
      <c r="S211"/>
      <c r="T211"/>
      <c r="U211"/>
      <c r="V211"/>
      <c r="W211"/>
      <c r="AH211" s="116">
        <f t="shared" si="44"/>
        <v>0</v>
      </c>
      <c r="AI211" s="227"/>
    </row>
    <row r="212" spans="1:35" ht="20.100000000000001" customHeight="1" x14ac:dyDescent="0.25">
      <c r="A212" s="992"/>
      <c r="B212" s="993" t="s">
        <v>2626</v>
      </c>
      <c r="C212" s="997"/>
      <c r="D212" s="1028"/>
      <c r="E212" s="706" t="s">
        <v>2855</v>
      </c>
      <c r="F212" s="698"/>
      <c r="G212" s="80"/>
      <c r="H212" s="1001"/>
      <c r="I212" s="1002"/>
      <c r="J212" s="709"/>
      <c r="K212" s="710"/>
      <c r="L212" s="1008"/>
      <c r="M212" s="724"/>
      <c r="N212" s="1019"/>
      <c r="O212" s="1020">
        <f t="shared" si="46"/>
        <v>0</v>
      </c>
      <c r="P212" s="1014"/>
      <c r="Q212"/>
      <c r="R212"/>
      <c r="S212"/>
      <c r="T212"/>
      <c r="U212"/>
      <c r="V212"/>
      <c r="W212"/>
      <c r="AH212" s="116">
        <f t="shared" si="44"/>
        <v>0</v>
      </c>
      <c r="AI212" s="225"/>
    </row>
    <row r="213" spans="1:35" ht="20.100000000000001" customHeight="1" thickBot="1" x14ac:dyDescent="0.3">
      <c r="A213" s="992"/>
      <c r="B213" s="993" t="s">
        <v>2627</v>
      </c>
      <c r="C213" s="998"/>
      <c r="D213" s="1025"/>
      <c r="E213" s="707" t="s">
        <v>2828</v>
      </c>
      <c r="F213" s="701"/>
      <c r="G213" s="702"/>
      <c r="H213" s="1003"/>
      <c r="I213" s="1004"/>
      <c r="J213" s="709"/>
      <c r="K213" s="710"/>
      <c r="L213" s="983"/>
      <c r="M213" s="722"/>
      <c r="N213" s="1021"/>
      <c r="O213" s="1022">
        <f t="shared" si="46"/>
        <v>0</v>
      </c>
      <c r="P213" s="1017"/>
      <c r="Q213"/>
      <c r="R213"/>
      <c r="S213"/>
      <c r="T213"/>
      <c r="U213"/>
      <c r="V213"/>
      <c r="W213"/>
      <c r="AH213" s="116">
        <f t="shared" si="44"/>
        <v>0</v>
      </c>
      <c r="AI213" s="226"/>
    </row>
    <row r="214" spans="1:35" ht="20.100000000000001" customHeight="1" x14ac:dyDescent="0.25">
      <c r="A214" s="992"/>
      <c r="B214" s="993" t="s">
        <v>2628</v>
      </c>
      <c r="C214" s="996" t="s">
        <v>2864</v>
      </c>
      <c r="D214" s="1023"/>
      <c r="E214" s="1000" t="s">
        <v>2822</v>
      </c>
      <c r="F214" s="704"/>
      <c r="G214" s="112"/>
      <c r="H214" s="1005">
        <f>SUM(G214:G218)</f>
        <v>0</v>
      </c>
      <c r="I214" s="1006" t="str">
        <f>IFERROR(H214/D214,"-")</f>
        <v>-</v>
      </c>
      <c r="J214" s="713"/>
      <c r="K214" s="714"/>
      <c r="L214" s="970" t="s">
        <v>2867</v>
      </c>
      <c r="M214" s="723"/>
      <c r="N214" s="1018">
        <f>IFERROR(D214/SUM(M214:M218),0)</f>
        <v>0</v>
      </c>
      <c r="O214" s="1010">
        <f t="shared" si="46"/>
        <v>0</v>
      </c>
      <c r="P214" s="1011" t="str">
        <f>IF(L214=0," ",(CONCATENATE($D$201," / ",L214)))</f>
        <v>Sm3 / Produzione [kg]</v>
      </c>
      <c r="Q214"/>
      <c r="R214"/>
      <c r="S214"/>
      <c r="T214"/>
      <c r="U214"/>
      <c r="V214"/>
      <c r="W214"/>
      <c r="AH214" s="116">
        <f t="shared" si="44"/>
        <v>0</v>
      </c>
      <c r="AI214" s="224">
        <f>K214*D214</f>
        <v>0</v>
      </c>
    </row>
    <row r="215" spans="1:35" ht="20.100000000000001" customHeight="1" x14ac:dyDescent="0.25">
      <c r="A215" s="992"/>
      <c r="B215" s="993" t="s">
        <v>2629</v>
      </c>
      <c r="C215" s="997"/>
      <c r="D215" s="1024"/>
      <c r="E215" s="697" t="s">
        <v>2820</v>
      </c>
      <c r="F215" s="698"/>
      <c r="G215" s="80"/>
      <c r="H215" s="1001"/>
      <c r="I215" s="1002"/>
      <c r="J215" s="709"/>
      <c r="K215" s="710"/>
      <c r="L215" s="1008"/>
      <c r="M215" s="724"/>
      <c r="N215" s="1019"/>
      <c r="O215" s="1020">
        <f t="shared" si="46"/>
        <v>0</v>
      </c>
      <c r="P215" s="1014"/>
      <c r="Q215"/>
      <c r="R215"/>
      <c r="S215"/>
      <c r="T215"/>
      <c r="U215"/>
      <c r="V215"/>
      <c r="W215"/>
      <c r="AH215" s="116">
        <f t="shared" si="44"/>
        <v>0</v>
      </c>
      <c r="AI215" s="225"/>
    </row>
    <row r="216" spans="1:35" ht="20.100000000000001" customHeight="1" x14ac:dyDescent="0.25">
      <c r="A216" s="992"/>
      <c r="B216" s="993" t="s">
        <v>2630</v>
      </c>
      <c r="C216" s="997"/>
      <c r="D216" s="1024"/>
      <c r="E216" s="697" t="s">
        <v>2821</v>
      </c>
      <c r="F216" s="698"/>
      <c r="G216" s="80"/>
      <c r="H216" s="1001"/>
      <c r="I216" s="1002"/>
      <c r="J216" s="709"/>
      <c r="K216" s="710"/>
      <c r="L216" s="1008"/>
      <c r="M216" s="724"/>
      <c r="N216" s="1019"/>
      <c r="O216" s="1020">
        <f t="shared" si="46"/>
        <v>0</v>
      </c>
      <c r="P216" s="1014"/>
      <c r="Q216"/>
      <c r="R216"/>
      <c r="S216"/>
      <c r="T216"/>
      <c r="U216"/>
      <c r="V216"/>
      <c r="W216"/>
      <c r="AH216" s="116">
        <f t="shared" si="44"/>
        <v>0</v>
      </c>
      <c r="AI216" s="225"/>
    </row>
    <row r="217" spans="1:35" ht="20.100000000000001" customHeight="1" x14ac:dyDescent="0.25">
      <c r="A217" s="992"/>
      <c r="B217" s="993" t="s">
        <v>2631</v>
      </c>
      <c r="C217" s="997"/>
      <c r="D217" s="1024"/>
      <c r="E217" s="697" t="s">
        <v>2856</v>
      </c>
      <c r="F217" s="698"/>
      <c r="G217" s="80"/>
      <c r="H217" s="1001"/>
      <c r="I217" s="1002"/>
      <c r="J217" s="709"/>
      <c r="K217" s="710"/>
      <c r="L217" s="1008"/>
      <c r="M217" s="724"/>
      <c r="N217" s="1019"/>
      <c r="O217" s="1020">
        <f t="shared" si="46"/>
        <v>0</v>
      </c>
      <c r="P217" s="1014"/>
      <c r="Q217"/>
      <c r="R217"/>
      <c r="S217"/>
      <c r="T217"/>
      <c r="U217"/>
      <c r="V217"/>
      <c r="W217"/>
      <c r="AH217" s="116">
        <f t="shared" si="44"/>
        <v>0</v>
      </c>
      <c r="AI217" s="225"/>
    </row>
    <row r="218" spans="1:35" ht="20.100000000000001" customHeight="1" thickBot="1" x14ac:dyDescent="0.3">
      <c r="A218" s="992"/>
      <c r="B218" s="993" t="s">
        <v>2655</v>
      </c>
      <c r="C218" s="998"/>
      <c r="D218" s="1025"/>
      <c r="E218" s="700" t="s">
        <v>2857</v>
      </c>
      <c r="F218" s="701"/>
      <c r="G218" s="702"/>
      <c r="H218" s="1003"/>
      <c r="I218" s="1004"/>
      <c r="J218" s="711"/>
      <c r="K218" s="712"/>
      <c r="L218" s="983"/>
      <c r="M218" s="722"/>
      <c r="N218" s="1021"/>
      <c r="O218" s="1022">
        <f t="shared" si="46"/>
        <v>0</v>
      </c>
      <c r="P218" s="1017"/>
      <c r="Q218"/>
      <c r="R218"/>
      <c r="S218"/>
      <c r="T218"/>
      <c r="U218"/>
      <c r="V218"/>
      <c r="W218"/>
      <c r="AH218" s="116">
        <f t="shared" si="44"/>
        <v>0</v>
      </c>
      <c r="AI218" s="226"/>
    </row>
    <row r="219" spans="1:35" ht="20.100000000000001" customHeight="1" x14ac:dyDescent="0.25">
      <c r="A219" s="992"/>
      <c r="B219" s="993" t="s">
        <v>2656</v>
      </c>
      <c r="C219" s="221" t="s">
        <v>2678</v>
      </c>
      <c r="D219" s="1023"/>
      <c r="E219" s="703" t="s">
        <v>2678</v>
      </c>
      <c r="F219" s="704"/>
      <c r="G219" s="112"/>
      <c r="H219" s="1005">
        <f t="shared" ref="H219" si="47">SUM(G219:G221)</f>
        <v>0</v>
      </c>
      <c r="I219" s="1006" t="str">
        <f t="shared" ref="I219" si="48">IFERROR(H219/D219,"-")</f>
        <v>-</v>
      </c>
      <c r="J219" s="713"/>
      <c r="K219" s="714"/>
      <c r="L219" s="970" t="s">
        <v>2867</v>
      </c>
      <c r="M219" s="723"/>
      <c r="N219" s="1018">
        <f>IFERROR(D219/SUM(M219:M221),0)</f>
        <v>0</v>
      </c>
      <c r="O219" s="1010">
        <f t="shared" si="46"/>
        <v>0</v>
      </c>
      <c r="P219" s="1011" t="str">
        <f>IF(L219=0," ",(CONCATENATE($D$201," / ",L219)))</f>
        <v>Sm3 / Produzione [kg]</v>
      </c>
      <c r="Q219"/>
      <c r="R219"/>
      <c r="S219"/>
      <c r="T219"/>
      <c r="U219"/>
      <c r="V219"/>
      <c r="W219"/>
      <c r="AH219" s="116">
        <f t="shared" si="44"/>
        <v>0</v>
      </c>
      <c r="AI219" s="224">
        <f>K219*D219</f>
        <v>0</v>
      </c>
    </row>
    <row r="220" spans="1:35" ht="20.100000000000001" customHeight="1" x14ac:dyDescent="0.25">
      <c r="A220" s="992"/>
      <c r="B220" s="993" t="s">
        <v>2657</v>
      </c>
      <c r="C220" s="222"/>
      <c r="D220" s="1024"/>
      <c r="E220" s="697" t="s">
        <v>2679</v>
      </c>
      <c r="F220" s="698"/>
      <c r="G220" s="80"/>
      <c r="H220" s="1001"/>
      <c r="I220" s="1002"/>
      <c r="J220" s="709"/>
      <c r="K220" s="710"/>
      <c r="L220" s="1008"/>
      <c r="M220" s="724"/>
      <c r="N220" s="1019"/>
      <c r="O220" s="1020">
        <f t="shared" si="46"/>
        <v>0</v>
      </c>
      <c r="P220" s="1014"/>
      <c r="Q220"/>
      <c r="R220"/>
      <c r="S220"/>
      <c r="T220"/>
      <c r="U220"/>
      <c r="V220"/>
      <c r="W220"/>
      <c r="AH220" s="116">
        <f t="shared" si="44"/>
        <v>0</v>
      </c>
      <c r="AI220" s="225"/>
    </row>
    <row r="221" spans="1:35" ht="20.100000000000001" customHeight="1" thickBot="1" x14ac:dyDescent="0.3">
      <c r="A221" s="992"/>
      <c r="B221" s="993" t="s">
        <v>2658</v>
      </c>
      <c r="C221" s="223"/>
      <c r="D221" s="1025"/>
      <c r="E221" s="700" t="s">
        <v>2680</v>
      </c>
      <c r="F221" s="701"/>
      <c r="G221" s="702"/>
      <c r="H221" s="1003"/>
      <c r="I221" s="1004"/>
      <c r="J221" s="711"/>
      <c r="K221" s="712"/>
      <c r="L221" s="983"/>
      <c r="M221" s="722"/>
      <c r="N221" s="1021"/>
      <c r="O221" s="1022">
        <f t="shared" si="46"/>
        <v>0</v>
      </c>
      <c r="P221" s="1017"/>
      <c r="Q221"/>
      <c r="R221"/>
      <c r="S221"/>
      <c r="T221"/>
      <c r="U221"/>
      <c r="V221"/>
      <c r="W221"/>
      <c r="AH221" s="116">
        <f t="shared" si="44"/>
        <v>0</v>
      </c>
      <c r="AI221" s="226"/>
    </row>
    <row r="222" spans="1:35" ht="20.100000000000001" customHeight="1" x14ac:dyDescent="0.25">
      <c r="A222" s="992"/>
      <c r="B222" s="993" t="s">
        <v>2659</v>
      </c>
      <c r="C222" s="219" t="s">
        <v>2679</v>
      </c>
      <c r="D222" s="1023"/>
      <c r="E222" s="703" t="s">
        <v>2678</v>
      </c>
      <c r="F222" s="704"/>
      <c r="G222" s="112"/>
      <c r="H222" s="1005">
        <f>SUM(G222:G223)</f>
        <v>0</v>
      </c>
      <c r="I222" s="1006" t="str">
        <f>IFERROR(H222/D222,"-")</f>
        <v>-</v>
      </c>
      <c r="J222" s="713"/>
      <c r="K222" s="714"/>
      <c r="L222" s="715"/>
      <c r="M222" s="723"/>
      <c r="N222" s="1018">
        <f>IFERROR(D222/SUM(M222:M223),0)</f>
        <v>0</v>
      </c>
      <c r="O222" s="1010">
        <f t="shared" si="46"/>
        <v>0</v>
      </c>
      <c r="P222" s="1011" t="str">
        <f>IF(L222=0," ",(CONCATENATE($D$201," / ",L222)))</f>
        <v xml:space="preserve"> </v>
      </c>
      <c r="Q222"/>
      <c r="R222"/>
      <c r="S222"/>
      <c r="T222"/>
      <c r="U222"/>
      <c r="V222"/>
      <c r="W222"/>
      <c r="AH222" s="116">
        <f t="shared" si="44"/>
        <v>0</v>
      </c>
      <c r="AI222" s="224">
        <f>K222*D222</f>
        <v>0</v>
      </c>
    </row>
    <row r="223" spans="1:35" ht="20.100000000000001" customHeight="1" thickBot="1" x14ac:dyDescent="0.3">
      <c r="A223" s="992"/>
      <c r="B223" s="993" t="s">
        <v>2660</v>
      </c>
      <c r="C223" s="220"/>
      <c r="D223" s="1025"/>
      <c r="E223" s="700" t="s">
        <v>2679</v>
      </c>
      <c r="F223" s="701"/>
      <c r="G223" s="702"/>
      <c r="H223" s="1003"/>
      <c r="I223" s="1004"/>
      <c r="J223" s="711"/>
      <c r="K223" s="712"/>
      <c r="L223" s="717"/>
      <c r="M223" s="722"/>
      <c r="N223" s="1021"/>
      <c r="O223" s="1022">
        <f t="shared" si="46"/>
        <v>0</v>
      </c>
      <c r="P223" s="1017"/>
      <c r="Q223"/>
      <c r="R223"/>
      <c r="S223"/>
      <c r="T223"/>
      <c r="U223"/>
      <c r="V223"/>
      <c r="W223"/>
      <c r="AH223" s="116">
        <f t="shared" si="44"/>
        <v>0</v>
      </c>
      <c r="AI223" s="226"/>
    </row>
    <row r="224" spans="1:35" ht="20.100000000000001" customHeight="1" x14ac:dyDescent="0.25">
      <c r="A224" s="992"/>
      <c r="B224" s="993" t="s">
        <v>2661</v>
      </c>
      <c r="C224" s="228" t="s">
        <v>2680</v>
      </c>
      <c r="D224" s="1029"/>
      <c r="E224" s="694" t="s">
        <v>2678</v>
      </c>
      <c r="F224" s="695"/>
      <c r="G224" s="113"/>
      <c r="H224" s="1001">
        <f>SUM(G224:G225)</f>
        <v>0</v>
      </c>
      <c r="I224" s="1002" t="str">
        <f>IFERROR(H224/D224,"-")</f>
        <v>-</v>
      </c>
      <c r="J224" s="713"/>
      <c r="K224" s="714"/>
      <c r="L224" s="716"/>
      <c r="M224" s="723"/>
      <c r="N224" s="1018">
        <f>IFERROR(D224/SUM(M224:M225),0)</f>
        <v>0</v>
      </c>
      <c r="O224" s="1020">
        <f t="shared" si="46"/>
        <v>0</v>
      </c>
      <c r="P224" s="1014" t="str">
        <f>IF(L224=0," ",(CONCATENATE($D$201," / ",L224)))</f>
        <v xml:space="preserve"> </v>
      </c>
      <c r="Q224"/>
      <c r="R224"/>
      <c r="S224"/>
      <c r="T224"/>
      <c r="U224"/>
      <c r="V224"/>
      <c r="W224"/>
      <c r="AH224" s="116">
        <f t="shared" si="44"/>
        <v>0</v>
      </c>
      <c r="AI224" s="227">
        <f>K224*D224</f>
        <v>0</v>
      </c>
    </row>
    <row r="225" spans="1:35" ht="20.100000000000001" customHeight="1" thickBot="1" x14ac:dyDescent="0.3">
      <c r="A225" s="994"/>
      <c r="B225" s="995" t="s">
        <v>2662</v>
      </c>
      <c r="C225" s="220"/>
      <c r="D225" s="1025"/>
      <c r="E225" s="700" t="s">
        <v>2679</v>
      </c>
      <c r="F225" s="701"/>
      <c r="G225" s="702"/>
      <c r="H225" s="1003"/>
      <c r="I225" s="1004"/>
      <c r="J225" s="711"/>
      <c r="K225" s="712"/>
      <c r="L225" s="717"/>
      <c r="M225" s="722"/>
      <c r="N225" s="1021"/>
      <c r="O225" s="1022">
        <f t="shared" si="46"/>
        <v>0</v>
      </c>
      <c r="P225" s="1017"/>
      <c r="Q225"/>
      <c r="R225"/>
      <c r="S225"/>
      <c r="T225"/>
      <c r="U225"/>
      <c r="V225"/>
      <c r="W225"/>
      <c r="AH225" s="116">
        <f t="shared" si="44"/>
        <v>0</v>
      </c>
      <c r="AI225" s="226"/>
    </row>
    <row r="226" spans="1:35" customFormat="1" ht="20.100000000000001" customHeight="1" thickBot="1" x14ac:dyDescent="0.3">
      <c r="AI226" s="181"/>
    </row>
    <row r="227" spans="1:35" ht="20.100000000000001" customHeight="1" thickBot="1" x14ac:dyDescent="0.3">
      <c r="A227" s="1030" t="s">
        <v>2801</v>
      </c>
      <c r="B227" s="1031" t="s">
        <v>3</v>
      </c>
      <c r="C227" s="1032" t="s">
        <v>47</v>
      </c>
      <c r="D227" s="1033"/>
      <c r="E227" s="1033"/>
      <c r="F227" s="1033"/>
      <c r="G227" s="1033"/>
      <c r="H227" s="1033"/>
      <c r="I227" s="1034"/>
      <c r="J227" s="1032" t="s">
        <v>2698</v>
      </c>
      <c r="K227" s="1034"/>
      <c r="L227" s="1035" t="s">
        <v>2757</v>
      </c>
      <c r="M227" s="1033"/>
      <c r="N227" s="1033"/>
      <c r="O227" s="1033"/>
      <c r="P227" s="1034"/>
      <c r="Q227"/>
      <c r="R227"/>
      <c r="S227"/>
      <c r="T227"/>
      <c r="U227"/>
      <c r="V227"/>
      <c r="W227"/>
      <c r="AI227" s="180"/>
    </row>
    <row r="228" spans="1:35" ht="80.099999999999994" customHeight="1" x14ac:dyDescent="0.25">
      <c r="A228" s="1036"/>
      <c r="B228" s="1037"/>
      <c r="C228" s="1038" t="s">
        <v>7</v>
      </c>
      <c r="D228" s="1039" t="s">
        <v>75</v>
      </c>
      <c r="E228" s="1038" t="s">
        <v>2693</v>
      </c>
      <c r="F228" s="1040" t="s">
        <v>2692</v>
      </c>
      <c r="G228" s="1041" t="s">
        <v>75</v>
      </c>
      <c r="H228" s="1040" t="s">
        <v>2868</v>
      </c>
      <c r="I228" s="1042" t="s">
        <v>2702</v>
      </c>
      <c r="J228" s="1043" t="s">
        <v>2695</v>
      </c>
      <c r="K228" s="1044" t="s">
        <v>2697</v>
      </c>
      <c r="L228" s="1045" t="s">
        <v>2699</v>
      </c>
      <c r="M228" s="1046"/>
      <c r="N228" s="1046" t="s">
        <v>2787</v>
      </c>
      <c r="O228" s="1046"/>
      <c r="P228" s="1047"/>
      <c r="Q228"/>
      <c r="R228"/>
      <c r="S228"/>
      <c r="T228"/>
      <c r="U228"/>
      <c r="V228"/>
      <c r="W228"/>
      <c r="AI228" s="180"/>
    </row>
    <row r="229" spans="1:35" ht="24.95" customHeight="1" thickBot="1" x14ac:dyDescent="0.3">
      <c r="A229" s="1048"/>
      <c r="B229" s="1049"/>
      <c r="C229" s="1050"/>
      <c r="D229" s="1051">
        <f>SUM(D230:D237)</f>
        <v>0</v>
      </c>
      <c r="E229" s="1050"/>
      <c r="F229" s="1052"/>
      <c r="G229" s="1053">
        <f>SUM(G230:G237)</f>
        <v>0</v>
      </c>
      <c r="H229" s="1052"/>
      <c r="I229" s="1054">
        <f>IFERROR(G229/D229,0)</f>
        <v>0</v>
      </c>
      <c r="J229" s="1055"/>
      <c r="K229" s="1054">
        <f>IFERROR(AI229/D229,0)</f>
        <v>0</v>
      </c>
      <c r="L229" s="1056" t="s">
        <v>2701</v>
      </c>
      <c r="M229" s="1057" t="s">
        <v>2700</v>
      </c>
      <c r="N229" s="1057" t="s">
        <v>2788</v>
      </c>
      <c r="O229" s="1057" t="s">
        <v>2789</v>
      </c>
      <c r="P229" s="1058" t="s">
        <v>2708</v>
      </c>
      <c r="Q229"/>
      <c r="R229"/>
      <c r="S229"/>
      <c r="T229"/>
      <c r="U229"/>
      <c r="V229"/>
      <c r="W229"/>
      <c r="AH229" s="29" t="s">
        <v>2794</v>
      </c>
      <c r="AI229" s="180">
        <f>SUM(AI230:AI237)</f>
        <v>0</v>
      </c>
    </row>
    <row r="230" spans="1:35" ht="20.100000000000001" customHeight="1" x14ac:dyDescent="0.25">
      <c r="A230" s="1059" t="s">
        <v>2802</v>
      </c>
      <c r="B230" s="1060" t="s">
        <v>4</v>
      </c>
      <c r="C230" s="1063" t="s">
        <v>3033</v>
      </c>
      <c r="D230" s="923"/>
      <c r="E230" s="705" t="s">
        <v>3034</v>
      </c>
      <c r="F230" s="704"/>
      <c r="G230" s="847"/>
      <c r="H230" s="1066">
        <f>SUM(G230:G233)</f>
        <v>0</v>
      </c>
      <c r="I230" s="1067" t="str">
        <f>IFERROR(H230/D230,"-")</f>
        <v>-</v>
      </c>
      <c r="J230" s="859"/>
      <c r="K230" s="860"/>
      <c r="L230" s="715"/>
      <c r="M230" s="879"/>
      <c r="N230" s="1072">
        <f>IFERROR(D230/SUM(M230:M233),0)</f>
        <v>0</v>
      </c>
      <c r="O230" s="1073">
        <f t="shared" ref="O230:O233" si="49">IFERROR(G230/M230,0)</f>
        <v>0</v>
      </c>
      <c r="P230" s="1074" t="str">
        <f>IF(L230=0," ",(CONCATENATE($D$228," / ",L230)))</f>
        <v xml:space="preserve"> </v>
      </c>
      <c r="Q230"/>
      <c r="R230"/>
      <c r="S230"/>
      <c r="T230"/>
      <c r="U230"/>
      <c r="V230"/>
      <c r="W230"/>
      <c r="AH230" s="116">
        <f t="shared" ref="AH230:AH237" si="50">K230*D230</f>
        <v>0</v>
      </c>
      <c r="AI230" s="218">
        <f>K230*D230</f>
        <v>0</v>
      </c>
    </row>
    <row r="231" spans="1:35" ht="20.100000000000001" customHeight="1" x14ac:dyDescent="0.25">
      <c r="A231" s="1061"/>
      <c r="B231" s="1060" t="s">
        <v>10</v>
      </c>
      <c r="C231" s="1064"/>
      <c r="D231" s="1113"/>
      <c r="E231" s="706" t="s">
        <v>3035</v>
      </c>
      <c r="F231" s="698"/>
      <c r="G231" s="848"/>
      <c r="H231" s="1068"/>
      <c r="I231" s="1069"/>
      <c r="J231" s="867"/>
      <c r="K231" s="871"/>
      <c r="L231" s="716"/>
      <c r="M231" s="880"/>
      <c r="N231" s="1075"/>
      <c r="O231" s="1076">
        <f t="shared" si="49"/>
        <v>0</v>
      </c>
      <c r="P231" s="1077"/>
      <c r="Q231"/>
      <c r="R231"/>
      <c r="S231"/>
      <c r="T231"/>
      <c r="U231"/>
      <c r="V231"/>
      <c r="W231"/>
      <c r="AH231" s="116"/>
      <c r="AI231" s="218"/>
    </row>
    <row r="232" spans="1:35" ht="20.100000000000001" customHeight="1" x14ac:dyDescent="0.25">
      <c r="A232" s="1061"/>
      <c r="B232" s="1060" t="s">
        <v>25</v>
      </c>
      <c r="C232" s="1064"/>
      <c r="D232" s="1113"/>
      <c r="E232" s="706" t="s">
        <v>3036</v>
      </c>
      <c r="F232" s="698"/>
      <c r="G232" s="848"/>
      <c r="H232" s="1068"/>
      <c r="I232" s="1069"/>
      <c r="J232" s="867"/>
      <c r="K232" s="871"/>
      <c r="L232" s="716"/>
      <c r="M232" s="880"/>
      <c r="N232" s="1075"/>
      <c r="O232" s="1076">
        <f t="shared" si="49"/>
        <v>0</v>
      </c>
      <c r="P232" s="1077"/>
      <c r="Q232"/>
      <c r="R232"/>
      <c r="S232"/>
      <c r="T232"/>
      <c r="U232"/>
      <c r="V232"/>
      <c r="W232"/>
      <c r="AH232" s="116"/>
      <c r="AI232" s="218"/>
    </row>
    <row r="233" spans="1:35" ht="20.100000000000001" customHeight="1" thickBot="1" x14ac:dyDescent="0.3">
      <c r="A233" s="1061"/>
      <c r="B233" s="1060" t="s">
        <v>26</v>
      </c>
      <c r="C233" s="1065"/>
      <c r="D233" s="925"/>
      <c r="E233" s="707" t="s">
        <v>3037</v>
      </c>
      <c r="F233" s="701"/>
      <c r="G233" s="851"/>
      <c r="H233" s="1070"/>
      <c r="I233" s="1071"/>
      <c r="J233" s="872"/>
      <c r="K233" s="873"/>
      <c r="L233" s="717"/>
      <c r="M233" s="882"/>
      <c r="N233" s="1078"/>
      <c r="O233" s="1079">
        <f t="shared" si="49"/>
        <v>0</v>
      </c>
      <c r="P233" s="1080"/>
      <c r="Q233"/>
      <c r="R233"/>
      <c r="S233"/>
      <c r="T233"/>
      <c r="U233"/>
      <c r="V233"/>
      <c r="W233"/>
      <c r="AH233" s="116">
        <f t="shared" si="50"/>
        <v>0</v>
      </c>
      <c r="AI233" s="218"/>
    </row>
    <row r="234" spans="1:35" ht="20.100000000000001" customHeight="1" x14ac:dyDescent="0.25">
      <c r="A234" s="1061"/>
      <c r="B234" s="1060" t="s">
        <v>27</v>
      </c>
      <c r="C234" s="231" t="s">
        <v>2678</v>
      </c>
      <c r="D234" s="923"/>
      <c r="E234" s="705" t="s">
        <v>2678</v>
      </c>
      <c r="F234" s="704"/>
      <c r="G234" s="847"/>
      <c r="H234" s="1066">
        <f>SUM(G234:G235)</f>
        <v>0</v>
      </c>
      <c r="I234" s="1067" t="str">
        <f>IFERROR(H234/D234,"-")</f>
        <v>-</v>
      </c>
      <c r="J234" s="859"/>
      <c r="K234" s="860"/>
      <c r="L234" s="715"/>
      <c r="M234" s="879"/>
      <c r="N234" s="1072">
        <f>IFERROR(D234/SUM(M234:M235),0)</f>
        <v>0</v>
      </c>
      <c r="O234" s="1073">
        <f t="shared" ref="O234" si="51">IFERROR(G234/M234,0)</f>
        <v>0</v>
      </c>
      <c r="P234" s="1074" t="str">
        <f>IF(L234=0," ",(CONCATENATE($D$228," / ",L234)))</f>
        <v xml:space="preserve"> </v>
      </c>
      <c r="Q234"/>
      <c r="R234"/>
      <c r="S234"/>
      <c r="T234"/>
      <c r="U234"/>
      <c r="V234"/>
      <c r="W234"/>
      <c r="AH234" s="116"/>
      <c r="AI234" s="217"/>
    </row>
    <row r="235" spans="1:35" ht="20.100000000000001" customHeight="1" thickBot="1" x14ac:dyDescent="0.3">
      <c r="A235" s="1061"/>
      <c r="B235" s="1060" t="s">
        <v>67</v>
      </c>
      <c r="C235" s="232"/>
      <c r="D235" s="925"/>
      <c r="E235" s="707" t="s">
        <v>2679</v>
      </c>
      <c r="F235" s="701"/>
      <c r="G235" s="851"/>
      <c r="H235" s="1070"/>
      <c r="I235" s="1071"/>
      <c r="J235" s="872"/>
      <c r="K235" s="873"/>
      <c r="L235" s="717"/>
      <c r="M235" s="882"/>
      <c r="N235" s="1078"/>
      <c r="O235" s="1079">
        <f>IFERROR(G235/M235,0)</f>
        <v>0</v>
      </c>
      <c r="P235" s="1080"/>
      <c r="Q235"/>
      <c r="R235"/>
      <c r="S235"/>
      <c r="T235"/>
      <c r="U235"/>
      <c r="V235"/>
      <c r="W235"/>
      <c r="AH235" s="116"/>
      <c r="AI235" s="217"/>
    </row>
    <row r="236" spans="1:35" ht="20.100000000000001" customHeight="1" x14ac:dyDescent="0.25">
      <c r="A236" s="1061"/>
      <c r="B236" s="1060" t="s">
        <v>68</v>
      </c>
      <c r="C236" s="231" t="s">
        <v>2679</v>
      </c>
      <c r="D236" s="923"/>
      <c r="E236" s="705" t="s">
        <v>2678</v>
      </c>
      <c r="F236" s="704"/>
      <c r="G236" s="847"/>
      <c r="H236" s="1066">
        <f>SUM(G236:G237)</f>
        <v>0</v>
      </c>
      <c r="I236" s="1067" t="str">
        <f>IFERROR(H236/D236,"-")</f>
        <v>-</v>
      </c>
      <c r="J236" s="859"/>
      <c r="K236" s="860"/>
      <c r="L236" s="715"/>
      <c r="M236" s="879"/>
      <c r="N236" s="1072">
        <f>IFERROR(D236/SUM(M236:M237),0)</f>
        <v>0</v>
      </c>
      <c r="O236" s="1073">
        <f t="shared" ref="O236" si="52">IFERROR(G236/M236,0)</f>
        <v>0</v>
      </c>
      <c r="P236" s="1074" t="str">
        <f>IF(L236=0," ",(CONCATENATE($D$228," / ",L236)))</f>
        <v xml:space="preserve"> </v>
      </c>
      <c r="Q236"/>
      <c r="R236"/>
      <c r="S236"/>
      <c r="T236"/>
      <c r="U236"/>
      <c r="V236"/>
      <c r="W236"/>
      <c r="AH236" s="116">
        <f t="shared" si="50"/>
        <v>0</v>
      </c>
      <c r="AI236" s="218">
        <f>K236*D236</f>
        <v>0</v>
      </c>
    </row>
    <row r="237" spans="1:35" ht="20.100000000000001" customHeight="1" thickBot="1" x14ac:dyDescent="0.3">
      <c r="A237" s="1062"/>
      <c r="B237" s="1060" t="s">
        <v>70</v>
      </c>
      <c r="C237" s="232"/>
      <c r="D237" s="925"/>
      <c r="E237" s="707" t="s">
        <v>2679</v>
      </c>
      <c r="F237" s="701"/>
      <c r="G237" s="851"/>
      <c r="H237" s="1070"/>
      <c r="I237" s="1071"/>
      <c r="J237" s="872"/>
      <c r="K237" s="873"/>
      <c r="L237" s="717"/>
      <c r="M237" s="882"/>
      <c r="N237" s="1078"/>
      <c r="O237" s="1079">
        <f>IFERROR(G237/M237,0)</f>
        <v>0</v>
      </c>
      <c r="P237" s="1080"/>
      <c r="Q237"/>
      <c r="R237"/>
      <c r="S237"/>
      <c r="T237"/>
      <c r="U237"/>
      <c r="V237"/>
      <c r="W237"/>
      <c r="AH237" s="116">
        <f t="shared" si="50"/>
        <v>0</v>
      </c>
      <c r="AI237" s="218"/>
    </row>
    <row r="238" spans="1:35" customFormat="1" ht="20.100000000000001" customHeight="1" thickBot="1" x14ac:dyDescent="0.3">
      <c r="O238" s="139"/>
      <c r="AI238" s="181"/>
    </row>
    <row r="239" spans="1:35" ht="20.100000000000001" customHeight="1" thickBot="1" x14ac:dyDescent="0.3">
      <c r="A239" s="961" t="s">
        <v>2801</v>
      </c>
      <c r="B239" s="927" t="s">
        <v>2594</v>
      </c>
      <c r="C239" s="1081" t="s">
        <v>47</v>
      </c>
      <c r="D239" s="966"/>
      <c r="E239" s="966"/>
      <c r="F239" s="966"/>
      <c r="G239" s="966"/>
      <c r="H239" s="966"/>
      <c r="I239" s="967"/>
      <c r="J239" s="1081" t="s">
        <v>2698</v>
      </c>
      <c r="K239" s="967"/>
      <c r="L239" s="965" t="s">
        <v>2757</v>
      </c>
      <c r="M239" s="966"/>
      <c r="N239" s="966"/>
      <c r="O239" s="966"/>
      <c r="P239" s="967"/>
      <c r="Q239"/>
      <c r="R239"/>
      <c r="S239"/>
      <c r="T239"/>
      <c r="U239"/>
      <c r="V239"/>
      <c r="W239"/>
      <c r="AI239" s="180"/>
    </row>
    <row r="240" spans="1:35" ht="80.099999999999994" customHeight="1" x14ac:dyDescent="0.25">
      <c r="A240" s="968"/>
      <c r="B240" s="1082"/>
      <c r="C240" s="972" t="s">
        <v>8</v>
      </c>
      <c r="D240" s="971" t="s">
        <v>2805</v>
      </c>
      <c r="E240" s="972" t="s">
        <v>2693</v>
      </c>
      <c r="F240" s="973" t="s">
        <v>2692</v>
      </c>
      <c r="G240" s="974" t="s">
        <v>2805</v>
      </c>
      <c r="H240" s="973" t="s">
        <v>2806</v>
      </c>
      <c r="I240" s="1083" t="s">
        <v>2702</v>
      </c>
      <c r="J240" s="976" t="s">
        <v>2695</v>
      </c>
      <c r="K240" s="1084" t="s">
        <v>2697</v>
      </c>
      <c r="L240" s="978" t="s">
        <v>2699</v>
      </c>
      <c r="M240" s="1085"/>
      <c r="N240" s="1085" t="s">
        <v>2787</v>
      </c>
      <c r="O240" s="1085"/>
      <c r="P240" s="1086"/>
      <c r="Q240"/>
      <c r="R240"/>
      <c r="S240"/>
      <c r="T240"/>
      <c r="U240"/>
      <c r="V240"/>
      <c r="W240"/>
      <c r="AI240" s="180"/>
    </row>
    <row r="241" spans="1:35" ht="24.95" customHeight="1" thickBot="1" x14ac:dyDescent="0.3">
      <c r="A241" s="981"/>
      <c r="B241" s="1087"/>
      <c r="C241" s="985"/>
      <c r="D241" s="984">
        <f>SUM(D242:D252)</f>
        <v>0</v>
      </c>
      <c r="E241" s="985"/>
      <c r="F241" s="1088"/>
      <c r="G241" s="986">
        <f>SUM(G242:G252)</f>
        <v>0</v>
      </c>
      <c r="H241" s="987"/>
      <c r="I241" s="988">
        <f>IFERROR(G241/D241,0)</f>
        <v>0</v>
      </c>
      <c r="J241" s="938"/>
      <c r="K241" s="988">
        <f>IFERROR(AI241/D241,0)</f>
        <v>0</v>
      </c>
      <c r="L241" s="941" t="s">
        <v>2701</v>
      </c>
      <c r="M241" s="942" t="s">
        <v>2700</v>
      </c>
      <c r="N241" s="942" t="s">
        <v>2788</v>
      </c>
      <c r="O241" s="942" t="s">
        <v>2789</v>
      </c>
      <c r="P241" s="943" t="s">
        <v>2708</v>
      </c>
      <c r="Q241"/>
      <c r="R241"/>
      <c r="S241"/>
      <c r="T241"/>
      <c r="U241"/>
      <c r="V241"/>
      <c r="W241"/>
      <c r="Y241" s="32"/>
      <c r="AH241" s="29" t="s">
        <v>2798</v>
      </c>
      <c r="AI241" s="180">
        <f>SUM(AI242:AI252)</f>
        <v>0</v>
      </c>
    </row>
    <row r="242" spans="1:35" s="89" customFormat="1" ht="20.100000000000001" customHeight="1" x14ac:dyDescent="0.25">
      <c r="A242" s="990" t="s">
        <v>2802</v>
      </c>
      <c r="B242" s="991" t="s">
        <v>2595</v>
      </c>
      <c r="C242" s="1063" t="s">
        <v>2872</v>
      </c>
      <c r="D242" s="1121"/>
      <c r="E242" s="1109" t="s">
        <v>2878</v>
      </c>
      <c r="F242" s="704"/>
      <c r="G242" s="1117"/>
      <c r="H242" s="1103">
        <f>SUM(G242:G244)</f>
        <v>0</v>
      </c>
      <c r="I242" s="1104" t="str">
        <f>IFERROR(H242/D242,"-")</f>
        <v>-</v>
      </c>
      <c r="J242" s="859"/>
      <c r="K242" s="909"/>
      <c r="L242" s="906"/>
      <c r="M242" s="902"/>
      <c r="N242" s="1089">
        <f>IFERROR(D242/M242,0)</f>
        <v>0</v>
      </c>
      <c r="O242" s="1090">
        <f>IFERROR(G242/M242,0)</f>
        <v>0</v>
      </c>
      <c r="P242" s="1091" t="str">
        <f>IF(L242=0," ",(CONCATENATE($D$201," / ",L242)))</f>
        <v xml:space="preserve"> </v>
      </c>
      <c r="Q242" s="88"/>
      <c r="R242" s="88"/>
      <c r="S242" s="88"/>
      <c r="T242" s="88"/>
      <c r="U242" s="88"/>
      <c r="V242" s="88"/>
      <c r="W242" s="88"/>
      <c r="AH242" s="174">
        <f>K242*D242</f>
        <v>0</v>
      </c>
      <c r="AI242" s="235">
        <f>D242*K242</f>
        <v>0</v>
      </c>
    </row>
    <row r="243" spans="1:35" s="89" customFormat="1" ht="20.100000000000001" customHeight="1" x14ac:dyDescent="0.25">
      <c r="A243" s="992"/>
      <c r="B243" s="993" t="s">
        <v>2596</v>
      </c>
      <c r="C243" s="1065"/>
      <c r="D243" s="1122"/>
      <c r="E243" s="1110" t="s">
        <v>2879</v>
      </c>
      <c r="F243" s="698"/>
      <c r="G243" s="1118"/>
      <c r="H243" s="1105"/>
      <c r="I243" s="1106"/>
      <c r="J243" s="861"/>
      <c r="K243" s="910"/>
      <c r="L243" s="907"/>
      <c r="M243" s="903"/>
      <c r="N243" s="1092"/>
      <c r="O243" s="1093">
        <f>IFERROR(G243/M243,0)</f>
        <v>0</v>
      </c>
      <c r="P243" s="1094"/>
      <c r="Q243" s="88"/>
      <c r="R243" s="88"/>
      <c r="S243" s="88"/>
      <c r="T243" s="88"/>
      <c r="U243" s="88"/>
      <c r="V243" s="88"/>
      <c r="W243" s="88"/>
      <c r="AH243" s="174">
        <f t="shared" ref="AH243:AH252" si="53">K243*D243</f>
        <v>0</v>
      </c>
      <c r="AI243" s="236"/>
    </row>
    <row r="244" spans="1:35" s="89" customFormat="1" ht="20.100000000000001" customHeight="1" thickBot="1" x14ac:dyDescent="0.3">
      <c r="A244" s="992"/>
      <c r="B244" s="993" t="s">
        <v>2597</v>
      </c>
      <c r="C244" s="1111"/>
      <c r="D244" s="1123"/>
      <c r="E244" s="707" t="s">
        <v>2880</v>
      </c>
      <c r="F244" s="701"/>
      <c r="G244" s="1119"/>
      <c r="H244" s="1107"/>
      <c r="I244" s="1108"/>
      <c r="J244" s="872"/>
      <c r="K244" s="911"/>
      <c r="L244" s="908"/>
      <c r="M244" s="904"/>
      <c r="N244" s="1095"/>
      <c r="O244" s="1096">
        <f>IFERROR(G244/M244,0)</f>
        <v>0</v>
      </c>
      <c r="P244" s="1097"/>
      <c r="Q244" s="88"/>
      <c r="R244" s="88"/>
      <c r="S244" s="88"/>
      <c r="T244" s="88"/>
      <c r="U244" s="88"/>
      <c r="V244" s="88"/>
      <c r="W244" s="88"/>
      <c r="AH244" s="174">
        <f t="shared" si="53"/>
        <v>0</v>
      </c>
      <c r="AI244" s="237"/>
    </row>
    <row r="245" spans="1:35" s="89" customFormat="1" ht="20.100000000000001" customHeight="1" x14ac:dyDescent="0.25">
      <c r="A245" s="992"/>
      <c r="B245" s="993" t="s">
        <v>2598</v>
      </c>
      <c r="C245" s="233" t="s">
        <v>2871</v>
      </c>
      <c r="D245" s="923"/>
      <c r="E245" s="705" t="s">
        <v>2877</v>
      </c>
      <c r="F245" s="704"/>
      <c r="G245" s="1117"/>
      <c r="H245" s="1066">
        <f>SUM(G245:G246)</f>
        <v>0</v>
      </c>
      <c r="I245" s="1067" t="str">
        <f>IFERROR(H245/D245,"-")</f>
        <v>-</v>
      </c>
      <c r="J245" s="1114"/>
      <c r="K245" s="876"/>
      <c r="L245" s="916"/>
      <c r="M245" s="879"/>
      <c r="N245" s="1089">
        <f>IFERROR(D245/M245,0)</f>
        <v>0</v>
      </c>
      <c r="O245" s="1090">
        <f t="shared" ref="O245:O252" si="54">IFERROR(G245/M245,0)</f>
        <v>0</v>
      </c>
      <c r="P245" s="1098" t="str">
        <f>IF(L245=0," ",(CONCATENATE($D$201," / ",L245)))</f>
        <v xml:space="preserve"> </v>
      </c>
      <c r="Q245" s="88"/>
      <c r="R245" s="88"/>
      <c r="S245" s="88"/>
      <c r="T245" s="88"/>
      <c r="U245" s="88"/>
      <c r="V245" s="88"/>
      <c r="W245" s="88"/>
      <c r="AH245" s="174">
        <f t="shared" si="53"/>
        <v>0</v>
      </c>
      <c r="AI245" s="234">
        <f>D245*K245</f>
        <v>0</v>
      </c>
    </row>
    <row r="246" spans="1:35" s="89" customFormat="1" ht="20.100000000000001" customHeight="1" thickBot="1" x14ac:dyDescent="0.3">
      <c r="A246" s="992"/>
      <c r="B246" s="993" t="s">
        <v>2599</v>
      </c>
      <c r="C246" s="230"/>
      <c r="D246" s="925"/>
      <c r="E246" s="707" t="s">
        <v>2876</v>
      </c>
      <c r="F246" s="701"/>
      <c r="G246" s="1119"/>
      <c r="H246" s="1070"/>
      <c r="I246" s="1071"/>
      <c r="J246" s="1115"/>
      <c r="K246" s="878"/>
      <c r="L246" s="917"/>
      <c r="M246" s="882"/>
      <c r="N246" s="1099"/>
      <c r="O246" s="1096">
        <f t="shared" si="54"/>
        <v>0</v>
      </c>
      <c r="P246" s="1100"/>
      <c r="Q246" s="88"/>
      <c r="R246" s="88"/>
      <c r="S246" s="88"/>
      <c r="T246" s="88"/>
      <c r="U246" s="88"/>
      <c r="V246" s="88"/>
      <c r="W246" s="88"/>
      <c r="AH246" s="174">
        <f t="shared" si="53"/>
        <v>0</v>
      </c>
      <c r="AI246" s="234"/>
    </row>
    <row r="247" spans="1:35" s="89" customFormat="1" ht="20.100000000000001" customHeight="1" x14ac:dyDescent="0.25">
      <c r="A247" s="992"/>
      <c r="B247" s="993" t="s">
        <v>2600</v>
      </c>
      <c r="C247" s="233" t="s">
        <v>2873</v>
      </c>
      <c r="D247" s="923"/>
      <c r="E247" s="705" t="s">
        <v>2874</v>
      </c>
      <c r="F247" s="704"/>
      <c r="G247" s="1117"/>
      <c r="H247" s="1066">
        <f t="shared" ref="H247" si="55">SUM(G247:G248)</f>
        <v>0</v>
      </c>
      <c r="I247" s="1067" t="str">
        <f t="shared" ref="I247" si="56">IFERROR(H247/D247,"-")</f>
        <v>-</v>
      </c>
      <c r="J247" s="1114"/>
      <c r="K247" s="876"/>
      <c r="L247" s="916"/>
      <c r="M247" s="879"/>
      <c r="N247" s="1089">
        <f t="shared" ref="N247" si="57">IFERROR(D247/M247,0)</f>
        <v>0</v>
      </c>
      <c r="O247" s="1090">
        <f t="shared" si="54"/>
        <v>0</v>
      </c>
      <c r="P247" s="1098" t="str">
        <f>IF(L247=0," ",(CONCATENATE($D$201," / ",L247)))</f>
        <v xml:space="preserve"> </v>
      </c>
      <c r="Q247" s="88"/>
      <c r="R247" s="88"/>
      <c r="S247" s="88"/>
      <c r="T247" s="88"/>
      <c r="U247" s="88"/>
      <c r="V247" s="88"/>
      <c r="W247" s="88"/>
      <c r="AH247" s="174">
        <f t="shared" si="53"/>
        <v>0</v>
      </c>
      <c r="AI247" s="234">
        <f t="shared" ref="AI247" si="58">D247*K247</f>
        <v>0</v>
      </c>
    </row>
    <row r="248" spans="1:35" s="89" customFormat="1" ht="20.100000000000001" customHeight="1" thickBot="1" x14ac:dyDescent="0.3">
      <c r="A248" s="992"/>
      <c r="B248" s="993" t="s">
        <v>2663</v>
      </c>
      <c r="C248" s="230"/>
      <c r="D248" s="925"/>
      <c r="E248" s="707" t="s">
        <v>2875</v>
      </c>
      <c r="F248" s="701"/>
      <c r="G248" s="1119"/>
      <c r="H248" s="1070"/>
      <c r="I248" s="1071"/>
      <c r="J248" s="1115"/>
      <c r="K248" s="878"/>
      <c r="L248" s="917"/>
      <c r="M248" s="882"/>
      <c r="N248" s="1099"/>
      <c r="O248" s="1096">
        <f t="shared" si="54"/>
        <v>0</v>
      </c>
      <c r="P248" s="1100"/>
      <c r="Q248" s="88"/>
      <c r="R248" s="88"/>
      <c r="S248" s="88"/>
      <c r="T248" s="88"/>
      <c r="U248" s="88"/>
      <c r="V248" s="88"/>
      <c r="W248" s="88"/>
      <c r="AH248" s="174">
        <f t="shared" si="53"/>
        <v>0</v>
      </c>
      <c r="AI248" s="234"/>
    </row>
    <row r="249" spans="1:35" s="89" customFormat="1" ht="20.100000000000001" customHeight="1" x14ac:dyDescent="0.25">
      <c r="A249" s="992"/>
      <c r="B249" s="993" t="s">
        <v>2664</v>
      </c>
      <c r="C249" s="233" t="s">
        <v>2685</v>
      </c>
      <c r="D249" s="923"/>
      <c r="E249" s="705" t="s">
        <v>2678</v>
      </c>
      <c r="F249" s="704"/>
      <c r="G249" s="1117"/>
      <c r="H249" s="1066">
        <f t="shared" ref="H249" si="59">SUM(G249:G250)</f>
        <v>0</v>
      </c>
      <c r="I249" s="1067" t="str">
        <f t="shared" ref="I249" si="60">IFERROR(H249/D249,"-")</f>
        <v>-</v>
      </c>
      <c r="J249" s="1114"/>
      <c r="K249" s="876"/>
      <c r="L249" s="916"/>
      <c r="M249" s="879"/>
      <c r="N249" s="1089">
        <f t="shared" ref="N249" si="61">IFERROR(D249/M249,0)</f>
        <v>0</v>
      </c>
      <c r="O249" s="1090">
        <f t="shared" si="54"/>
        <v>0</v>
      </c>
      <c r="P249" s="1098" t="str">
        <f>IF(L249=0," ",(CONCATENATE($D$201," / ",L249)))</f>
        <v xml:space="preserve"> </v>
      </c>
      <c r="Q249" s="88"/>
      <c r="R249" s="88"/>
      <c r="S249" s="88"/>
      <c r="T249" s="88"/>
      <c r="U249" s="88"/>
      <c r="V249" s="88"/>
      <c r="W249" s="88"/>
      <c r="AH249" s="174">
        <f t="shared" si="53"/>
        <v>0</v>
      </c>
      <c r="AI249" s="234">
        <f t="shared" ref="AI249" si="62">D249*K249</f>
        <v>0</v>
      </c>
    </row>
    <row r="250" spans="1:35" s="89" customFormat="1" ht="20.100000000000001" customHeight="1" thickBot="1" x14ac:dyDescent="0.3">
      <c r="A250" s="992"/>
      <c r="B250" s="993" t="s">
        <v>2665</v>
      </c>
      <c r="C250" s="230"/>
      <c r="D250" s="925"/>
      <c r="E250" s="707" t="s">
        <v>2679</v>
      </c>
      <c r="F250" s="701"/>
      <c r="G250" s="1119"/>
      <c r="H250" s="1070"/>
      <c r="I250" s="1071"/>
      <c r="J250" s="1115"/>
      <c r="K250" s="878"/>
      <c r="L250" s="917"/>
      <c r="M250" s="882"/>
      <c r="N250" s="1099"/>
      <c r="O250" s="1096">
        <f t="shared" si="54"/>
        <v>0</v>
      </c>
      <c r="P250" s="1100"/>
      <c r="Q250" s="88"/>
      <c r="R250" s="88"/>
      <c r="S250" s="88"/>
      <c r="T250" s="88"/>
      <c r="U250" s="88"/>
      <c r="V250" s="88"/>
      <c r="W250" s="88"/>
      <c r="AH250" s="174">
        <f t="shared" si="53"/>
        <v>0</v>
      </c>
      <c r="AI250" s="234"/>
    </row>
    <row r="251" spans="1:35" s="89" customFormat="1" ht="20.100000000000001" customHeight="1" x14ac:dyDescent="0.25">
      <c r="A251" s="992"/>
      <c r="B251" s="993" t="s">
        <v>2666</v>
      </c>
      <c r="C251" s="229" t="s">
        <v>2685</v>
      </c>
      <c r="D251" s="926"/>
      <c r="E251" s="705" t="s">
        <v>2678</v>
      </c>
      <c r="F251" s="695"/>
      <c r="G251" s="1120"/>
      <c r="H251" s="1066">
        <f t="shared" ref="H251" si="63">SUM(G251:G252)</f>
        <v>0</v>
      </c>
      <c r="I251" s="1067" t="str">
        <f t="shared" ref="I251" si="64">IFERROR(H251/D251,"-")</f>
        <v>-</v>
      </c>
      <c r="J251" s="1116"/>
      <c r="K251" s="915"/>
      <c r="L251" s="918"/>
      <c r="M251" s="905"/>
      <c r="N251" s="1101">
        <f t="shared" ref="N251" si="65">IFERROR(D251/M251,0)</f>
        <v>0</v>
      </c>
      <c r="O251" s="1090">
        <f t="shared" si="54"/>
        <v>0</v>
      </c>
      <c r="P251" s="1102" t="str">
        <f>IF(L251=0," ",(CONCATENATE($D$201," / ",L251)))</f>
        <v xml:space="preserve"> </v>
      </c>
      <c r="Q251" s="88"/>
      <c r="R251" s="88"/>
      <c r="S251" s="88"/>
      <c r="T251" s="88"/>
      <c r="U251" s="88"/>
      <c r="V251" s="88"/>
      <c r="W251" s="88"/>
      <c r="AH251" s="174">
        <f t="shared" si="53"/>
        <v>0</v>
      </c>
      <c r="AI251" s="234">
        <f t="shared" ref="AI251" si="66">D251*K251</f>
        <v>0</v>
      </c>
    </row>
    <row r="252" spans="1:35" s="89" customFormat="1" ht="20.100000000000001" customHeight="1" thickBot="1" x14ac:dyDescent="0.3">
      <c r="A252" s="994"/>
      <c r="B252" s="1112" t="s">
        <v>2667</v>
      </c>
      <c r="C252" s="230"/>
      <c r="D252" s="925"/>
      <c r="E252" s="707" t="s">
        <v>2679</v>
      </c>
      <c r="F252" s="701"/>
      <c r="G252" s="1119"/>
      <c r="H252" s="1070"/>
      <c r="I252" s="1071"/>
      <c r="J252" s="1115"/>
      <c r="K252" s="878"/>
      <c r="L252" s="917"/>
      <c r="M252" s="882"/>
      <c r="N252" s="1099"/>
      <c r="O252" s="1096">
        <f t="shared" si="54"/>
        <v>0</v>
      </c>
      <c r="P252" s="1100"/>
      <c r="Q252" s="88"/>
      <c r="R252" s="88"/>
      <c r="S252" s="88"/>
      <c r="T252" s="88"/>
      <c r="U252" s="88"/>
      <c r="V252" s="88"/>
      <c r="W252" s="88"/>
      <c r="AH252" s="174">
        <f t="shared" si="53"/>
        <v>0</v>
      </c>
      <c r="AI252" s="234"/>
    </row>
    <row r="253" spans="1:35" customFormat="1" x14ac:dyDescent="0.25">
      <c r="AI253" s="181"/>
    </row>
    <row r="254" spans="1:35" customFormat="1" ht="15.75" thickBot="1" x14ac:dyDescent="0.3">
      <c r="AI254" s="181"/>
    </row>
    <row r="255" spans="1:35" ht="20.100000000000001" customHeight="1" x14ac:dyDescent="0.25">
      <c r="A255" s="1124" t="s">
        <v>34</v>
      </c>
      <c r="B255" s="1125" t="s">
        <v>2882</v>
      </c>
      <c r="C255" s="1126"/>
      <c r="D255" s="1127" t="s">
        <v>2883</v>
      </c>
      <c r="E255" s="1128"/>
      <c r="F255" s="1128"/>
      <c r="G255" s="592"/>
      <c r="H255" s="1127" t="s">
        <v>2884</v>
      </c>
      <c r="I255" s="1128"/>
      <c r="J255" s="1128"/>
      <c r="K255" s="592"/>
      <c r="L255" s="1129" t="s">
        <v>2754</v>
      </c>
      <c r="M255" s="1130"/>
      <c r="N255" s="1130"/>
      <c r="O255" s="1130"/>
      <c r="P255" s="1131" t="str">
        <f>IF($G$30=0," ",(CONCATENATE("IPE CALORE [kWh/",$G$30,"]")))</f>
        <v>IPE CALORE [kWh/kg]</v>
      </c>
      <c r="Q255" s="1132">
        <f>IFERROR(D257/($G$33),0)</f>
        <v>0</v>
      </c>
      <c r="S255"/>
      <c r="T255"/>
      <c r="U255"/>
      <c r="V255"/>
      <c r="W255"/>
      <c r="X255"/>
      <c r="AI255" s="180"/>
    </row>
    <row r="256" spans="1:35" ht="20.100000000000001" customHeight="1" thickBot="1" x14ac:dyDescent="0.3">
      <c r="A256" s="1133"/>
      <c r="B256" s="1134"/>
      <c r="C256" s="1135"/>
      <c r="D256" s="1136" t="s">
        <v>52</v>
      </c>
      <c r="E256" s="1137" t="s">
        <v>2790</v>
      </c>
      <c r="F256" s="1138" t="s">
        <v>38</v>
      </c>
      <c r="G256" s="1139" t="s">
        <v>2756</v>
      </c>
      <c r="H256" s="1136" t="s">
        <v>52</v>
      </c>
      <c r="I256" s="1138" t="s">
        <v>2790</v>
      </c>
      <c r="J256" s="1138" t="s">
        <v>38</v>
      </c>
      <c r="K256" s="1139" t="s">
        <v>2753</v>
      </c>
      <c r="L256" s="1136" t="s">
        <v>52</v>
      </c>
      <c r="M256" s="1137" t="s">
        <v>2790</v>
      </c>
      <c r="N256" s="1138" t="s">
        <v>38</v>
      </c>
      <c r="O256" s="1140" t="s">
        <v>2753</v>
      </c>
      <c r="P256" s="1141" t="str">
        <f>IF($G$30=0," ",(CONCATENATE("IPE CALORE [GJ/",$G$30,"]")))</f>
        <v>IPE CALORE [GJ/kg]</v>
      </c>
      <c r="Q256" s="1142">
        <f>Q255*3.6/1000</f>
        <v>0</v>
      </c>
      <c r="R256"/>
      <c r="S256"/>
      <c r="T256"/>
      <c r="U256"/>
      <c r="V256"/>
      <c r="W256"/>
      <c r="X256"/>
      <c r="AI256" s="180"/>
    </row>
    <row r="257" spans="1:35" ht="20.100000000000001" customHeight="1" thickBot="1" x14ac:dyDescent="0.3">
      <c r="A257" s="1143"/>
      <c r="B257" s="1144" t="s">
        <v>63</v>
      </c>
      <c r="C257" s="1145" t="s">
        <v>2882</v>
      </c>
      <c r="D257" s="1146">
        <f>E20+E28-R58+R67</f>
        <v>0</v>
      </c>
      <c r="E257" s="1146">
        <f>D257*3.6/1000</f>
        <v>0</v>
      </c>
      <c r="F257" s="1147">
        <f>D257*$K$20</f>
        <v>0</v>
      </c>
      <c r="G257" s="1148">
        <f>IFERROR(F257/N10,0)</f>
        <v>0</v>
      </c>
      <c r="H257" s="1149">
        <f>D261+D288+D319</f>
        <v>0</v>
      </c>
      <c r="I257" s="1150">
        <f>H257*3.6/1000</f>
        <v>0</v>
      </c>
      <c r="J257" s="1150">
        <f>H257*$K$20</f>
        <v>0</v>
      </c>
      <c r="K257" s="1151">
        <f>IFERROR(H257/D257,0)</f>
        <v>0</v>
      </c>
      <c r="L257" s="1152">
        <f>AI261+AI288+AI319</f>
        <v>0</v>
      </c>
      <c r="M257" s="1153">
        <f>L257*3.6/1000</f>
        <v>0</v>
      </c>
      <c r="N257" s="1154">
        <f>L257*$K$20</f>
        <v>0</v>
      </c>
      <c r="O257" s="1148">
        <f>IFERROR(L257/D257,0)</f>
        <v>0</v>
      </c>
      <c r="P257" s="1155" t="str">
        <f>IF($G$30=0," ",(CONCATENATE("IPE CALORE [tep/",$G$30,"]")))</f>
        <v>IPE CALORE [tep/kg]</v>
      </c>
      <c r="Q257" s="1156">
        <f>IFERROR(F257/($G$33),0)</f>
        <v>0</v>
      </c>
      <c r="S257"/>
      <c r="T257"/>
      <c r="U257"/>
      <c r="V257"/>
      <c r="W257"/>
      <c r="X257"/>
      <c r="AI257" s="180"/>
    </row>
    <row r="258" spans="1:35" ht="15.75" thickBot="1" x14ac:dyDescent="0.3">
      <c r="A258"/>
      <c r="B258"/>
      <c r="C258"/>
      <c r="O258"/>
      <c r="P258"/>
      <c r="Q258"/>
      <c r="R258"/>
      <c r="S258"/>
      <c r="T258"/>
      <c r="U258"/>
      <c r="V258"/>
      <c r="W258"/>
      <c r="X258"/>
      <c r="AI258" s="180"/>
    </row>
    <row r="259" spans="1:35" ht="16.5" thickBot="1" x14ac:dyDescent="0.3">
      <c r="A259" s="1157" t="s">
        <v>2801</v>
      </c>
      <c r="B259" s="1129" t="s">
        <v>2584</v>
      </c>
      <c r="C259" s="1158" t="s">
        <v>47</v>
      </c>
      <c r="D259" s="1159"/>
      <c r="E259" s="1159"/>
      <c r="F259" s="1159"/>
      <c r="G259" s="1159"/>
      <c r="H259" s="1159"/>
      <c r="I259" s="1160"/>
      <c r="J259" s="1158" t="s">
        <v>2698</v>
      </c>
      <c r="K259" s="1160"/>
      <c r="L259" s="1161" t="s">
        <v>2757</v>
      </c>
      <c r="M259" s="1162"/>
      <c r="N259" s="1162"/>
      <c r="O259" s="1162"/>
      <c r="P259" s="1163"/>
      <c r="Q259" s="54"/>
      <c r="R259" s="54"/>
      <c r="S259" s="54"/>
      <c r="T259" s="54"/>
      <c r="U259" s="54"/>
      <c r="V259" s="54"/>
      <c r="W259" s="54"/>
      <c r="X259" s="55"/>
      <c r="Y259" s="55"/>
      <c r="Z259" s="55"/>
      <c r="AA259" s="55"/>
      <c r="AB259" s="55"/>
      <c r="AC259" s="55"/>
      <c r="AD259" s="55"/>
      <c r="AE259" s="55"/>
      <c r="AF259" s="55"/>
      <c r="AG259" s="55"/>
      <c r="AH259" s="55"/>
      <c r="AI259" s="182"/>
    </row>
    <row r="260" spans="1:35" ht="47.25" x14ac:dyDescent="0.25">
      <c r="A260" s="1164"/>
      <c r="B260" s="1165"/>
      <c r="C260" s="1166" t="s">
        <v>13</v>
      </c>
      <c r="D260" s="1167" t="s">
        <v>52</v>
      </c>
      <c r="E260" s="1168" t="s">
        <v>2693</v>
      </c>
      <c r="F260" s="1169" t="s">
        <v>2692</v>
      </c>
      <c r="G260" s="1167" t="s">
        <v>52</v>
      </c>
      <c r="H260" s="1169" t="s">
        <v>2885</v>
      </c>
      <c r="I260" s="1170" t="s">
        <v>2702</v>
      </c>
      <c r="J260" s="1171" t="s">
        <v>2695</v>
      </c>
      <c r="K260" s="1172" t="s">
        <v>2697</v>
      </c>
      <c r="L260" s="1173" t="s">
        <v>2699</v>
      </c>
      <c r="M260" s="1174"/>
      <c r="N260" s="1125" t="s">
        <v>2787</v>
      </c>
      <c r="O260" s="1169"/>
      <c r="P260" s="1175"/>
      <c r="Q260"/>
      <c r="R260"/>
      <c r="S260"/>
      <c r="T260"/>
      <c r="U260"/>
      <c r="V260"/>
      <c r="W260"/>
      <c r="AI260" s="180" t="s">
        <v>2696</v>
      </c>
    </row>
    <row r="261" spans="1:35" ht="16.5" thickBot="1" x14ac:dyDescent="0.3">
      <c r="A261" s="1176"/>
      <c r="B261" s="1177"/>
      <c r="C261" s="1178"/>
      <c r="D261" s="1179">
        <f>SUM(D262:D284)</f>
        <v>0</v>
      </c>
      <c r="E261" s="1180"/>
      <c r="F261" s="1135"/>
      <c r="G261" s="1181">
        <f>SUM(G262:G284)</f>
        <v>0</v>
      </c>
      <c r="H261" s="1182"/>
      <c r="I261" s="1183">
        <f>IFERROR(G261/D261,0)</f>
        <v>0</v>
      </c>
      <c r="J261" s="1184"/>
      <c r="K261" s="1183">
        <f>IFERROR(AI261/D261,0)</f>
        <v>0</v>
      </c>
      <c r="L261" s="1137" t="s">
        <v>2701</v>
      </c>
      <c r="M261" s="1140" t="s">
        <v>2700</v>
      </c>
      <c r="N261" s="1136" t="s">
        <v>2788</v>
      </c>
      <c r="O261" s="1138" t="s">
        <v>2789</v>
      </c>
      <c r="P261" s="1139" t="s">
        <v>2708</v>
      </c>
      <c r="Q261"/>
      <c r="R261"/>
      <c r="S261"/>
      <c r="T261"/>
      <c r="U261"/>
      <c r="V261"/>
      <c r="W261"/>
      <c r="AH261" s="29" t="s">
        <v>2755</v>
      </c>
      <c r="AI261" s="180">
        <f>SUM(AI262:AI284)</f>
        <v>0</v>
      </c>
    </row>
    <row r="262" spans="1:35" ht="23.25" x14ac:dyDescent="0.25">
      <c r="A262" s="1206" t="s">
        <v>2802</v>
      </c>
      <c r="B262" s="1207" t="s">
        <v>2585</v>
      </c>
      <c r="C262" s="1212" t="s">
        <v>2881</v>
      </c>
      <c r="D262" s="1023"/>
      <c r="E262" s="694" t="s">
        <v>2829</v>
      </c>
      <c r="F262" s="695"/>
      <c r="G262" s="113"/>
      <c r="H262" s="1199">
        <f>SUM(G262:G268)</f>
        <v>0</v>
      </c>
      <c r="I262" s="1200" t="str">
        <f>IFERROR(H262/D262,"-")</f>
        <v>-</v>
      </c>
      <c r="J262" s="709"/>
      <c r="K262" s="710"/>
      <c r="L262" s="1168" t="s">
        <v>2867</v>
      </c>
      <c r="M262" s="718"/>
      <c r="N262" s="1187">
        <f>IFERROR(D262/SUM(M262:M268),0)</f>
        <v>0</v>
      </c>
      <c r="O262" s="1188">
        <f>IFERROR(G262/M262,0)</f>
        <v>0</v>
      </c>
      <c r="P262" s="1189" t="str">
        <f>IF(L262=0," ",(CONCATENATE($D$256," / ",L262)))</f>
        <v>kWht / Produzione [kg]</v>
      </c>
      <c r="Q262"/>
      <c r="R262"/>
      <c r="S262"/>
      <c r="T262"/>
      <c r="U262"/>
      <c r="V262"/>
      <c r="W262"/>
      <c r="AH262" s="116">
        <f>K262*D262</f>
        <v>0</v>
      </c>
      <c r="AI262" s="224">
        <f>K262*D262</f>
        <v>0</v>
      </c>
    </row>
    <row r="263" spans="1:35" ht="23.25" x14ac:dyDescent="0.25">
      <c r="A263" s="1208"/>
      <c r="B263" s="1209" t="s">
        <v>2586</v>
      </c>
      <c r="C263" s="1213"/>
      <c r="D263" s="1024"/>
      <c r="E263" s="697" t="s">
        <v>2829</v>
      </c>
      <c r="F263" s="698"/>
      <c r="G263" s="80"/>
      <c r="H263" s="1199"/>
      <c r="I263" s="1200"/>
      <c r="J263" s="709"/>
      <c r="K263" s="710"/>
      <c r="L263" s="1185"/>
      <c r="M263" s="719"/>
      <c r="N263" s="1190"/>
      <c r="O263" s="1191">
        <f t="shared" ref="O263:O284" si="67">IFERROR(G263/M263,0)</f>
        <v>0</v>
      </c>
      <c r="P263" s="1192"/>
      <c r="Q263"/>
      <c r="R263"/>
      <c r="S263"/>
      <c r="T263"/>
      <c r="U263"/>
      <c r="V263"/>
      <c r="W263"/>
      <c r="AH263" s="116">
        <f t="shared" ref="AH263" si="68">K263*D263</f>
        <v>0</v>
      </c>
      <c r="AI263" s="225"/>
    </row>
    <row r="264" spans="1:35" ht="23.25" x14ac:dyDescent="0.25">
      <c r="A264" s="1208"/>
      <c r="B264" s="1209" t="s">
        <v>2587</v>
      </c>
      <c r="C264" s="1213"/>
      <c r="D264" s="1024"/>
      <c r="E264" s="697" t="s">
        <v>2830</v>
      </c>
      <c r="F264" s="698"/>
      <c r="G264" s="80"/>
      <c r="H264" s="1199"/>
      <c r="I264" s="1200"/>
      <c r="J264" s="709"/>
      <c r="K264" s="710"/>
      <c r="L264" s="1185"/>
      <c r="M264" s="719"/>
      <c r="N264" s="1190"/>
      <c r="O264" s="1191">
        <f t="shared" si="67"/>
        <v>0</v>
      </c>
      <c r="P264" s="1192"/>
      <c r="Q264"/>
      <c r="R264"/>
      <c r="S264"/>
      <c r="T264"/>
      <c r="U264"/>
      <c r="V264"/>
      <c r="W264"/>
      <c r="AH264" s="116">
        <f t="shared" ref="AH264:AH284" si="69">K264*D264</f>
        <v>0</v>
      </c>
      <c r="AI264" s="225"/>
    </row>
    <row r="265" spans="1:35" ht="23.25" x14ac:dyDescent="0.25">
      <c r="A265" s="1208"/>
      <c r="B265" s="1209" t="s">
        <v>2588</v>
      </c>
      <c r="C265" s="1213"/>
      <c r="D265" s="1024"/>
      <c r="E265" s="697" t="s">
        <v>2830</v>
      </c>
      <c r="F265" s="698"/>
      <c r="G265" s="80"/>
      <c r="H265" s="1199"/>
      <c r="I265" s="1200"/>
      <c r="J265" s="709"/>
      <c r="K265" s="710"/>
      <c r="L265" s="1185"/>
      <c r="M265" s="719"/>
      <c r="N265" s="1190"/>
      <c r="O265" s="1191">
        <f t="shared" si="67"/>
        <v>0</v>
      </c>
      <c r="P265" s="1192"/>
      <c r="Q265"/>
      <c r="R265"/>
      <c r="S265"/>
      <c r="T265"/>
      <c r="U265"/>
      <c r="V265"/>
      <c r="W265"/>
      <c r="AH265" s="116">
        <f t="shared" si="69"/>
        <v>0</v>
      </c>
      <c r="AI265" s="225"/>
    </row>
    <row r="266" spans="1:35" ht="23.25" x14ac:dyDescent="0.25">
      <c r="A266" s="1208"/>
      <c r="B266" s="1209" t="s">
        <v>2589</v>
      </c>
      <c r="C266" s="1213"/>
      <c r="D266" s="1024"/>
      <c r="E266" s="697" t="s">
        <v>2831</v>
      </c>
      <c r="F266" s="698"/>
      <c r="G266" s="80"/>
      <c r="H266" s="1199"/>
      <c r="I266" s="1200"/>
      <c r="J266" s="709"/>
      <c r="K266" s="710"/>
      <c r="L266" s="1185"/>
      <c r="M266" s="719"/>
      <c r="N266" s="1190"/>
      <c r="O266" s="1191">
        <f t="shared" si="67"/>
        <v>0</v>
      </c>
      <c r="P266" s="1192"/>
      <c r="Q266"/>
      <c r="R266"/>
      <c r="S266"/>
      <c r="T266"/>
      <c r="U266"/>
      <c r="V266"/>
      <c r="W266"/>
      <c r="AH266" s="116">
        <f t="shared" si="69"/>
        <v>0</v>
      </c>
      <c r="AI266" s="225"/>
    </row>
    <row r="267" spans="1:35" ht="23.25" x14ac:dyDescent="0.25">
      <c r="A267" s="1208"/>
      <c r="B267" s="1209" t="s">
        <v>2590</v>
      </c>
      <c r="C267" s="1213"/>
      <c r="D267" s="1024"/>
      <c r="E267" s="697" t="s">
        <v>2678</v>
      </c>
      <c r="F267" s="698"/>
      <c r="G267" s="80"/>
      <c r="H267" s="1199"/>
      <c r="I267" s="1200"/>
      <c r="J267" s="709"/>
      <c r="K267" s="710"/>
      <c r="L267" s="1185"/>
      <c r="M267" s="719"/>
      <c r="N267" s="1190"/>
      <c r="O267" s="1191">
        <f t="shared" si="67"/>
        <v>0</v>
      </c>
      <c r="P267" s="1192"/>
      <c r="Q267"/>
      <c r="R267"/>
      <c r="S267"/>
      <c r="T267"/>
      <c r="U267"/>
      <c r="V267"/>
      <c r="W267"/>
      <c r="AH267" s="116">
        <f t="shared" si="69"/>
        <v>0</v>
      </c>
      <c r="AI267" s="225"/>
    </row>
    <row r="268" spans="1:35" ht="24" thickBot="1" x14ac:dyDescent="0.3">
      <c r="A268" s="1208"/>
      <c r="B268" s="1209" t="s">
        <v>2591</v>
      </c>
      <c r="C268" s="1214"/>
      <c r="D268" s="1025"/>
      <c r="E268" s="700" t="s">
        <v>2679</v>
      </c>
      <c r="F268" s="701"/>
      <c r="G268" s="702"/>
      <c r="H268" s="1201"/>
      <c r="I268" s="1202"/>
      <c r="J268" s="711"/>
      <c r="K268" s="712"/>
      <c r="L268" s="1180"/>
      <c r="M268" s="720"/>
      <c r="N268" s="1193"/>
      <c r="O268" s="1194">
        <f t="shared" si="67"/>
        <v>0</v>
      </c>
      <c r="P268" s="1195"/>
      <c r="Q268"/>
      <c r="R268"/>
      <c r="S268"/>
      <c r="T268"/>
      <c r="U268"/>
      <c r="V268"/>
      <c r="W268"/>
      <c r="AH268" s="116">
        <f t="shared" si="69"/>
        <v>0</v>
      </c>
      <c r="AI268" s="226"/>
    </row>
    <row r="269" spans="1:35" ht="23.25" x14ac:dyDescent="0.25">
      <c r="A269" s="1208"/>
      <c r="B269" s="1209" t="s">
        <v>2592</v>
      </c>
      <c r="C269" s="1212" t="s">
        <v>2817</v>
      </c>
      <c r="D269" s="1026"/>
      <c r="E269" s="705" t="s">
        <v>2853</v>
      </c>
      <c r="F269" s="704"/>
      <c r="G269" s="112"/>
      <c r="H269" s="1203">
        <f>SUM(G269:G272)</f>
        <v>0</v>
      </c>
      <c r="I269" s="1204" t="str">
        <f>IFERROR(H269/D269,"-")</f>
        <v>-</v>
      </c>
      <c r="J269" s="713"/>
      <c r="K269" s="714"/>
      <c r="L269" s="1166" t="s">
        <v>2867</v>
      </c>
      <c r="M269" s="718"/>
      <c r="N269" s="1196">
        <f>IFERROR(D269/SUM(M269:M272),0)</f>
        <v>0</v>
      </c>
      <c r="O269" s="1188">
        <f t="shared" si="67"/>
        <v>0</v>
      </c>
      <c r="P269" s="1189" t="str">
        <f>IF(L269=0," ",(CONCATENATE($D$256," / ",L269)))</f>
        <v>kWht / Produzione [kg]</v>
      </c>
      <c r="Q269"/>
      <c r="R269"/>
      <c r="S269"/>
      <c r="T269"/>
      <c r="U269"/>
      <c r="V269"/>
      <c r="W269"/>
      <c r="AH269" s="116">
        <f t="shared" si="69"/>
        <v>0</v>
      </c>
      <c r="AI269" s="224">
        <f>K269*D269</f>
        <v>0</v>
      </c>
    </row>
    <row r="270" spans="1:35" ht="23.25" x14ac:dyDescent="0.25">
      <c r="A270" s="1208"/>
      <c r="B270" s="1209" t="s">
        <v>2593</v>
      </c>
      <c r="C270" s="1215"/>
      <c r="D270" s="1027"/>
      <c r="E270" s="706" t="s">
        <v>2854</v>
      </c>
      <c r="F270" s="695"/>
      <c r="G270" s="113"/>
      <c r="H270" s="1199"/>
      <c r="I270" s="1200"/>
      <c r="J270" s="709"/>
      <c r="K270" s="710"/>
      <c r="L270" s="1186"/>
      <c r="M270" s="719"/>
      <c r="N270" s="1197"/>
      <c r="O270" s="1191">
        <f t="shared" si="67"/>
        <v>0</v>
      </c>
      <c r="P270" s="1192"/>
      <c r="Q270"/>
      <c r="R270"/>
      <c r="S270"/>
      <c r="T270"/>
      <c r="U270"/>
      <c r="V270"/>
      <c r="W270"/>
      <c r="AH270" s="116">
        <f t="shared" si="69"/>
        <v>0</v>
      </c>
      <c r="AI270" s="227"/>
    </row>
    <row r="271" spans="1:35" ht="23.25" x14ac:dyDescent="0.25">
      <c r="A271" s="1208"/>
      <c r="B271" s="1209" t="s">
        <v>2626</v>
      </c>
      <c r="C271" s="1213"/>
      <c r="D271" s="1028"/>
      <c r="E271" s="706" t="s">
        <v>2855</v>
      </c>
      <c r="F271" s="698"/>
      <c r="G271" s="80"/>
      <c r="H271" s="1199"/>
      <c r="I271" s="1200"/>
      <c r="J271" s="709"/>
      <c r="K271" s="710"/>
      <c r="L271" s="1186"/>
      <c r="M271" s="719"/>
      <c r="N271" s="1197"/>
      <c r="O271" s="1191">
        <f t="shared" si="67"/>
        <v>0</v>
      </c>
      <c r="P271" s="1192"/>
      <c r="Q271"/>
      <c r="R271"/>
      <c r="S271"/>
      <c r="T271"/>
      <c r="U271"/>
      <c r="V271"/>
      <c r="W271"/>
      <c r="AH271" s="116">
        <f t="shared" si="69"/>
        <v>0</v>
      </c>
      <c r="AI271" s="225"/>
    </row>
    <row r="272" spans="1:35" ht="24" thickBot="1" x14ac:dyDescent="0.3">
      <c r="A272" s="1208"/>
      <c r="B272" s="1209" t="s">
        <v>2627</v>
      </c>
      <c r="C272" s="1214"/>
      <c r="D272" s="1025"/>
      <c r="E272" s="707" t="s">
        <v>2828</v>
      </c>
      <c r="F272" s="701"/>
      <c r="G272" s="702"/>
      <c r="H272" s="1201"/>
      <c r="I272" s="1202"/>
      <c r="J272" s="709"/>
      <c r="K272" s="710"/>
      <c r="L272" s="1178"/>
      <c r="M272" s="720"/>
      <c r="N272" s="1198"/>
      <c r="O272" s="1194">
        <f t="shared" si="67"/>
        <v>0</v>
      </c>
      <c r="P272" s="1195"/>
      <c r="Q272"/>
      <c r="R272"/>
      <c r="S272"/>
      <c r="T272"/>
      <c r="U272"/>
      <c r="V272"/>
      <c r="W272"/>
      <c r="AH272" s="116">
        <f t="shared" si="69"/>
        <v>0</v>
      </c>
      <c r="AI272" s="226"/>
    </row>
    <row r="273" spans="1:35" ht="23.25" x14ac:dyDescent="0.25">
      <c r="A273" s="1208"/>
      <c r="B273" s="1209" t="s">
        <v>2628</v>
      </c>
      <c r="C273" s="1212" t="s">
        <v>2864</v>
      </c>
      <c r="D273" s="1023"/>
      <c r="E273" s="1205" t="s">
        <v>2822</v>
      </c>
      <c r="F273" s="704"/>
      <c r="G273" s="112"/>
      <c r="H273" s="1203">
        <f>SUM(G273:G277)</f>
        <v>0</v>
      </c>
      <c r="I273" s="1204" t="str">
        <f>IFERROR(H273/D273,"-")</f>
        <v>-</v>
      </c>
      <c r="J273" s="713"/>
      <c r="K273" s="714"/>
      <c r="L273" s="1166" t="s">
        <v>2867</v>
      </c>
      <c r="M273" s="719"/>
      <c r="N273" s="1196">
        <f>IFERROR(D273/SUM(M273:M277),0)</f>
        <v>0</v>
      </c>
      <c r="O273" s="1188">
        <f t="shared" si="67"/>
        <v>0</v>
      </c>
      <c r="P273" s="1189" t="str">
        <f>IF(L273=0," ",(CONCATENATE($D$256," / ",L273)))</f>
        <v>kWht / Produzione [kg]</v>
      </c>
      <c r="Q273"/>
      <c r="R273"/>
      <c r="S273"/>
      <c r="T273"/>
      <c r="U273"/>
      <c r="V273"/>
      <c r="W273"/>
      <c r="AH273" s="116">
        <f t="shared" si="69"/>
        <v>0</v>
      </c>
      <c r="AI273" s="224">
        <f>K273*D273</f>
        <v>0</v>
      </c>
    </row>
    <row r="274" spans="1:35" ht="23.25" x14ac:dyDescent="0.25">
      <c r="A274" s="1208"/>
      <c r="B274" s="1209" t="s">
        <v>2629</v>
      </c>
      <c r="C274" s="1213"/>
      <c r="D274" s="1024"/>
      <c r="E274" s="697" t="s">
        <v>2820</v>
      </c>
      <c r="F274" s="698"/>
      <c r="G274" s="80"/>
      <c r="H274" s="1199"/>
      <c r="I274" s="1200"/>
      <c r="J274" s="709"/>
      <c r="K274" s="710"/>
      <c r="L274" s="1186"/>
      <c r="M274" s="719"/>
      <c r="N274" s="1197"/>
      <c r="O274" s="1191">
        <f t="shared" si="67"/>
        <v>0</v>
      </c>
      <c r="P274" s="1192"/>
      <c r="Q274"/>
      <c r="R274"/>
      <c r="S274"/>
      <c r="T274"/>
      <c r="U274"/>
      <c r="V274"/>
      <c r="W274"/>
      <c r="AH274" s="116">
        <f t="shared" si="69"/>
        <v>0</v>
      </c>
      <c r="AI274" s="225"/>
    </row>
    <row r="275" spans="1:35" ht="23.25" x14ac:dyDescent="0.25">
      <c r="A275" s="1208"/>
      <c r="B275" s="1209" t="s">
        <v>2630</v>
      </c>
      <c r="C275" s="1213"/>
      <c r="D275" s="1024"/>
      <c r="E275" s="697" t="s">
        <v>2821</v>
      </c>
      <c r="F275" s="698"/>
      <c r="G275" s="80"/>
      <c r="H275" s="1199"/>
      <c r="I275" s="1200"/>
      <c r="J275" s="709"/>
      <c r="K275" s="710"/>
      <c r="L275" s="1186"/>
      <c r="M275" s="719"/>
      <c r="N275" s="1197"/>
      <c r="O275" s="1191">
        <f t="shared" si="67"/>
        <v>0</v>
      </c>
      <c r="P275" s="1192"/>
      <c r="Q275"/>
      <c r="R275"/>
      <c r="S275"/>
      <c r="T275"/>
      <c r="U275"/>
      <c r="V275"/>
      <c r="W275"/>
      <c r="AH275" s="116">
        <f t="shared" si="69"/>
        <v>0</v>
      </c>
      <c r="AI275" s="225"/>
    </row>
    <row r="276" spans="1:35" ht="23.25" x14ac:dyDescent="0.25">
      <c r="A276" s="1208"/>
      <c r="B276" s="1209" t="s">
        <v>2631</v>
      </c>
      <c r="C276" s="1213"/>
      <c r="D276" s="1024"/>
      <c r="E276" s="697" t="s">
        <v>2856</v>
      </c>
      <c r="F276" s="698"/>
      <c r="G276" s="80"/>
      <c r="H276" s="1199"/>
      <c r="I276" s="1200"/>
      <c r="J276" s="709"/>
      <c r="K276" s="710"/>
      <c r="L276" s="1186"/>
      <c r="M276" s="719"/>
      <c r="N276" s="1197"/>
      <c r="O276" s="1191">
        <f t="shared" si="67"/>
        <v>0</v>
      </c>
      <c r="P276" s="1192"/>
      <c r="Q276"/>
      <c r="R276"/>
      <c r="S276"/>
      <c r="T276"/>
      <c r="U276"/>
      <c r="V276"/>
      <c r="W276"/>
      <c r="AH276" s="116">
        <f t="shared" si="69"/>
        <v>0</v>
      </c>
      <c r="AI276" s="225"/>
    </row>
    <row r="277" spans="1:35" ht="24" thickBot="1" x14ac:dyDescent="0.3">
      <c r="A277" s="1208"/>
      <c r="B277" s="1209" t="s">
        <v>2655</v>
      </c>
      <c r="C277" s="1214"/>
      <c r="D277" s="1025"/>
      <c r="E277" s="700" t="s">
        <v>2857</v>
      </c>
      <c r="F277" s="701"/>
      <c r="G277" s="702"/>
      <c r="H277" s="1201"/>
      <c r="I277" s="1202"/>
      <c r="J277" s="711"/>
      <c r="K277" s="712"/>
      <c r="L277" s="1178"/>
      <c r="M277" s="720"/>
      <c r="N277" s="1198"/>
      <c r="O277" s="1194">
        <f t="shared" si="67"/>
        <v>0</v>
      </c>
      <c r="P277" s="1195"/>
      <c r="Q277"/>
      <c r="R277"/>
      <c r="S277"/>
      <c r="T277"/>
      <c r="U277"/>
      <c r="V277"/>
      <c r="W277"/>
      <c r="AH277" s="116">
        <f t="shared" si="69"/>
        <v>0</v>
      </c>
      <c r="AI277" s="226"/>
    </row>
    <row r="278" spans="1:35" ht="23.25" x14ac:dyDescent="0.25">
      <c r="A278" s="1208"/>
      <c r="B278" s="1209" t="s">
        <v>2656</v>
      </c>
      <c r="C278" s="221" t="s">
        <v>2678</v>
      </c>
      <c r="D278" s="1023"/>
      <c r="E278" s="703" t="s">
        <v>2678</v>
      </c>
      <c r="F278" s="704"/>
      <c r="G278" s="112"/>
      <c r="H278" s="1203">
        <f t="shared" ref="H278" si="70">SUM(G278:G280)</f>
        <v>0</v>
      </c>
      <c r="I278" s="1204" t="str">
        <f t="shared" ref="I278" si="71">IFERROR(H278/D278,"-")</f>
        <v>-</v>
      </c>
      <c r="J278" s="713"/>
      <c r="K278" s="714"/>
      <c r="L278" s="1166" t="s">
        <v>2867</v>
      </c>
      <c r="M278" s="719"/>
      <c r="N278" s="1196">
        <f>IFERROR(D278/SUM(M278:M280),0)</f>
        <v>0</v>
      </c>
      <c r="O278" s="1188">
        <f t="shared" si="67"/>
        <v>0</v>
      </c>
      <c r="P278" s="1189" t="str">
        <f>IF(L278=0," ",(CONCATENATE($D$256," / ",L278)))</f>
        <v>kWht / Produzione [kg]</v>
      </c>
      <c r="Q278"/>
      <c r="R278"/>
      <c r="S278"/>
      <c r="T278"/>
      <c r="U278"/>
      <c r="V278"/>
      <c r="W278"/>
      <c r="AH278" s="116">
        <f t="shared" si="69"/>
        <v>0</v>
      </c>
      <c r="AI278" s="224">
        <f>K278*D278</f>
        <v>0</v>
      </c>
    </row>
    <row r="279" spans="1:35" ht="23.25" x14ac:dyDescent="0.25">
      <c r="A279" s="1208"/>
      <c r="B279" s="1209" t="s">
        <v>2657</v>
      </c>
      <c r="C279" s="222"/>
      <c r="D279" s="1024"/>
      <c r="E279" s="697" t="s">
        <v>2679</v>
      </c>
      <c r="F279" s="698"/>
      <c r="G279" s="80"/>
      <c r="H279" s="1199"/>
      <c r="I279" s="1200"/>
      <c r="J279" s="709"/>
      <c r="K279" s="710"/>
      <c r="L279" s="1186"/>
      <c r="M279" s="719"/>
      <c r="N279" s="1197"/>
      <c r="O279" s="1191">
        <f t="shared" si="67"/>
        <v>0</v>
      </c>
      <c r="P279" s="1192"/>
      <c r="Q279"/>
      <c r="R279"/>
      <c r="S279"/>
      <c r="T279"/>
      <c r="U279"/>
      <c r="V279"/>
      <c r="W279"/>
      <c r="AH279" s="116">
        <f t="shared" si="69"/>
        <v>0</v>
      </c>
      <c r="AI279" s="225"/>
    </row>
    <row r="280" spans="1:35" ht="24" thickBot="1" x14ac:dyDescent="0.3">
      <c r="A280" s="1208"/>
      <c r="B280" s="1209" t="s">
        <v>2658</v>
      </c>
      <c r="C280" s="223"/>
      <c r="D280" s="1025"/>
      <c r="E280" s="700" t="s">
        <v>2680</v>
      </c>
      <c r="F280" s="701"/>
      <c r="G280" s="702"/>
      <c r="H280" s="1201"/>
      <c r="I280" s="1202"/>
      <c r="J280" s="711"/>
      <c r="K280" s="712"/>
      <c r="L280" s="1178"/>
      <c r="M280" s="720"/>
      <c r="N280" s="1198"/>
      <c r="O280" s="1194">
        <f t="shared" si="67"/>
        <v>0</v>
      </c>
      <c r="P280" s="1195"/>
      <c r="Q280"/>
      <c r="R280"/>
      <c r="S280"/>
      <c r="T280"/>
      <c r="U280"/>
      <c r="V280"/>
      <c r="W280"/>
      <c r="AH280" s="116">
        <f t="shared" si="69"/>
        <v>0</v>
      </c>
      <c r="AI280" s="226"/>
    </row>
    <row r="281" spans="1:35" ht="23.25" x14ac:dyDescent="0.25">
      <c r="A281" s="1208"/>
      <c r="B281" s="1209" t="s">
        <v>2659</v>
      </c>
      <c r="C281" s="219" t="s">
        <v>2679</v>
      </c>
      <c r="D281" s="1023"/>
      <c r="E281" s="703" t="s">
        <v>2678</v>
      </c>
      <c r="F281" s="704"/>
      <c r="G281" s="112"/>
      <c r="H281" s="1203">
        <f>SUM(G281:G282)</f>
        <v>0</v>
      </c>
      <c r="I281" s="1204" t="str">
        <f>IFERROR(H281/D281,"-")</f>
        <v>-</v>
      </c>
      <c r="J281" s="713"/>
      <c r="K281" s="714"/>
      <c r="L281" s="715"/>
      <c r="M281" s="1276"/>
      <c r="N281" s="1196">
        <f>IFERROR(D281/SUM(M281:M282),0)</f>
        <v>0</v>
      </c>
      <c r="O281" s="1188">
        <f t="shared" si="67"/>
        <v>0</v>
      </c>
      <c r="P281" s="1189" t="str">
        <f>IF(L281=0," ",(CONCATENATE($D$256," / ",L281)))</f>
        <v xml:space="preserve"> </v>
      </c>
      <c r="Q281"/>
      <c r="R281"/>
      <c r="S281"/>
      <c r="T281"/>
      <c r="U281"/>
      <c r="V281"/>
      <c r="W281"/>
      <c r="AH281" s="116">
        <f t="shared" si="69"/>
        <v>0</v>
      </c>
      <c r="AI281" s="224">
        <f>K281*D281</f>
        <v>0</v>
      </c>
    </row>
    <row r="282" spans="1:35" ht="24" thickBot="1" x14ac:dyDescent="0.3">
      <c r="A282" s="1208"/>
      <c r="B282" s="1209" t="s">
        <v>2660</v>
      </c>
      <c r="C282" s="220"/>
      <c r="D282" s="1025"/>
      <c r="E282" s="700" t="s">
        <v>2679</v>
      </c>
      <c r="F282" s="701"/>
      <c r="G282" s="702"/>
      <c r="H282" s="1201"/>
      <c r="I282" s="1202"/>
      <c r="J282" s="711"/>
      <c r="K282" s="712"/>
      <c r="L282" s="717"/>
      <c r="M282" s="1277"/>
      <c r="N282" s="1198"/>
      <c r="O282" s="1194">
        <f t="shared" si="67"/>
        <v>0</v>
      </c>
      <c r="P282" s="1195"/>
      <c r="Q282"/>
      <c r="R282"/>
      <c r="S282"/>
      <c r="T282"/>
      <c r="U282"/>
      <c r="V282"/>
      <c r="W282"/>
      <c r="AH282" s="116">
        <f t="shared" si="69"/>
        <v>0</v>
      </c>
      <c r="AI282" s="226"/>
    </row>
    <row r="283" spans="1:35" ht="23.25" x14ac:dyDescent="0.25">
      <c r="A283" s="1208"/>
      <c r="B283" s="1209" t="s">
        <v>2661</v>
      </c>
      <c r="C283" s="228" t="s">
        <v>2680</v>
      </c>
      <c r="D283" s="1029"/>
      <c r="E283" s="694" t="s">
        <v>2678</v>
      </c>
      <c r="F283" s="695"/>
      <c r="G283" s="113"/>
      <c r="H283" s="1199">
        <f>SUM(G283:G284)</f>
        <v>0</v>
      </c>
      <c r="I283" s="1200" t="str">
        <f>IFERROR(H283/D283,"-")</f>
        <v>-</v>
      </c>
      <c r="J283" s="713"/>
      <c r="K283" s="714"/>
      <c r="L283" s="716"/>
      <c r="M283" s="1278"/>
      <c r="N283" s="1196">
        <f>IFERROR(D283/SUM(M283:M284),0)</f>
        <v>0</v>
      </c>
      <c r="O283" s="1188">
        <f t="shared" si="67"/>
        <v>0</v>
      </c>
      <c r="P283" s="1192" t="str">
        <f>IF(L283=0," ",(CONCATENATE($D$256," / ",L283)))</f>
        <v xml:space="preserve"> </v>
      </c>
      <c r="Q283"/>
      <c r="R283"/>
      <c r="S283"/>
      <c r="T283"/>
      <c r="U283"/>
      <c r="V283"/>
      <c r="W283"/>
      <c r="AH283" s="116">
        <f t="shared" si="69"/>
        <v>0</v>
      </c>
      <c r="AI283" s="227">
        <f>K283*D283</f>
        <v>0</v>
      </c>
    </row>
    <row r="284" spans="1:35" ht="24" thickBot="1" x14ac:dyDescent="0.3">
      <c r="A284" s="1210"/>
      <c r="B284" s="1211" t="s">
        <v>2662</v>
      </c>
      <c r="C284" s="220"/>
      <c r="D284" s="1025"/>
      <c r="E284" s="700" t="s">
        <v>2679</v>
      </c>
      <c r="F284" s="701"/>
      <c r="G284" s="702"/>
      <c r="H284" s="1201"/>
      <c r="I284" s="1202"/>
      <c r="J284" s="711"/>
      <c r="K284" s="712"/>
      <c r="L284" s="717"/>
      <c r="M284" s="1277"/>
      <c r="N284" s="1198"/>
      <c r="O284" s="1194">
        <f t="shared" si="67"/>
        <v>0</v>
      </c>
      <c r="P284" s="1195"/>
      <c r="Q284"/>
      <c r="R284"/>
      <c r="S284"/>
      <c r="T284"/>
      <c r="U284"/>
      <c r="V284"/>
      <c r="W284"/>
      <c r="AH284" s="116">
        <f t="shared" si="69"/>
        <v>0</v>
      </c>
      <c r="AI284" s="226"/>
    </row>
    <row r="285" spans="1:35" ht="15.75" thickBot="1" x14ac:dyDescent="0.3">
      <c r="A285"/>
      <c r="B285"/>
      <c r="C285"/>
      <c r="D285"/>
      <c r="E285"/>
      <c r="F285"/>
      <c r="G285"/>
      <c r="H285"/>
      <c r="I285"/>
      <c r="J285"/>
      <c r="K285"/>
      <c r="L285"/>
      <c r="M285"/>
      <c r="N285"/>
      <c r="O285"/>
      <c r="P285"/>
      <c r="Q285"/>
      <c r="R285"/>
      <c r="S285"/>
      <c r="T285"/>
      <c r="U285"/>
      <c r="V285"/>
      <c r="W285"/>
      <c r="X285"/>
      <c r="Y285"/>
      <c r="Z285"/>
      <c r="AA285"/>
      <c r="AB285"/>
      <c r="AC285"/>
      <c r="AD285"/>
      <c r="AE285"/>
      <c r="AF285"/>
      <c r="AG285"/>
      <c r="AH285"/>
      <c r="AI285" s="181"/>
    </row>
    <row r="286" spans="1:35" ht="16.5" thickBot="1" x14ac:dyDescent="0.3">
      <c r="A286" s="1157" t="s">
        <v>2801</v>
      </c>
      <c r="B286" s="1124" t="s">
        <v>3</v>
      </c>
      <c r="C286" s="1216" t="s">
        <v>47</v>
      </c>
      <c r="D286" s="1162"/>
      <c r="E286" s="1162"/>
      <c r="F286" s="1162"/>
      <c r="G286" s="1162"/>
      <c r="H286" s="1162"/>
      <c r="I286" s="1163"/>
      <c r="J286" s="1216" t="s">
        <v>2698</v>
      </c>
      <c r="K286" s="1163"/>
      <c r="L286" s="1161" t="s">
        <v>2757</v>
      </c>
      <c r="M286" s="1162"/>
      <c r="N286" s="1162"/>
      <c r="O286" s="1162"/>
      <c r="P286" s="1163"/>
      <c r="Q286"/>
      <c r="R286"/>
      <c r="S286"/>
      <c r="T286"/>
      <c r="U286"/>
      <c r="V286"/>
      <c r="W286"/>
      <c r="AI286" s="180"/>
    </row>
    <row r="287" spans="1:35" ht="47.25" x14ac:dyDescent="0.25">
      <c r="A287" s="1164"/>
      <c r="B287" s="1217"/>
      <c r="C287" s="1168" t="s">
        <v>7</v>
      </c>
      <c r="D287" s="1167" t="s">
        <v>52</v>
      </c>
      <c r="E287" s="1168" t="s">
        <v>2693</v>
      </c>
      <c r="F287" s="1169" t="s">
        <v>2692</v>
      </c>
      <c r="G287" s="1167" t="s">
        <v>52</v>
      </c>
      <c r="H287" s="1169" t="s">
        <v>2885</v>
      </c>
      <c r="I287" s="1218" t="s">
        <v>2702</v>
      </c>
      <c r="J287" s="1171" t="s">
        <v>2695</v>
      </c>
      <c r="K287" s="1219" t="s">
        <v>2697</v>
      </c>
      <c r="L287" s="1173" t="s">
        <v>2699</v>
      </c>
      <c r="M287" s="1220"/>
      <c r="N287" s="1220" t="s">
        <v>2787</v>
      </c>
      <c r="O287" s="1220"/>
      <c r="P287" s="1221"/>
      <c r="Q287"/>
      <c r="R287"/>
      <c r="S287"/>
      <c r="T287"/>
      <c r="U287"/>
      <c r="V287"/>
      <c r="W287"/>
      <c r="AI287" s="180"/>
    </row>
    <row r="288" spans="1:35" ht="16.5" thickBot="1" x14ac:dyDescent="0.3">
      <c r="A288" s="1176"/>
      <c r="B288" s="1222"/>
      <c r="C288" s="1180"/>
      <c r="D288" s="1223">
        <f>SUM(D289:D315)</f>
        <v>0</v>
      </c>
      <c r="E288" s="1180"/>
      <c r="F288" s="1224"/>
      <c r="G288" s="1181">
        <f>SUM(G289:G315)</f>
        <v>0</v>
      </c>
      <c r="H288" s="1224"/>
      <c r="I288" s="1225">
        <f>IFERROR(G288/D288,0)</f>
        <v>0</v>
      </c>
      <c r="J288" s="1134"/>
      <c r="K288" s="1225">
        <f>IFERROR(AI288/D288,0)</f>
        <v>0</v>
      </c>
      <c r="L288" s="1137" t="s">
        <v>2701</v>
      </c>
      <c r="M288" s="1138" t="s">
        <v>2700</v>
      </c>
      <c r="N288" s="1138" t="s">
        <v>2788</v>
      </c>
      <c r="O288" s="1138" t="s">
        <v>2789</v>
      </c>
      <c r="P288" s="1139" t="s">
        <v>2708</v>
      </c>
      <c r="Q288"/>
      <c r="R288"/>
      <c r="S288"/>
      <c r="T288"/>
      <c r="U288"/>
      <c r="V288"/>
      <c r="W288"/>
      <c r="AH288" s="29" t="s">
        <v>2794</v>
      </c>
      <c r="AI288" s="180">
        <f>SUM(AI289:AI315)</f>
        <v>0</v>
      </c>
    </row>
    <row r="289" spans="1:35" ht="23.25" x14ac:dyDescent="0.25">
      <c r="A289" s="1236" t="s">
        <v>2802</v>
      </c>
      <c r="B289" s="1209" t="s">
        <v>4</v>
      </c>
      <c r="C289" s="1237" t="s">
        <v>2886</v>
      </c>
      <c r="D289" s="923"/>
      <c r="E289" s="855" t="s">
        <v>2892</v>
      </c>
      <c r="F289" s="704"/>
      <c r="G289" s="847"/>
      <c r="H289" s="1226">
        <f>SUM(G289:G291)</f>
        <v>0</v>
      </c>
      <c r="I289" s="1227" t="str">
        <f>IFERROR(H289/D289,"-")</f>
        <v>-</v>
      </c>
      <c r="J289" s="859"/>
      <c r="K289" s="860"/>
      <c r="L289" s="1166" t="s">
        <v>2867</v>
      </c>
      <c r="M289" s="879"/>
      <c r="N289" s="1243">
        <f>IFERROR(D289/SUM(M289:M291),0)</f>
        <v>0</v>
      </c>
      <c r="O289" s="1244">
        <f t="shared" ref="O289" si="72">IFERROR(G289/M289,0)</f>
        <v>0</v>
      </c>
      <c r="P289" s="1245" t="str">
        <f>IF(L289=0," ",(CONCATENATE($D$256," / ",L289)))</f>
        <v>kWht / Produzione [kg]</v>
      </c>
      <c r="Q289"/>
      <c r="R289"/>
      <c r="S289"/>
      <c r="T289"/>
      <c r="U289"/>
      <c r="V289"/>
      <c r="W289"/>
      <c r="AH289" s="116">
        <f>K289*D289</f>
        <v>0</v>
      </c>
      <c r="AI289" s="218">
        <f>D289*K289</f>
        <v>0</v>
      </c>
    </row>
    <row r="290" spans="1:35" ht="23.25" x14ac:dyDescent="0.25">
      <c r="A290" s="1208"/>
      <c r="B290" s="1209" t="s">
        <v>10</v>
      </c>
      <c r="C290" s="1238"/>
      <c r="D290" s="924"/>
      <c r="E290" s="856" t="s">
        <v>2893</v>
      </c>
      <c r="F290" s="698"/>
      <c r="G290" s="848"/>
      <c r="H290" s="1228"/>
      <c r="I290" s="1229"/>
      <c r="J290" s="861"/>
      <c r="K290" s="862"/>
      <c r="L290" s="1186"/>
      <c r="M290" s="880"/>
      <c r="N290" s="1246"/>
      <c r="O290" s="1247">
        <f>IFERROR(G290/M290,0)</f>
        <v>0</v>
      </c>
      <c r="P290" s="1248"/>
      <c r="Q290"/>
      <c r="R290"/>
      <c r="S290"/>
      <c r="T290"/>
      <c r="U290"/>
      <c r="V290"/>
      <c r="W290"/>
      <c r="AH290" s="116">
        <f t="shared" ref="AH290:AH315" si="73">K290*D290</f>
        <v>0</v>
      </c>
      <c r="AI290" s="218"/>
    </row>
    <row r="291" spans="1:35" ht="24" thickBot="1" x14ac:dyDescent="0.3">
      <c r="A291" s="1208"/>
      <c r="B291" s="1209" t="s">
        <v>25</v>
      </c>
      <c r="C291" s="1239"/>
      <c r="D291" s="1279"/>
      <c r="E291" s="856" t="s">
        <v>2894</v>
      </c>
      <c r="F291" s="849"/>
      <c r="G291" s="850"/>
      <c r="H291" s="1230"/>
      <c r="I291" s="1231"/>
      <c r="J291" s="863"/>
      <c r="K291" s="864"/>
      <c r="L291" s="1186"/>
      <c r="M291" s="881"/>
      <c r="N291" s="1249"/>
      <c r="O291" s="1247">
        <f>IFERROR(G291/M291,0)</f>
        <v>0</v>
      </c>
      <c r="P291" s="1250"/>
      <c r="Q291"/>
      <c r="R291"/>
      <c r="S291"/>
      <c r="T291"/>
      <c r="U291"/>
      <c r="V291"/>
      <c r="W291"/>
      <c r="AH291" s="116"/>
      <c r="AI291" s="218"/>
    </row>
    <row r="292" spans="1:35" ht="23.25" x14ac:dyDescent="0.25">
      <c r="A292" s="1208"/>
      <c r="B292" s="1209" t="s">
        <v>71</v>
      </c>
      <c r="C292" s="1240" t="s">
        <v>2897</v>
      </c>
      <c r="D292" s="1280"/>
      <c r="E292" s="855" t="s">
        <v>2835</v>
      </c>
      <c r="F292" s="704"/>
      <c r="G292" s="847"/>
      <c r="H292" s="1232">
        <f>SUM(G292:G311)</f>
        <v>0</v>
      </c>
      <c r="I292" s="1204" t="str">
        <f>IFERROR(H292/D292,"-")</f>
        <v>-</v>
      </c>
      <c r="J292" s="865"/>
      <c r="K292" s="866"/>
      <c r="L292" s="715"/>
      <c r="M292" s="879"/>
      <c r="N292" s="1203">
        <f>IFERROR(D292/SUM(M292:M311),0)</f>
        <v>0</v>
      </c>
      <c r="O292" s="1244">
        <f t="shared" ref="O292" si="74">IFERROR(G292/M292,0)</f>
        <v>0</v>
      </c>
      <c r="P292" s="1251" t="str">
        <f>IF(L292=0," ",(CONCATENATE($D$256," / ",L292)))</f>
        <v xml:space="preserve"> </v>
      </c>
      <c r="Q292"/>
      <c r="R292"/>
      <c r="S292"/>
      <c r="T292"/>
      <c r="U292"/>
      <c r="V292"/>
      <c r="W292"/>
      <c r="AH292" s="116">
        <f t="shared" si="73"/>
        <v>0</v>
      </c>
      <c r="AI292" s="218">
        <f>K292*D292</f>
        <v>0</v>
      </c>
    </row>
    <row r="293" spans="1:35" ht="23.25" x14ac:dyDescent="0.25">
      <c r="A293" s="1208"/>
      <c r="B293" s="1209" t="s">
        <v>2647</v>
      </c>
      <c r="C293" s="1241"/>
      <c r="D293" s="1113"/>
      <c r="E293" s="856" t="s">
        <v>2836</v>
      </c>
      <c r="F293" s="698"/>
      <c r="G293" s="848"/>
      <c r="H293" s="1233"/>
      <c r="I293" s="1200"/>
      <c r="J293" s="867"/>
      <c r="K293" s="868"/>
      <c r="L293" s="716"/>
      <c r="M293" s="880"/>
      <c r="N293" s="1199"/>
      <c r="O293" s="1247">
        <f>IFERROR(G293/M293,0)</f>
        <v>0</v>
      </c>
      <c r="P293" s="1252"/>
      <c r="Q293"/>
      <c r="R293"/>
      <c r="S293"/>
      <c r="T293"/>
      <c r="U293"/>
      <c r="V293"/>
      <c r="W293"/>
      <c r="AH293" s="116">
        <f t="shared" si="73"/>
        <v>0</v>
      </c>
      <c r="AI293" s="218"/>
    </row>
    <row r="294" spans="1:35" ht="23.25" x14ac:dyDescent="0.25">
      <c r="A294" s="1208"/>
      <c r="B294" s="1209" t="s">
        <v>2648</v>
      </c>
      <c r="C294" s="1241"/>
      <c r="D294" s="1113"/>
      <c r="E294" s="706" t="s">
        <v>2837</v>
      </c>
      <c r="F294" s="698"/>
      <c r="G294" s="848"/>
      <c r="H294" s="1233"/>
      <c r="I294" s="1200"/>
      <c r="J294" s="867"/>
      <c r="K294" s="868"/>
      <c r="L294" s="716"/>
      <c r="M294" s="880"/>
      <c r="N294" s="1199"/>
      <c r="O294" s="1247">
        <f>IFERROR(G294/M294,0)</f>
        <v>0</v>
      </c>
      <c r="P294" s="1252"/>
      <c r="Q294"/>
      <c r="R294"/>
      <c r="S294"/>
      <c r="T294"/>
      <c r="U294"/>
      <c r="V294"/>
      <c r="W294"/>
      <c r="AH294" s="116">
        <f t="shared" si="73"/>
        <v>0</v>
      </c>
      <c r="AI294" s="218"/>
    </row>
    <row r="295" spans="1:35" ht="23.25" x14ac:dyDescent="0.25">
      <c r="A295" s="1208"/>
      <c r="B295" s="1209" t="s">
        <v>2649</v>
      </c>
      <c r="C295" s="1241"/>
      <c r="D295" s="1113"/>
      <c r="E295" s="706" t="s">
        <v>2838</v>
      </c>
      <c r="F295" s="698"/>
      <c r="G295" s="848"/>
      <c r="H295" s="1233"/>
      <c r="I295" s="1200"/>
      <c r="J295" s="867"/>
      <c r="K295" s="868"/>
      <c r="L295" s="716"/>
      <c r="M295" s="880"/>
      <c r="N295" s="1199"/>
      <c r="O295" s="1247">
        <f t="shared" ref="O295:O310" si="75">IFERROR(G295/M295,0)</f>
        <v>0</v>
      </c>
      <c r="P295" s="1252"/>
      <c r="Q295"/>
      <c r="R295"/>
      <c r="S295"/>
      <c r="T295"/>
      <c r="U295"/>
      <c r="V295"/>
      <c r="W295"/>
      <c r="AH295" s="116">
        <f t="shared" si="73"/>
        <v>0</v>
      </c>
      <c r="AI295" s="218"/>
    </row>
    <row r="296" spans="1:35" ht="23.25" x14ac:dyDescent="0.25">
      <c r="A296" s="1208"/>
      <c r="B296" s="1209" t="s">
        <v>2650</v>
      </c>
      <c r="C296" s="1241"/>
      <c r="D296" s="1113"/>
      <c r="E296" s="706" t="s">
        <v>2839</v>
      </c>
      <c r="F296" s="698"/>
      <c r="G296" s="848"/>
      <c r="H296" s="1233"/>
      <c r="I296" s="1200"/>
      <c r="J296" s="867"/>
      <c r="K296" s="868"/>
      <c r="L296" s="716"/>
      <c r="M296" s="880"/>
      <c r="N296" s="1199"/>
      <c r="O296" s="1247">
        <f t="shared" si="75"/>
        <v>0</v>
      </c>
      <c r="P296" s="1252"/>
      <c r="Q296"/>
      <c r="R296"/>
      <c r="S296"/>
      <c r="T296"/>
      <c r="U296"/>
      <c r="V296"/>
      <c r="W296"/>
      <c r="AH296" s="116">
        <f t="shared" si="73"/>
        <v>0</v>
      </c>
      <c r="AI296" s="218"/>
    </row>
    <row r="297" spans="1:35" ht="23.25" x14ac:dyDescent="0.25">
      <c r="A297" s="1208"/>
      <c r="B297" s="1209" t="s">
        <v>2651</v>
      </c>
      <c r="C297" s="1241"/>
      <c r="D297" s="1113"/>
      <c r="E297" s="856" t="s">
        <v>2840</v>
      </c>
      <c r="F297" s="849"/>
      <c r="G297" s="850"/>
      <c r="H297" s="1233"/>
      <c r="I297" s="1200"/>
      <c r="J297" s="867"/>
      <c r="K297" s="868"/>
      <c r="L297" s="716"/>
      <c r="M297" s="881"/>
      <c r="N297" s="1199"/>
      <c r="O297" s="1247">
        <f t="shared" si="75"/>
        <v>0</v>
      </c>
      <c r="P297" s="1252"/>
      <c r="Q297"/>
      <c r="R297"/>
      <c r="S297"/>
      <c r="T297"/>
      <c r="U297"/>
      <c r="V297"/>
      <c r="W297"/>
      <c r="AH297" s="116">
        <f t="shared" si="73"/>
        <v>0</v>
      </c>
      <c r="AI297" s="218"/>
    </row>
    <row r="298" spans="1:35" ht="23.25" x14ac:dyDescent="0.25">
      <c r="A298" s="1208"/>
      <c r="B298" s="1209" t="s">
        <v>2652</v>
      </c>
      <c r="C298" s="1241"/>
      <c r="D298" s="1113"/>
      <c r="E298" s="856" t="s">
        <v>2959</v>
      </c>
      <c r="F298" s="849"/>
      <c r="G298" s="850"/>
      <c r="H298" s="1233"/>
      <c r="I298" s="1200"/>
      <c r="J298" s="867"/>
      <c r="K298" s="868"/>
      <c r="L298" s="716"/>
      <c r="M298" s="881"/>
      <c r="N298" s="1199"/>
      <c r="O298" s="1247">
        <f t="shared" si="75"/>
        <v>0</v>
      </c>
      <c r="P298" s="1252"/>
      <c r="Q298"/>
      <c r="R298"/>
      <c r="S298"/>
      <c r="T298"/>
      <c r="U298"/>
      <c r="V298"/>
      <c r="W298"/>
      <c r="AH298" s="116">
        <f t="shared" si="73"/>
        <v>0</v>
      </c>
      <c r="AI298" s="218"/>
    </row>
    <row r="299" spans="1:35" ht="23.25" x14ac:dyDescent="0.25">
      <c r="A299" s="1208"/>
      <c r="B299" s="1209" t="s">
        <v>2683</v>
      </c>
      <c r="C299" s="1241"/>
      <c r="D299" s="1113"/>
      <c r="E299" s="706" t="s">
        <v>2960</v>
      </c>
      <c r="F299" s="849"/>
      <c r="G299" s="850"/>
      <c r="H299" s="1233"/>
      <c r="I299" s="1200"/>
      <c r="J299" s="867"/>
      <c r="K299" s="868"/>
      <c r="L299" s="716"/>
      <c r="M299" s="881"/>
      <c r="N299" s="1199"/>
      <c r="O299" s="1247">
        <f t="shared" si="75"/>
        <v>0</v>
      </c>
      <c r="P299" s="1252"/>
      <c r="Q299"/>
      <c r="R299"/>
      <c r="S299"/>
      <c r="T299"/>
      <c r="U299"/>
      <c r="V299"/>
      <c r="W299"/>
      <c r="AH299" s="116">
        <f t="shared" si="73"/>
        <v>0</v>
      </c>
      <c r="AI299" s="218"/>
    </row>
    <row r="300" spans="1:35" ht="23.25" x14ac:dyDescent="0.25">
      <c r="A300" s="1208"/>
      <c r="B300" s="1209" t="s">
        <v>2684</v>
      </c>
      <c r="C300" s="1241"/>
      <c r="D300" s="1113"/>
      <c r="E300" s="706" t="s">
        <v>2961</v>
      </c>
      <c r="F300" s="849"/>
      <c r="G300" s="850"/>
      <c r="H300" s="1233"/>
      <c r="I300" s="1200"/>
      <c r="J300" s="867"/>
      <c r="K300" s="868"/>
      <c r="L300" s="716"/>
      <c r="M300" s="881"/>
      <c r="N300" s="1199"/>
      <c r="O300" s="1247">
        <f t="shared" si="75"/>
        <v>0</v>
      </c>
      <c r="P300" s="1252"/>
      <c r="Q300"/>
      <c r="R300"/>
      <c r="S300"/>
      <c r="T300"/>
      <c r="U300"/>
      <c r="V300"/>
      <c r="W300"/>
      <c r="AH300" s="116">
        <f t="shared" si="73"/>
        <v>0</v>
      </c>
      <c r="AI300" s="218"/>
    </row>
    <row r="301" spans="1:35" ht="23.25" x14ac:dyDescent="0.25">
      <c r="A301" s="1208"/>
      <c r="B301" s="1209" t="s">
        <v>2955</v>
      </c>
      <c r="C301" s="1241"/>
      <c r="D301" s="1113"/>
      <c r="E301" s="706" t="s">
        <v>2962</v>
      </c>
      <c r="F301" s="849"/>
      <c r="G301" s="850"/>
      <c r="H301" s="1233"/>
      <c r="I301" s="1200"/>
      <c r="J301" s="867"/>
      <c r="K301" s="868"/>
      <c r="L301" s="716"/>
      <c r="M301" s="881"/>
      <c r="N301" s="1199"/>
      <c r="O301" s="1247">
        <f t="shared" si="75"/>
        <v>0</v>
      </c>
      <c r="P301" s="1252"/>
      <c r="Q301"/>
      <c r="R301"/>
      <c r="S301"/>
      <c r="T301"/>
      <c r="U301"/>
      <c r="V301"/>
      <c r="W301"/>
      <c r="AH301" s="116">
        <f t="shared" si="73"/>
        <v>0</v>
      </c>
      <c r="AI301" s="218"/>
    </row>
    <row r="302" spans="1:35" ht="23.25" x14ac:dyDescent="0.25">
      <c r="A302" s="1208"/>
      <c r="B302" s="1209" t="s">
        <v>2956</v>
      </c>
      <c r="C302" s="1241"/>
      <c r="D302" s="1113"/>
      <c r="E302" s="856" t="s">
        <v>3008</v>
      </c>
      <c r="F302" s="849"/>
      <c r="G302" s="850"/>
      <c r="H302" s="1233"/>
      <c r="I302" s="1200"/>
      <c r="J302" s="867"/>
      <c r="K302" s="868"/>
      <c r="L302" s="716"/>
      <c r="M302" s="881"/>
      <c r="N302" s="1199"/>
      <c r="O302" s="1247">
        <f t="shared" si="75"/>
        <v>0</v>
      </c>
      <c r="P302" s="1252"/>
      <c r="Q302"/>
      <c r="R302"/>
      <c r="S302"/>
      <c r="T302"/>
      <c r="U302"/>
      <c r="V302"/>
      <c r="W302"/>
      <c r="AH302" s="116">
        <f t="shared" si="73"/>
        <v>0</v>
      </c>
      <c r="AI302" s="218"/>
    </row>
    <row r="303" spans="1:35" ht="23.25" x14ac:dyDescent="0.25">
      <c r="A303" s="1208"/>
      <c r="B303" s="1209" t="s">
        <v>2957</v>
      </c>
      <c r="C303" s="1241"/>
      <c r="D303" s="1113"/>
      <c r="E303" s="856" t="s">
        <v>3009</v>
      </c>
      <c r="F303" s="849"/>
      <c r="G303" s="850"/>
      <c r="H303" s="1233"/>
      <c r="I303" s="1200"/>
      <c r="J303" s="867"/>
      <c r="K303" s="868"/>
      <c r="L303" s="716"/>
      <c r="M303" s="881"/>
      <c r="N303" s="1199"/>
      <c r="O303" s="1247">
        <f t="shared" si="75"/>
        <v>0</v>
      </c>
      <c r="P303" s="1252"/>
      <c r="Q303"/>
      <c r="R303"/>
      <c r="S303"/>
      <c r="T303"/>
      <c r="U303"/>
      <c r="V303"/>
      <c r="W303"/>
      <c r="AH303" s="116">
        <f t="shared" si="73"/>
        <v>0</v>
      </c>
      <c r="AI303" s="218"/>
    </row>
    <row r="304" spans="1:35" ht="23.25" x14ac:dyDescent="0.25">
      <c r="A304" s="1208"/>
      <c r="B304" s="1209" t="s">
        <v>2958</v>
      </c>
      <c r="C304" s="1241"/>
      <c r="D304" s="1113"/>
      <c r="E304" s="706" t="s">
        <v>3010</v>
      </c>
      <c r="F304" s="849"/>
      <c r="G304" s="850"/>
      <c r="H304" s="1233"/>
      <c r="I304" s="1200"/>
      <c r="J304" s="867"/>
      <c r="K304" s="868"/>
      <c r="L304" s="716"/>
      <c r="M304" s="881"/>
      <c r="N304" s="1199"/>
      <c r="O304" s="1247">
        <f t="shared" si="75"/>
        <v>0</v>
      </c>
      <c r="P304" s="1252"/>
      <c r="Q304"/>
      <c r="R304"/>
      <c r="S304"/>
      <c r="T304"/>
      <c r="U304"/>
      <c r="V304"/>
      <c r="W304"/>
      <c r="AH304" s="116">
        <f t="shared" si="73"/>
        <v>0</v>
      </c>
      <c r="AI304" s="218"/>
    </row>
    <row r="305" spans="1:35" ht="23.25" x14ac:dyDescent="0.25">
      <c r="A305" s="1208"/>
      <c r="B305" s="1209" t="s">
        <v>2971</v>
      </c>
      <c r="C305" s="1241"/>
      <c r="D305" s="1113"/>
      <c r="E305" s="706" t="s">
        <v>3011</v>
      </c>
      <c r="F305" s="849"/>
      <c r="G305" s="850"/>
      <c r="H305" s="1233"/>
      <c r="I305" s="1200"/>
      <c r="J305" s="867"/>
      <c r="K305" s="868"/>
      <c r="L305" s="716"/>
      <c r="M305" s="881"/>
      <c r="N305" s="1199"/>
      <c r="O305" s="1247">
        <f t="shared" si="75"/>
        <v>0</v>
      </c>
      <c r="P305" s="1252"/>
      <c r="Q305"/>
      <c r="R305"/>
      <c r="S305"/>
      <c r="T305"/>
      <c r="U305"/>
      <c r="V305"/>
      <c r="W305"/>
      <c r="AH305" s="116">
        <f t="shared" si="73"/>
        <v>0</v>
      </c>
      <c r="AI305" s="218"/>
    </row>
    <row r="306" spans="1:35" ht="23.25" x14ac:dyDescent="0.25">
      <c r="A306" s="1208"/>
      <c r="B306" s="1209" t="s">
        <v>2972</v>
      </c>
      <c r="C306" s="1241"/>
      <c r="D306" s="1113"/>
      <c r="E306" s="706" t="s">
        <v>3012</v>
      </c>
      <c r="F306" s="849"/>
      <c r="G306" s="850"/>
      <c r="H306" s="1233"/>
      <c r="I306" s="1200"/>
      <c r="J306" s="867"/>
      <c r="K306" s="868"/>
      <c r="L306" s="716"/>
      <c r="M306" s="881"/>
      <c r="N306" s="1199"/>
      <c r="O306" s="1247">
        <f t="shared" si="75"/>
        <v>0</v>
      </c>
      <c r="P306" s="1252"/>
      <c r="Q306"/>
      <c r="R306"/>
      <c r="S306"/>
      <c r="T306"/>
      <c r="U306"/>
      <c r="V306"/>
      <c r="W306"/>
      <c r="AH306" s="116">
        <f t="shared" si="73"/>
        <v>0</v>
      </c>
      <c r="AI306" s="218"/>
    </row>
    <row r="307" spans="1:35" ht="23.25" x14ac:dyDescent="0.25">
      <c r="A307" s="1208"/>
      <c r="B307" s="1209" t="s">
        <v>2973</v>
      </c>
      <c r="C307" s="1241"/>
      <c r="D307" s="1113"/>
      <c r="E307" s="856" t="s">
        <v>3013</v>
      </c>
      <c r="F307" s="849"/>
      <c r="G307" s="850"/>
      <c r="H307" s="1233"/>
      <c r="I307" s="1200"/>
      <c r="J307" s="867"/>
      <c r="K307" s="868"/>
      <c r="L307" s="716"/>
      <c r="M307" s="881"/>
      <c r="N307" s="1199"/>
      <c r="O307" s="1247">
        <f t="shared" si="75"/>
        <v>0</v>
      </c>
      <c r="P307" s="1252"/>
      <c r="Q307"/>
      <c r="R307"/>
      <c r="S307"/>
      <c r="T307"/>
      <c r="U307"/>
      <c r="V307"/>
      <c r="W307"/>
      <c r="AH307" s="116">
        <f t="shared" si="73"/>
        <v>0</v>
      </c>
      <c r="AI307" s="218"/>
    </row>
    <row r="308" spans="1:35" ht="23.25" x14ac:dyDescent="0.25">
      <c r="A308" s="1208"/>
      <c r="B308" s="1209" t="s">
        <v>2974</v>
      </c>
      <c r="C308" s="1241"/>
      <c r="D308" s="1113"/>
      <c r="E308" s="856" t="s">
        <v>2999</v>
      </c>
      <c r="F308" s="849"/>
      <c r="G308" s="850"/>
      <c r="H308" s="1233"/>
      <c r="I308" s="1200"/>
      <c r="J308" s="867"/>
      <c r="K308" s="868"/>
      <c r="L308" s="716"/>
      <c r="M308" s="881"/>
      <c r="N308" s="1199"/>
      <c r="O308" s="1247">
        <f t="shared" si="75"/>
        <v>0</v>
      </c>
      <c r="P308" s="1252"/>
      <c r="Q308"/>
      <c r="R308"/>
      <c r="S308"/>
      <c r="T308"/>
      <c r="U308"/>
      <c r="V308"/>
      <c r="W308"/>
      <c r="AH308" s="116">
        <f t="shared" si="73"/>
        <v>0</v>
      </c>
      <c r="AI308" s="218"/>
    </row>
    <row r="309" spans="1:35" ht="23.25" x14ac:dyDescent="0.25">
      <c r="A309" s="1208"/>
      <c r="B309" s="1209" t="s">
        <v>2975</v>
      </c>
      <c r="C309" s="1241"/>
      <c r="D309" s="1113"/>
      <c r="E309" s="706" t="s">
        <v>3000</v>
      </c>
      <c r="F309" s="849"/>
      <c r="G309" s="850"/>
      <c r="H309" s="1233"/>
      <c r="I309" s="1200"/>
      <c r="J309" s="867"/>
      <c r="K309" s="868"/>
      <c r="L309" s="716"/>
      <c r="M309" s="881"/>
      <c r="N309" s="1199"/>
      <c r="O309" s="1247">
        <f t="shared" si="75"/>
        <v>0</v>
      </c>
      <c r="P309" s="1252"/>
      <c r="Q309"/>
      <c r="R309"/>
      <c r="S309"/>
      <c r="T309"/>
      <c r="U309"/>
      <c r="V309"/>
      <c r="W309"/>
      <c r="AH309" s="116">
        <f t="shared" si="73"/>
        <v>0</v>
      </c>
      <c r="AI309" s="218"/>
    </row>
    <row r="310" spans="1:35" ht="23.25" x14ac:dyDescent="0.25">
      <c r="A310" s="1208"/>
      <c r="B310" s="1209" t="s">
        <v>2976</v>
      </c>
      <c r="C310" s="1241"/>
      <c r="D310" s="1113"/>
      <c r="E310" s="706" t="s">
        <v>3001</v>
      </c>
      <c r="F310" s="849"/>
      <c r="G310" s="850"/>
      <c r="H310" s="1233"/>
      <c r="I310" s="1200"/>
      <c r="J310" s="867"/>
      <c r="K310" s="868"/>
      <c r="L310" s="716"/>
      <c r="M310" s="881"/>
      <c r="N310" s="1199"/>
      <c r="O310" s="1247">
        <f t="shared" si="75"/>
        <v>0</v>
      </c>
      <c r="P310" s="1252"/>
      <c r="Q310"/>
      <c r="R310"/>
      <c r="S310"/>
      <c r="T310"/>
      <c r="U310"/>
      <c r="V310"/>
      <c r="W310"/>
      <c r="AH310" s="116">
        <f t="shared" si="73"/>
        <v>0</v>
      </c>
      <c r="AI310" s="218"/>
    </row>
    <row r="311" spans="1:35" ht="24" thickBot="1" x14ac:dyDescent="0.3">
      <c r="A311" s="1208"/>
      <c r="B311" s="1209" t="s">
        <v>2977</v>
      </c>
      <c r="C311" s="1242"/>
      <c r="D311" s="1281"/>
      <c r="E311" s="707" t="s">
        <v>3002</v>
      </c>
      <c r="F311" s="701"/>
      <c r="G311" s="851"/>
      <c r="H311" s="1234"/>
      <c r="I311" s="1202"/>
      <c r="J311" s="869"/>
      <c r="K311" s="870"/>
      <c r="L311" s="717"/>
      <c r="M311" s="882"/>
      <c r="N311" s="1201"/>
      <c r="O311" s="1253">
        <f>IFERROR(G311/M311,0)</f>
        <v>0</v>
      </c>
      <c r="P311" s="1254"/>
      <c r="Q311"/>
      <c r="R311"/>
      <c r="S311"/>
      <c r="T311"/>
      <c r="U311"/>
      <c r="V311"/>
      <c r="W311"/>
      <c r="AH311" s="116">
        <f t="shared" si="73"/>
        <v>0</v>
      </c>
      <c r="AI311" s="218"/>
    </row>
    <row r="312" spans="1:35" ht="23.25" x14ac:dyDescent="0.25">
      <c r="A312" s="1208"/>
      <c r="B312" s="1209" t="s">
        <v>2978</v>
      </c>
      <c r="C312" s="231" t="s">
        <v>2678</v>
      </c>
      <c r="D312" s="923"/>
      <c r="E312" s="705" t="s">
        <v>2678</v>
      </c>
      <c r="F312" s="704"/>
      <c r="G312" s="847"/>
      <c r="H312" s="1226">
        <f>SUM(G312:G313)</f>
        <v>0</v>
      </c>
      <c r="I312" s="1204" t="str">
        <f>IFERROR(H312/D312,"-")</f>
        <v>-</v>
      </c>
      <c r="J312" s="859"/>
      <c r="K312" s="860"/>
      <c r="L312" s="715"/>
      <c r="M312" s="879"/>
      <c r="N312" s="1243">
        <f>IFERROR(D312/SUM(M312:M313),0)</f>
        <v>0</v>
      </c>
      <c r="O312" s="1244">
        <f t="shared" ref="O312" si="76">IFERROR(G312/M312,0)</f>
        <v>0</v>
      </c>
      <c r="P312" s="1245" t="str">
        <f>IF(L312=0," ",(CONCATENATE($D$256," / ",L312)))</f>
        <v xml:space="preserve"> </v>
      </c>
      <c r="Q312"/>
      <c r="R312"/>
      <c r="S312"/>
      <c r="T312"/>
      <c r="U312"/>
      <c r="V312"/>
      <c r="W312"/>
      <c r="AH312" s="116">
        <f t="shared" si="73"/>
        <v>0</v>
      </c>
      <c r="AI312" s="218">
        <f>K312*D312</f>
        <v>0</v>
      </c>
    </row>
    <row r="313" spans="1:35" ht="24" thickBot="1" x14ac:dyDescent="0.3">
      <c r="A313" s="1208"/>
      <c r="B313" s="1209" t="s">
        <v>2979</v>
      </c>
      <c r="C313" s="232"/>
      <c r="D313" s="925"/>
      <c r="E313" s="707" t="s">
        <v>2679</v>
      </c>
      <c r="F313" s="701"/>
      <c r="G313" s="851"/>
      <c r="H313" s="1235"/>
      <c r="I313" s="1202"/>
      <c r="J313" s="872"/>
      <c r="K313" s="873"/>
      <c r="L313" s="717"/>
      <c r="M313" s="882"/>
      <c r="N313" s="1255"/>
      <c r="O313" s="1253">
        <f>IFERROR(G313/M313,0)</f>
        <v>0</v>
      </c>
      <c r="P313" s="1256"/>
      <c r="Q313"/>
      <c r="R313"/>
      <c r="S313"/>
      <c r="T313"/>
      <c r="U313"/>
      <c r="V313"/>
      <c r="W313"/>
      <c r="AH313" s="116">
        <f t="shared" si="73"/>
        <v>0</v>
      </c>
      <c r="AI313" s="218"/>
    </row>
    <row r="314" spans="1:35" ht="23.25" x14ac:dyDescent="0.25">
      <c r="A314" s="1208"/>
      <c r="B314" s="1209" t="s">
        <v>2988</v>
      </c>
      <c r="C314" s="231" t="s">
        <v>2679</v>
      </c>
      <c r="D314" s="923"/>
      <c r="E314" s="705" t="s">
        <v>2678</v>
      </c>
      <c r="F314" s="704"/>
      <c r="G314" s="847"/>
      <c r="H314" s="1226">
        <f>SUM(G314:G315)</f>
        <v>0</v>
      </c>
      <c r="I314" s="1200" t="str">
        <f>IFERROR(H314/D314,"-")</f>
        <v>-</v>
      </c>
      <c r="J314" s="859"/>
      <c r="K314" s="860"/>
      <c r="L314" s="715"/>
      <c r="M314" s="879"/>
      <c r="N314" s="1243">
        <f>IFERROR(D314/SUM(M314:M315),0)</f>
        <v>0</v>
      </c>
      <c r="O314" s="1244">
        <f t="shared" ref="O314" si="77">IFERROR(G314/M314,0)</f>
        <v>0</v>
      </c>
      <c r="P314" s="1245" t="str">
        <f>IF(L314=0," ",(CONCATENATE($D$256," / ",L314)))</f>
        <v xml:space="preserve"> </v>
      </c>
      <c r="Q314"/>
      <c r="R314"/>
      <c r="S314"/>
      <c r="T314"/>
      <c r="U314"/>
      <c r="V314"/>
      <c r="W314"/>
      <c r="AH314" s="116">
        <f t="shared" si="73"/>
        <v>0</v>
      </c>
      <c r="AI314" s="218">
        <f>K314*D314</f>
        <v>0</v>
      </c>
    </row>
    <row r="315" spans="1:35" ht="24" thickBot="1" x14ac:dyDescent="0.3">
      <c r="A315" s="1208"/>
      <c r="B315" s="1211" t="s">
        <v>2989</v>
      </c>
      <c r="C315" s="232"/>
      <c r="D315" s="925"/>
      <c r="E315" s="707" t="s">
        <v>2679</v>
      </c>
      <c r="F315" s="701"/>
      <c r="G315" s="851"/>
      <c r="H315" s="1235"/>
      <c r="I315" s="1202"/>
      <c r="J315" s="872"/>
      <c r="K315" s="873"/>
      <c r="L315" s="717"/>
      <c r="M315" s="882"/>
      <c r="N315" s="1255"/>
      <c r="O315" s="1253">
        <f>IFERROR(G315/M315,0)</f>
        <v>0</v>
      </c>
      <c r="P315" s="1256"/>
      <c r="Q315"/>
      <c r="R315"/>
      <c r="S315"/>
      <c r="T315"/>
      <c r="U315"/>
      <c r="V315"/>
      <c r="W315"/>
      <c r="AH315" s="116">
        <f t="shared" si="73"/>
        <v>0</v>
      </c>
      <c r="AI315" s="218"/>
    </row>
    <row r="316" spans="1:35" ht="15.75" thickBot="1" x14ac:dyDescent="0.3">
      <c r="A316"/>
      <c r="B316"/>
      <c r="C316"/>
      <c r="D316"/>
      <c r="E316"/>
      <c r="F316"/>
      <c r="G316"/>
      <c r="H316"/>
      <c r="I316"/>
      <c r="J316"/>
      <c r="K316"/>
      <c r="L316"/>
      <c r="M316"/>
      <c r="N316"/>
      <c r="O316" s="139"/>
      <c r="P316"/>
      <c r="Q316"/>
      <c r="R316"/>
      <c r="S316"/>
      <c r="T316"/>
      <c r="U316"/>
      <c r="V316"/>
      <c r="W316"/>
      <c r="X316"/>
      <c r="Y316"/>
      <c r="Z316"/>
      <c r="AA316"/>
      <c r="AB316"/>
      <c r="AC316"/>
      <c r="AD316"/>
      <c r="AE316"/>
      <c r="AF316"/>
      <c r="AG316"/>
      <c r="AH316"/>
      <c r="AI316" s="181"/>
    </row>
    <row r="317" spans="1:35" ht="16.5" thickBot="1" x14ac:dyDescent="0.3">
      <c r="A317" s="1157" t="s">
        <v>2801</v>
      </c>
      <c r="B317" s="1124" t="s">
        <v>2594</v>
      </c>
      <c r="C317" s="1216" t="s">
        <v>47</v>
      </c>
      <c r="D317" s="1162"/>
      <c r="E317" s="1162"/>
      <c r="F317" s="1162"/>
      <c r="G317" s="1162"/>
      <c r="H317" s="1162"/>
      <c r="I317" s="1163"/>
      <c r="J317" s="1216" t="s">
        <v>2698</v>
      </c>
      <c r="K317" s="1163"/>
      <c r="L317" s="1161" t="s">
        <v>2757</v>
      </c>
      <c r="M317" s="1162"/>
      <c r="N317" s="1162"/>
      <c r="O317" s="1162"/>
      <c r="P317" s="1163"/>
      <c r="Q317"/>
      <c r="R317"/>
      <c r="S317"/>
      <c r="T317"/>
      <c r="U317"/>
      <c r="V317"/>
      <c r="W317"/>
      <c r="AI317" s="180"/>
    </row>
    <row r="318" spans="1:35" ht="15" customHeight="1" x14ac:dyDescent="0.25">
      <c r="A318" s="1164"/>
      <c r="B318" s="1217"/>
      <c r="C318" s="1168" t="s">
        <v>8</v>
      </c>
      <c r="D318" s="1167" t="s">
        <v>52</v>
      </c>
      <c r="E318" s="1168" t="s">
        <v>2693</v>
      </c>
      <c r="F318" s="1169" t="s">
        <v>2692</v>
      </c>
      <c r="G318" s="1167" t="s">
        <v>52</v>
      </c>
      <c r="H318" s="1169" t="s">
        <v>2885</v>
      </c>
      <c r="I318" s="1218" t="s">
        <v>2702</v>
      </c>
      <c r="J318" s="1171" t="s">
        <v>2695</v>
      </c>
      <c r="K318" s="1219" t="s">
        <v>2697</v>
      </c>
      <c r="L318" s="1173" t="s">
        <v>2699</v>
      </c>
      <c r="M318" s="1220"/>
      <c r="N318" s="1220" t="s">
        <v>2787</v>
      </c>
      <c r="O318" s="1220"/>
      <c r="P318" s="1221"/>
      <c r="Q318"/>
      <c r="R318"/>
      <c r="S318"/>
      <c r="T318"/>
      <c r="U318"/>
      <c r="V318"/>
      <c r="W318"/>
      <c r="AI318" s="180"/>
    </row>
    <row r="319" spans="1:35" ht="16.5" thickBot="1" x14ac:dyDescent="0.3">
      <c r="A319" s="1176"/>
      <c r="B319" s="1222"/>
      <c r="C319" s="1180"/>
      <c r="D319" s="1179">
        <f>SUM(D320:D330)</f>
        <v>0</v>
      </c>
      <c r="E319" s="1180"/>
      <c r="F319" s="1224"/>
      <c r="G319" s="1181">
        <f>SUM(G320:G330)</f>
        <v>0</v>
      </c>
      <c r="H319" s="1182"/>
      <c r="I319" s="1183">
        <f>IFERROR(G319/D319,0)</f>
        <v>0</v>
      </c>
      <c r="J319" s="1134"/>
      <c r="K319" s="1183">
        <f>IFERROR(AI319/D319,0)</f>
        <v>0</v>
      </c>
      <c r="L319" s="1137" t="s">
        <v>2701</v>
      </c>
      <c r="M319" s="1138" t="s">
        <v>2700</v>
      </c>
      <c r="N319" s="1138" t="s">
        <v>2788</v>
      </c>
      <c r="O319" s="1138" t="s">
        <v>2789</v>
      </c>
      <c r="P319" s="1139" t="s">
        <v>2708</v>
      </c>
      <c r="Q319"/>
      <c r="R319"/>
      <c r="S319"/>
      <c r="T319"/>
      <c r="U319"/>
      <c r="V319"/>
      <c r="W319"/>
      <c r="Y319" s="32"/>
      <c r="AH319" s="29" t="s">
        <v>2798</v>
      </c>
      <c r="AI319" s="180">
        <f>SUM(AI320:AI330)</f>
        <v>0</v>
      </c>
    </row>
    <row r="320" spans="1:35" ht="23.25" x14ac:dyDescent="0.25">
      <c r="A320" s="1206" t="s">
        <v>2802</v>
      </c>
      <c r="B320" s="1207" t="s">
        <v>2595</v>
      </c>
      <c r="C320" s="1237" t="s">
        <v>2887</v>
      </c>
      <c r="D320" s="1121"/>
      <c r="E320" s="1272" t="s">
        <v>2835</v>
      </c>
      <c r="F320" s="704"/>
      <c r="G320" s="1117"/>
      <c r="H320" s="1263">
        <f>SUM(G320:G322)</f>
        <v>0</v>
      </c>
      <c r="I320" s="1264" t="str">
        <f>IFERROR(H320/D320,"-")</f>
        <v>-</v>
      </c>
      <c r="J320" s="859"/>
      <c r="K320" s="876"/>
      <c r="L320" s="906"/>
      <c r="M320" s="902"/>
      <c r="N320" s="1243">
        <f>IFERROR(D320/M320,0)</f>
        <v>0</v>
      </c>
      <c r="O320" s="1244">
        <f>IFERROR(G320/M320,0)</f>
        <v>0</v>
      </c>
      <c r="P320" s="1257" t="str">
        <f>IF(L320=0," ",(CONCATENATE($D$256," / ",L320)))</f>
        <v xml:space="preserve"> </v>
      </c>
      <c r="Q320" s="88"/>
      <c r="R320" s="88"/>
      <c r="S320" s="88"/>
      <c r="T320" s="88"/>
      <c r="U320" s="88"/>
      <c r="V320" s="88"/>
      <c r="W320" s="88"/>
      <c r="X320" s="89"/>
      <c r="Y320" s="89"/>
      <c r="Z320" s="89"/>
      <c r="AA320" s="89"/>
      <c r="AB320" s="89"/>
      <c r="AC320" s="89"/>
      <c r="AD320" s="89"/>
      <c r="AE320" s="89"/>
      <c r="AF320" s="89"/>
      <c r="AG320" s="89"/>
      <c r="AH320" s="174">
        <f>K320*D320</f>
        <v>0</v>
      </c>
      <c r="AI320" s="235">
        <f>D320*K320</f>
        <v>0</v>
      </c>
    </row>
    <row r="321" spans="1:35" ht="23.25" x14ac:dyDescent="0.25">
      <c r="A321" s="1208"/>
      <c r="B321" s="1209" t="s">
        <v>2596</v>
      </c>
      <c r="C321" s="1238"/>
      <c r="D321" s="1122"/>
      <c r="E321" s="1273" t="s">
        <v>2836</v>
      </c>
      <c r="F321" s="698"/>
      <c r="G321" s="1118"/>
      <c r="H321" s="1265"/>
      <c r="I321" s="1266"/>
      <c r="J321" s="861"/>
      <c r="K321" s="877"/>
      <c r="L321" s="907"/>
      <c r="M321" s="903"/>
      <c r="N321" s="1246"/>
      <c r="O321" s="1247">
        <f>IFERROR(G321/M321,0)</f>
        <v>0</v>
      </c>
      <c r="P321" s="1258"/>
      <c r="Q321" s="88"/>
      <c r="R321" s="88"/>
      <c r="S321" s="88"/>
      <c r="T321" s="88"/>
      <c r="U321" s="88"/>
      <c r="V321" s="88"/>
      <c r="W321" s="88"/>
      <c r="X321" s="89"/>
      <c r="Y321" s="89"/>
      <c r="Z321" s="89"/>
      <c r="AA321" s="89"/>
      <c r="AB321" s="89"/>
      <c r="AC321" s="89"/>
      <c r="AD321" s="89"/>
      <c r="AE321" s="89"/>
      <c r="AF321" s="89"/>
      <c r="AG321" s="89"/>
      <c r="AH321" s="174">
        <f t="shared" ref="AH321:AH330" si="78">K321*D321</f>
        <v>0</v>
      </c>
      <c r="AI321" s="236"/>
    </row>
    <row r="322" spans="1:35" ht="24" thickBot="1" x14ac:dyDescent="0.3">
      <c r="A322" s="1208"/>
      <c r="B322" s="1209" t="s">
        <v>2597</v>
      </c>
      <c r="C322" s="1274"/>
      <c r="D322" s="1123"/>
      <c r="E322" s="707" t="s">
        <v>2837</v>
      </c>
      <c r="F322" s="701"/>
      <c r="G322" s="1119"/>
      <c r="H322" s="1267"/>
      <c r="I322" s="1268"/>
      <c r="J322" s="872"/>
      <c r="K322" s="878"/>
      <c r="L322" s="908"/>
      <c r="M322" s="904"/>
      <c r="N322" s="1249"/>
      <c r="O322" s="1253">
        <f>IFERROR(G322/M322,0)</f>
        <v>0</v>
      </c>
      <c r="P322" s="1259"/>
      <c r="Q322" s="88"/>
      <c r="R322" s="88"/>
      <c r="S322" s="88"/>
      <c r="T322" s="88"/>
      <c r="U322" s="88"/>
      <c r="V322" s="88"/>
      <c r="W322" s="88"/>
      <c r="X322" s="89"/>
      <c r="Y322" s="89"/>
      <c r="Z322" s="89"/>
      <c r="AA322" s="89"/>
      <c r="AB322" s="89"/>
      <c r="AC322" s="89"/>
      <c r="AD322" s="89"/>
      <c r="AE322" s="89"/>
      <c r="AF322" s="89"/>
      <c r="AG322" s="89"/>
      <c r="AH322" s="174">
        <f t="shared" si="78"/>
        <v>0</v>
      </c>
      <c r="AI322" s="237"/>
    </row>
    <row r="323" spans="1:35" ht="23.25" x14ac:dyDescent="0.25">
      <c r="A323" s="1208"/>
      <c r="B323" s="1209" t="s">
        <v>2598</v>
      </c>
      <c r="C323" s="233" t="s">
        <v>2871</v>
      </c>
      <c r="D323" s="923"/>
      <c r="E323" s="705" t="s">
        <v>2877</v>
      </c>
      <c r="F323" s="704"/>
      <c r="G323" s="1117"/>
      <c r="H323" s="1269">
        <f>SUM(G323:G324)</f>
        <v>0</v>
      </c>
      <c r="I323" s="1227" t="str">
        <f>IFERROR(H323/D323,"-")</f>
        <v>-</v>
      </c>
      <c r="J323" s="1114"/>
      <c r="K323" s="876"/>
      <c r="L323" s="916"/>
      <c r="M323" s="902"/>
      <c r="N323" s="1243">
        <f>IFERROR(D323/M323,0)</f>
        <v>0</v>
      </c>
      <c r="O323" s="1244">
        <f t="shared" ref="O323" si="79">IFERROR(G323/M323,0)</f>
        <v>0</v>
      </c>
      <c r="P323" s="1245" t="str">
        <f>IF(L323=0," ",(CONCATENATE($D$256," / ",L323)))</f>
        <v xml:space="preserve"> </v>
      </c>
      <c r="Q323" s="88"/>
      <c r="R323" s="88"/>
      <c r="S323" s="88"/>
      <c r="T323" s="88"/>
      <c r="U323" s="88"/>
      <c r="V323" s="88"/>
      <c r="W323" s="88"/>
      <c r="X323" s="89"/>
      <c r="Y323" s="89"/>
      <c r="Z323" s="89"/>
      <c r="AA323" s="89"/>
      <c r="AB323" s="89"/>
      <c r="AC323" s="89"/>
      <c r="AD323" s="89"/>
      <c r="AE323" s="89"/>
      <c r="AF323" s="89"/>
      <c r="AG323" s="89"/>
      <c r="AH323" s="174">
        <f t="shared" si="78"/>
        <v>0</v>
      </c>
      <c r="AI323" s="234">
        <f>D323*K323</f>
        <v>0</v>
      </c>
    </row>
    <row r="324" spans="1:35" ht="24" thickBot="1" x14ac:dyDescent="0.3">
      <c r="A324" s="1208"/>
      <c r="B324" s="1209" t="s">
        <v>2599</v>
      </c>
      <c r="C324" s="230"/>
      <c r="D324" s="925"/>
      <c r="E324" s="707" t="s">
        <v>2876</v>
      </c>
      <c r="F324" s="701"/>
      <c r="G324" s="1119"/>
      <c r="H324" s="1270"/>
      <c r="I324" s="1271"/>
      <c r="J324" s="1115"/>
      <c r="K324" s="878"/>
      <c r="L324" s="917"/>
      <c r="M324" s="904"/>
      <c r="N324" s="1255"/>
      <c r="O324" s="1253">
        <f>IFERROR(G324/M324,0)</f>
        <v>0</v>
      </c>
      <c r="P324" s="1256"/>
      <c r="Q324" s="88"/>
      <c r="R324" s="88"/>
      <c r="S324" s="88"/>
      <c r="T324" s="88"/>
      <c r="U324" s="88"/>
      <c r="V324" s="88"/>
      <c r="W324" s="88"/>
      <c r="X324" s="89"/>
      <c r="Y324" s="89"/>
      <c r="Z324" s="89"/>
      <c r="AA324" s="89"/>
      <c r="AB324" s="89"/>
      <c r="AC324" s="89"/>
      <c r="AD324" s="89"/>
      <c r="AE324" s="89"/>
      <c r="AF324" s="89"/>
      <c r="AG324" s="89"/>
      <c r="AH324" s="174">
        <f t="shared" si="78"/>
        <v>0</v>
      </c>
      <c r="AI324" s="234"/>
    </row>
    <row r="325" spans="1:35" ht="23.25" x14ac:dyDescent="0.25">
      <c r="A325" s="1208"/>
      <c r="B325" s="1209" t="s">
        <v>2600</v>
      </c>
      <c r="C325" s="233" t="s">
        <v>2873</v>
      </c>
      <c r="D325" s="923"/>
      <c r="E325" s="705" t="s">
        <v>2874</v>
      </c>
      <c r="F325" s="704"/>
      <c r="G325" s="1117"/>
      <c r="H325" s="1269">
        <f t="shared" ref="H325" si="80">SUM(G325:G326)</f>
        <v>0</v>
      </c>
      <c r="I325" s="1227" t="str">
        <f t="shared" ref="I325" si="81">IFERROR(H325/D325,"-")</f>
        <v>-</v>
      </c>
      <c r="J325" s="1114"/>
      <c r="K325" s="876"/>
      <c r="L325" s="916"/>
      <c r="M325" s="902"/>
      <c r="N325" s="1243">
        <f t="shared" ref="N325" si="82">IFERROR(D325/M325,0)</f>
        <v>0</v>
      </c>
      <c r="O325" s="1244">
        <f t="shared" ref="O325" si="83">IFERROR(G325/M325,0)</f>
        <v>0</v>
      </c>
      <c r="P325" s="1245" t="str">
        <f>IF(L325=0," ",(CONCATENATE($D$256," / ",L325)))</f>
        <v xml:space="preserve"> </v>
      </c>
      <c r="Q325" s="88"/>
      <c r="R325" s="88"/>
      <c r="S325" s="88"/>
      <c r="T325" s="88"/>
      <c r="U325" s="88"/>
      <c r="V325" s="88"/>
      <c r="W325" s="88"/>
      <c r="X325" s="89"/>
      <c r="Y325" s="89"/>
      <c r="Z325" s="89"/>
      <c r="AA325" s="89"/>
      <c r="AB325" s="89"/>
      <c r="AC325" s="89"/>
      <c r="AD325" s="89"/>
      <c r="AE325" s="89"/>
      <c r="AF325" s="89"/>
      <c r="AG325" s="89"/>
      <c r="AH325" s="174">
        <f t="shared" si="78"/>
        <v>0</v>
      </c>
      <c r="AI325" s="234">
        <f t="shared" ref="AI325" si="84">D325*K325</f>
        <v>0</v>
      </c>
    </row>
    <row r="326" spans="1:35" ht="24" thickBot="1" x14ac:dyDescent="0.3">
      <c r="A326" s="1208"/>
      <c r="B326" s="1209" t="s">
        <v>2663</v>
      </c>
      <c r="C326" s="230"/>
      <c r="D326" s="925"/>
      <c r="E326" s="707" t="s">
        <v>2875</v>
      </c>
      <c r="F326" s="701"/>
      <c r="G326" s="1119"/>
      <c r="H326" s="1270"/>
      <c r="I326" s="1271"/>
      <c r="J326" s="1115"/>
      <c r="K326" s="878"/>
      <c r="L326" s="917"/>
      <c r="M326" s="904"/>
      <c r="N326" s="1255"/>
      <c r="O326" s="1253">
        <f>IFERROR(G326/M326,0)</f>
        <v>0</v>
      </c>
      <c r="P326" s="1256"/>
      <c r="Q326" s="88"/>
      <c r="R326" s="88"/>
      <c r="S326" s="88"/>
      <c r="T326" s="88"/>
      <c r="U326" s="88"/>
      <c r="V326" s="88"/>
      <c r="W326" s="88"/>
      <c r="X326" s="89"/>
      <c r="Y326" s="89"/>
      <c r="Z326" s="89"/>
      <c r="AA326" s="89"/>
      <c r="AB326" s="89"/>
      <c r="AC326" s="89"/>
      <c r="AD326" s="89"/>
      <c r="AE326" s="89"/>
      <c r="AF326" s="89"/>
      <c r="AG326" s="89"/>
      <c r="AH326" s="174">
        <f t="shared" si="78"/>
        <v>0</v>
      </c>
      <c r="AI326" s="234"/>
    </row>
    <row r="327" spans="1:35" ht="23.25" x14ac:dyDescent="0.25">
      <c r="A327" s="1208"/>
      <c r="B327" s="1209" t="s">
        <v>2664</v>
      </c>
      <c r="C327" s="233" t="s">
        <v>2685</v>
      </c>
      <c r="D327" s="923"/>
      <c r="E327" s="705" t="s">
        <v>2678</v>
      </c>
      <c r="F327" s="704"/>
      <c r="G327" s="1117"/>
      <c r="H327" s="1269">
        <f t="shared" ref="H327" si="85">SUM(G327:G328)</f>
        <v>0</v>
      </c>
      <c r="I327" s="1227" t="str">
        <f t="shared" ref="I327" si="86">IFERROR(H327/D327,"-")</f>
        <v>-</v>
      </c>
      <c r="J327" s="1114"/>
      <c r="K327" s="876"/>
      <c r="L327" s="916"/>
      <c r="M327" s="902"/>
      <c r="N327" s="1243">
        <f t="shared" ref="N327" si="87">IFERROR(D327/M327,0)</f>
        <v>0</v>
      </c>
      <c r="O327" s="1244">
        <f t="shared" ref="O327" si="88">IFERROR(G327/M327,0)</f>
        <v>0</v>
      </c>
      <c r="P327" s="1245" t="str">
        <f>IF(L327=0," ",(CONCATENATE($D$256," / ",L327)))</f>
        <v xml:space="preserve"> </v>
      </c>
      <c r="Q327" s="88"/>
      <c r="R327" s="88"/>
      <c r="S327" s="88"/>
      <c r="T327" s="88"/>
      <c r="U327" s="88"/>
      <c r="V327" s="88"/>
      <c r="W327" s="88"/>
      <c r="X327" s="89"/>
      <c r="Y327" s="89"/>
      <c r="Z327" s="89"/>
      <c r="AA327" s="89"/>
      <c r="AB327" s="89"/>
      <c r="AC327" s="89"/>
      <c r="AD327" s="89"/>
      <c r="AE327" s="89"/>
      <c r="AF327" s="89"/>
      <c r="AG327" s="89"/>
      <c r="AH327" s="174">
        <f t="shared" si="78"/>
        <v>0</v>
      </c>
      <c r="AI327" s="234">
        <f t="shared" ref="AI327" si="89">D327*K327</f>
        <v>0</v>
      </c>
    </row>
    <row r="328" spans="1:35" ht="24" thickBot="1" x14ac:dyDescent="0.3">
      <c r="A328" s="1208"/>
      <c r="B328" s="1209" t="s">
        <v>2665</v>
      </c>
      <c r="C328" s="230"/>
      <c r="D328" s="925"/>
      <c r="E328" s="707" t="s">
        <v>2679</v>
      </c>
      <c r="F328" s="701"/>
      <c r="G328" s="1119"/>
      <c r="H328" s="1270"/>
      <c r="I328" s="1271"/>
      <c r="J328" s="1115"/>
      <c r="K328" s="878"/>
      <c r="L328" s="917"/>
      <c r="M328" s="904"/>
      <c r="N328" s="1255"/>
      <c r="O328" s="1253">
        <f>IFERROR(G328/M328,0)</f>
        <v>0</v>
      </c>
      <c r="P328" s="1256"/>
      <c r="Q328" s="88"/>
      <c r="R328" s="88"/>
      <c r="S328" s="88"/>
      <c r="T328" s="88"/>
      <c r="U328" s="88"/>
      <c r="V328" s="88"/>
      <c r="W328" s="88"/>
      <c r="X328" s="89"/>
      <c r="Y328" s="89"/>
      <c r="Z328" s="89"/>
      <c r="AA328" s="89"/>
      <c r="AB328" s="89"/>
      <c r="AC328" s="89"/>
      <c r="AD328" s="89"/>
      <c r="AE328" s="89"/>
      <c r="AF328" s="89"/>
      <c r="AG328" s="89"/>
      <c r="AH328" s="174">
        <f t="shared" si="78"/>
        <v>0</v>
      </c>
      <c r="AI328" s="234"/>
    </row>
    <row r="329" spans="1:35" ht="23.25" x14ac:dyDescent="0.25">
      <c r="A329" s="1208"/>
      <c r="B329" s="1209" t="s">
        <v>2666</v>
      </c>
      <c r="C329" s="229" t="s">
        <v>2685</v>
      </c>
      <c r="D329" s="926"/>
      <c r="E329" s="705" t="s">
        <v>2678</v>
      </c>
      <c r="F329" s="695"/>
      <c r="G329" s="1120"/>
      <c r="H329" s="1269">
        <f t="shared" ref="H329" si="90">SUM(G329:G330)</f>
        <v>0</v>
      </c>
      <c r="I329" s="1227" t="str">
        <f t="shared" ref="I329" si="91">IFERROR(H329/D329,"-")</f>
        <v>-</v>
      </c>
      <c r="J329" s="1116"/>
      <c r="K329" s="915"/>
      <c r="L329" s="918"/>
      <c r="M329" s="1282"/>
      <c r="N329" s="1260">
        <f t="shared" ref="N329" si="92">IFERROR(D329/M329,0)</f>
        <v>0</v>
      </c>
      <c r="O329" s="1261">
        <f t="shared" ref="O329" si="93">IFERROR(G329/M329,0)</f>
        <v>0</v>
      </c>
      <c r="P329" s="1262" t="str">
        <f>IF(L329=0," ",(CONCATENATE($D$256," / ",L329)))</f>
        <v xml:space="preserve"> </v>
      </c>
      <c r="Q329" s="88"/>
      <c r="R329" s="88"/>
      <c r="S329" s="88"/>
      <c r="T329" s="88"/>
      <c r="U329" s="88"/>
      <c r="V329" s="88"/>
      <c r="W329" s="88"/>
      <c r="X329" s="89"/>
      <c r="Y329" s="89"/>
      <c r="Z329" s="89"/>
      <c r="AA329" s="89"/>
      <c r="AB329" s="89"/>
      <c r="AC329" s="89"/>
      <c r="AD329" s="89"/>
      <c r="AE329" s="89"/>
      <c r="AF329" s="89"/>
      <c r="AG329" s="89"/>
      <c r="AH329" s="174">
        <f t="shared" si="78"/>
        <v>0</v>
      </c>
      <c r="AI329" s="234">
        <f t="shared" ref="AI329" si="94">D329*K329</f>
        <v>0</v>
      </c>
    </row>
    <row r="330" spans="1:35" ht="24" thickBot="1" x14ac:dyDescent="0.3">
      <c r="A330" s="1210"/>
      <c r="B330" s="1275" t="s">
        <v>2667</v>
      </c>
      <c r="C330" s="230"/>
      <c r="D330" s="925"/>
      <c r="E330" s="707" t="s">
        <v>2679</v>
      </c>
      <c r="F330" s="701"/>
      <c r="G330" s="1119"/>
      <c r="H330" s="1270"/>
      <c r="I330" s="1271"/>
      <c r="J330" s="1115"/>
      <c r="K330" s="878"/>
      <c r="L330" s="917"/>
      <c r="M330" s="904"/>
      <c r="N330" s="1255"/>
      <c r="O330" s="1253">
        <f>IFERROR(G330/M339,0)</f>
        <v>0</v>
      </c>
      <c r="P330" s="1256"/>
      <c r="Q330" s="88"/>
      <c r="R330" s="88"/>
      <c r="S330" s="88"/>
      <c r="T330" s="88"/>
      <c r="U330" s="88"/>
      <c r="V330" s="88"/>
      <c r="W330" s="88"/>
      <c r="X330" s="89"/>
      <c r="Y330" s="89"/>
      <c r="Z330" s="89"/>
      <c r="AA330" s="89"/>
      <c r="AB330" s="89"/>
      <c r="AC330" s="89"/>
      <c r="AD330" s="89"/>
      <c r="AE330" s="89"/>
      <c r="AF330" s="89"/>
      <c r="AG330" s="89"/>
      <c r="AH330" s="174">
        <f t="shared" si="78"/>
        <v>0</v>
      </c>
      <c r="AI330" s="234"/>
    </row>
    <row r="331" spans="1:35" x14ac:dyDescent="0.25">
      <c r="A331"/>
      <c r="B331"/>
      <c r="C331"/>
      <c r="D331"/>
      <c r="E331"/>
      <c r="F331"/>
      <c r="G331"/>
      <c r="H331"/>
      <c r="I331"/>
      <c r="J331"/>
      <c r="K331"/>
      <c r="L331"/>
      <c r="M331"/>
      <c r="N331"/>
      <c r="O331"/>
      <c r="P331"/>
      <c r="Q331"/>
      <c r="R331"/>
      <c r="S331"/>
      <c r="T331"/>
      <c r="U331"/>
      <c r="V331"/>
      <c r="W331"/>
      <c r="X331"/>
      <c r="Y331"/>
      <c r="Z331"/>
      <c r="AA331"/>
      <c r="AB331"/>
      <c r="AC331"/>
      <c r="AD331"/>
      <c r="AE331"/>
      <c r="AF331"/>
      <c r="AG331"/>
      <c r="AH331"/>
      <c r="AI331" s="181"/>
    </row>
    <row r="332" spans="1:35" ht="15.75" thickBot="1" x14ac:dyDescent="0.3">
      <c r="A332"/>
      <c r="B332"/>
      <c r="C332"/>
      <c r="D332"/>
      <c r="E332"/>
      <c r="F332"/>
      <c r="G332"/>
      <c r="H332"/>
      <c r="I332"/>
      <c r="J332"/>
      <c r="K332"/>
      <c r="L332"/>
      <c r="M332"/>
      <c r="N332"/>
      <c r="O332"/>
      <c r="P332"/>
      <c r="Q332"/>
      <c r="R332"/>
      <c r="S332"/>
      <c r="T332"/>
      <c r="U332"/>
      <c r="V332"/>
      <c r="W332"/>
      <c r="X332"/>
      <c r="Y332"/>
      <c r="Z332"/>
      <c r="AA332"/>
      <c r="AB332"/>
      <c r="AC332"/>
      <c r="AD332"/>
      <c r="AE332"/>
      <c r="AF332"/>
      <c r="AG332"/>
      <c r="AH332"/>
      <c r="AI332" s="181"/>
    </row>
    <row r="333" spans="1:35" ht="20.100000000000001" customHeight="1" x14ac:dyDescent="0.25">
      <c r="A333" s="1283" t="s">
        <v>34</v>
      </c>
      <c r="B333" s="1284" t="s">
        <v>2888</v>
      </c>
      <c r="C333" s="1285"/>
      <c r="D333" s="1286" t="s">
        <v>2895</v>
      </c>
      <c r="E333" s="1287"/>
      <c r="F333" s="1287"/>
      <c r="G333" s="601"/>
      <c r="H333" s="1286" t="s">
        <v>2896</v>
      </c>
      <c r="I333" s="1287"/>
      <c r="J333" s="1287"/>
      <c r="K333" s="601"/>
      <c r="L333" s="1288" t="s">
        <v>2754</v>
      </c>
      <c r="M333" s="1289"/>
      <c r="N333" s="1289"/>
      <c r="O333" s="1289"/>
      <c r="P333" s="1290" t="str">
        <f>IF($G$30=0," ",(CONCATENATE("IPE FREDDO [kWh/",$G$30,"]")))</f>
        <v>IPE FREDDO [kWh/kg]</v>
      </c>
      <c r="Q333" s="1291">
        <f>IFERROR(D335/($G$33),0)</f>
        <v>0</v>
      </c>
      <c r="S333"/>
      <c r="T333"/>
      <c r="U333"/>
      <c r="V333"/>
      <c r="W333"/>
      <c r="X333"/>
      <c r="AI333" s="180"/>
    </row>
    <row r="334" spans="1:35" ht="20.100000000000001" customHeight="1" thickBot="1" x14ac:dyDescent="0.3">
      <c r="A334" s="1292"/>
      <c r="B334" s="1293"/>
      <c r="C334" s="1294"/>
      <c r="D334" s="1295" t="s">
        <v>36</v>
      </c>
      <c r="E334" s="1296" t="s">
        <v>2790</v>
      </c>
      <c r="F334" s="1297" t="s">
        <v>38</v>
      </c>
      <c r="G334" s="1298" t="s">
        <v>2756</v>
      </c>
      <c r="H334" s="1295" t="s">
        <v>36</v>
      </c>
      <c r="I334" s="1297" t="s">
        <v>2790</v>
      </c>
      <c r="J334" s="1297" t="s">
        <v>38</v>
      </c>
      <c r="K334" s="1298" t="s">
        <v>2753</v>
      </c>
      <c r="L334" s="1295" t="s">
        <v>36</v>
      </c>
      <c r="M334" s="1296" t="s">
        <v>2790</v>
      </c>
      <c r="N334" s="1297" t="s">
        <v>38</v>
      </c>
      <c r="O334" s="1299" t="s">
        <v>2753</v>
      </c>
      <c r="P334" s="1300" t="str">
        <f>IF($G$30=0," ",(CONCATENATE("IPE FREDDO [GJ/",$G$30,"]")))</f>
        <v>IPE FREDDO [GJ/kg]</v>
      </c>
      <c r="Q334" s="1301">
        <f>Q333*3.6/1000</f>
        <v>0</v>
      </c>
      <c r="R334"/>
      <c r="S334"/>
      <c r="T334"/>
      <c r="U334"/>
      <c r="V334"/>
      <c r="W334"/>
      <c r="X334"/>
      <c r="AI334" s="180"/>
    </row>
    <row r="335" spans="1:35" ht="20.100000000000001" customHeight="1" thickBot="1" x14ac:dyDescent="0.3">
      <c r="A335" s="1302"/>
      <c r="B335" s="1303" t="s">
        <v>63</v>
      </c>
      <c r="C335" s="1304" t="s">
        <v>2888</v>
      </c>
      <c r="D335" s="1305">
        <f>E21+R71</f>
        <v>0</v>
      </c>
      <c r="E335" s="1305">
        <f>D335*3.6/1000</f>
        <v>0</v>
      </c>
      <c r="F335" s="1306">
        <f>D335*$K$20</f>
        <v>0</v>
      </c>
      <c r="G335" s="1307">
        <f>IFERROR(F335/N10,0)</f>
        <v>0</v>
      </c>
      <c r="H335" s="1308">
        <f>D339+D366+D397</f>
        <v>0</v>
      </c>
      <c r="I335" s="1309">
        <f>H335*3.6/1000</f>
        <v>0</v>
      </c>
      <c r="J335" s="1309">
        <f>H335*$K$21</f>
        <v>0</v>
      </c>
      <c r="K335" s="1310">
        <f>IFERROR(H335/D335,0)</f>
        <v>0</v>
      </c>
      <c r="L335" s="1311">
        <f>AI339+AI366+AI397</f>
        <v>0</v>
      </c>
      <c r="M335" s="1312">
        <f>L335*3.6/1000</f>
        <v>0</v>
      </c>
      <c r="N335" s="1313">
        <f>L335*$K$21</f>
        <v>0</v>
      </c>
      <c r="O335" s="1314">
        <f>IFERROR(L335/D335,0)</f>
        <v>0</v>
      </c>
      <c r="P335" s="1315" t="str">
        <f>IF($G$30=0," ",(CONCATENATE("IPE FREDDO [tep/",$G$30,"]")))</f>
        <v>IPE FREDDO [tep/kg]</v>
      </c>
      <c r="Q335" s="1316">
        <f>IFERROR(F335/($G$33),0)</f>
        <v>0</v>
      </c>
      <c r="S335"/>
      <c r="T335"/>
      <c r="U335"/>
      <c r="V335"/>
      <c r="W335"/>
      <c r="X335"/>
      <c r="AI335" s="180"/>
    </row>
    <row r="336" spans="1:35" ht="15.75" thickBot="1" x14ac:dyDescent="0.3">
      <c r="A336"/>
      <c r="B336"/>
      <c r="C336"/>
      <c r="O336"/>
      <c r="P336"/>
      <c r="Q336"/>
      <c r="R336"/>
      <c r="S336"/>
      <c r="T336"/>
      <c r="U336"/>
      <c r="V336"/>
      <c r="W336"/>
      <c r="X336"/>
      <c r="AI336" s="180"/>
    </row>
    <row r="337" spans="1:35" ht="16.5" thickBot="1" x14ac:dyDescent="0.3">
      <c r="A337" s="1317" t="s">
        <v>2801</v>
      </c>
      <c r="B337" s="1288" t="s">
        <v>2584</v>
      </c>
      <c r="C337" s="1318" t="s">
        <v>47</v>
      </c>
      <c r="D337" s="1319"/>
      <c r="E337" s="1319"/>
      <c r="F337" s="1319"/>
      <c r="G337" s="1319"/>
      <c r="H337" s="1319"/>
      <c r="I337" s="1320"/>
      <c r="J337" s="1318" t="s">
        <v>2698</v>
      </c>
      <c r="K337" s="1320"/>
      <c r="L337" s="1321" t="s">
        <v>2757</v>
      </c>
      <c r="M337" s="1322"/>
      <c r="N337" s="1322"/>
      <c r="O337" s="1322"/>
      <c r="P337" s="1323"/>
      <c r="Q337" s="54"/>
      <c r="R337" s="54"/>
      <c r="S337" s="54"/>
      <c r="T337" s="54"/>
      <c r="U337" s="54"/>
      <c r="V337" s="54"/>
      <c r="W337" s="54"/>
      <c r="X337" s="55"/>
      <c r="Y337" s="55"/>
      <c r="Z337" s="55"/>
      <c r="AA337" s="55"/>
      <c r="AB337" s="55"/>
      <c r="AC337" s="55"/>
      <c r="AD337" s="55"/>
      <c r="AE337" s="55"/>
      <c r="AF337" s="55"/>
      <c r="AG337" s="55"/>
      <c r="AH337" s="55"/>
      <c r="AI337" s="182"/>
    </row>
    <row r="338" spans="1:35" ht="47.25" x14ac:dyDescent="0.25">
      <c r="A338" s="1324"/>
      <c r="B338" s="1325"/>
      <c r="C338" s="1326" t="s">
        <v>13</v>
      </c>
      <c r="D338" s="1327" t="s">
        <v>36</v>
      </c>
      <c r="E338" s="1328" t="s">
        <v>2693</v>
      </c>
      <c r="F338" s="1329" t="s">
        <v>2692</v>
      </c>
      <c r="G338" s="1327" t="s">
        <v>36</v>
      </c>
      <c r="H338" s="1329" t="s">
        <v>2889</v>
      </c>
      <c r="I338" s="1330" t="s">
        <v>2702</v>
      </c>
      <c r="J338" s="1331" t="s">
        <v>2695</v>
      </c>
      <c r="K338" s="1332" t="s">
        <v>2697</v>
      </c>
      <c r="L338" s="1333" t="s">
        <v>2699</v>
      </c>
      <c r="M338" s="1334"/>
      <c r="N338" s="1284" t="s">
        <v>2787</v>
      </c>
      <c r="O338" s="1329"/>
      <c r="P338" s="1335"/>
      <c r="Q338"/>
      <c r="R338"/>
      <c r="S338"/>
      <c r="T338"/>
      <c r="U338"/>
      <c r="V338"/>
      <c r="W338"/>
      <c r="AI338" s="180" t="s">
        <v>2696</v>
      </c>
    </row>
    <row r="339" spans="1:35" ht="16.5" thickBot="1" x14ac:dyDescent="0.3">
      <c r="A339" s="1336"/>
      <c r="B339" s="1337"/>
      <c r="C339" s="1338"/>
      <c r="D339" s="1339">
        <f>SUM(D340:D362)</f>
        <v>0</v>
      </c>
      <c r="E339" s="1340"/>
      <c r="F339" s="1294"/>
      <c r="G339" s="1341">
        <f>SUM(G340:G362)</f>
        <v>0</v>
      </c>
      <c r="H339" s="1342"/>
      <c r="I339" s="1343">
        <f>IFERROR(G339/D339,0)</f>
        <v>0</v>
      </c>
      <c r="J339" s="1344"/>
      <c r="K339" s="1343">
        <f>IFERROR(AI339/D339,0)</f>
        <v>0</v>
      </c>
      <c r="L339" s="1296" t="s">
        <v>2701</v>
      </c>
      <c r="M339" s="1299" t="s">
        <v>2700</v>
      </c>
      <c r="N339" s="1295" t="s">
        <v>2788</v>
      </c>
      <c r="O339" s="1297" t="s">
        <v>2789</v>
      </c>
      <c r="P339" s="1298" t="s">
        <v>2708</v>
      </c>
      <c r="Q339"/>
      <c r="R339"/>
      <c r="S339"/>
      <c r="T339"/>
      <c r="U339"/>
      <c r="V339"/>
      <c r="W339"/>
      <c r="AH339" s="29" t="s">
        <v>2755</v>
      </c>
      <c r="AI339" s="180">
        <f>SUM(AI340:AI362)</f>
        <v>0</v>
      </c>
    </row>
    <row r="340" spans="1:35" ht="23.25" x14ac:dyDescent="0.25">
      <c r="A340" s="1345" t="s">
        <v>2802</v>
      </c>
      <c r="B340" s="1346" t="s">
        <v>2585</v>
      </c>
      <c r="C340" s="1351" t="s">
        <v>2881</v>
      </c>
      <c r="D340" s="1023"/>
      <c r="E340" s="694" t="s">
        <v>2829</v>
      </c>
      <c r="F340" s="695"/>
      <c r="G340" s="113"/>
      <c r="H340" s="1356">
        <f>SUM(G340:G346)</f>
        <v>0</v>
      </c>
      <c r="I340" s="1357" t="str">
        <f>IFERROR(H340/D340,"-")</f>
        <v>-</v>
      </c>
      <c r="J340" s="709"/>
      <c r="K340" s="710"/>
      <c r="L340" s="1328" t="s">
        <v>2867</v>
      </c>
      <c r="M340" s="718"/>
      <c r="N340" s="1364">
        <f>IFERROR(D340/SUM(M340:M346),0)</f>
        <v>0</v>
      </c>
      <c r="O340" s="1365">
        <f t="shared" ref="O340:O362" si="95">IFERROR(G340/M340,0)</f>
        <v>0</v>
      </c>
      <c r="P340" s="1366" t="str">
        <f>IF(L340=0," ",(CONCATENATE($D$334," / ",L340)))</f>
        <v>kWhf / Produzione [kg]</v>
      </c>
      <c r="Q340"/>
      <c r="R340"/>
      <c r="S340"/>
      <c r="T340"/>
      <c r="U340"/>
      <c r="V340"/>
      <c r="W340"/>
      <c r="AH340" s="116">
        <f>K340*D340</f>
        <v>0</v>
      </c>
      <c r="AI340" s="224">
        <f>K340*D340</f>
        <v>0</v>
      </c>
    </row>
    <row r="341" spans="1:35" ht="23.25" x14ac:dyDescent="0.25">
      <c r="A341" s="1347"/>
      <c r="B341" s="1348" t="s">
        <v>2586</v>
      </c>
      <c r="C341" s="1352"/>
      <c r="D341" s="1024"/>
      <c r="E341" s="697" t="s">
        <v>2829</v>
      </c>
      <c r="F341" s="698"/>
      <c r="G341" s="80"/>
      <c r="H341" s="1356"/>
      <c r="I341" s="1357"/>
      <c r="J341" s="709"/>
      <c r="K341" s="710"/>
      <c r="L341" s="1362"/>
      <c r="M341" s="719"/>
      <c r="N341" s="1367"/>
      <c r="O341" s="1368">
        <f t="shared" si="95"/>
        <v>0</v>
      </c>
      <c r="P341" s="1369"/>
      <c r="Q341"/>
      <c r="R341"/>
      <c r="S341"/>
      <c r="T341"/>
      <c r="U341"/>
      <c r="V341"/>
      <c r="W341"/>
      <c r="AH341" s="116">
        <f t="shared" ref="AH341:AH362" si="96">K341*D341</f>
        <v>0</v>
      </c>
      <c r="AI341" s="225"/>
    </row>
    <row r="342" spans="1:35" ht="23.25" x14ac:dyDescent="0.25">
      <c r="A342" s="1347"/>
      <c r="B342" s="1348" t="s">
        <v>2587</v>
      </c>
      <c r="C342" s="1352"/>
      <c r="D342" s="1024"/>
      <c r="E342" s="697" t="s">
        <v>2830</v>
      </c>
      <c r="F342" s="698"/>
      <c r="G342" s="80"/>
      <c r="H342" s="1356"/>
      <c r="I342" s="1357"/>
      <c r="J342" s="709"/>
      <c r="K342" s="710"/>
      <c r="L342" s="1362"/>
      <c r="M342" s="719"/>
      <c r="N342" s="1367"/>
      <c r="O342" s="1368">
        <f t="shared" si="95"/>
        <v>0</v>
      </c>
      <c r="P342" s="1369"/>
      <c r="Q342"/>
      <c r="R342"/>
      <c r="S342"/>
      <c r="T342"/>
      <c r="U342"/>
      <c r="V342"/>
      <c r="W342"/>
      <c r="AH342" s="116">
        <f t="shared" si="96"/>
        <v>0</v>
      </c>
      <c r="AI342" s="225"/>
    </row>
    <row r="343" spans="1:35" ht="23.25" x14ac:dyDescent="0.25">
      <c r="A343" s="1347"/>
      <c r="B343" s="1348" t="s">
        <v>2588</v>
      </c>
      <c r="C343" s="1352"/>
      <c r="D343" s="1024"/>
      <c r="E343" s="697" t="s">
        <v>2830</v>
      </c>
      <c r="F343" s="698"/>
      <c r="G343" s="80"/>
      <c r="H343" s="1356"/>
      <c r="I343" s="1357"/>
      <c r="J343" s="709"/>
      <c r="K343" s="710"/>
      <c r="L343" s="1362"/>
      <c r="M343" s="719"/>
      <c r="N343" s="1367"/>
      <c r="O343" s="1368">
        <f t="shared" si="95"/>
        <v>0</v>
      </c>
      <c r="P343" s="1369"/>
      <c r="Q343"/>
      <c r="R343"/>
      <c r="S343"/>
      <c r="T343"/>
      <c r="U343"/>
      <c r="V343"/>
      <c r="W343"/>
      <c r="AH343" s="116">
        <f t="shared" si="96"/>
        <v>0</v>
      </c>
      <c r="AI343" s="225"/>
    </row>
    <row r="344" spans="1:35" ht="23.25" x14ac:dyDescent="0.25">
      <c r="A344" s="1347"/>
      <c r="B344" s="1348" t="s">
        <v>2589</v>
      </c>
      <c r="C344" s="1352"/>
      <c r="D344" s="1024"/>
      <c r="E344" s="697" t="s">
        <v>2831</v>
      </c>
      <c r="F344" s="698"/>
      <c r="G344" s="80"/>
      <c r="H344" s="1356"/>
      <c r="I344" s="1357"/>
      <c r="J344" s="709"/>
      <c r="K344" s="710"/>
      <c r="L344" s="1362"/>
      <c r="M344" s="719"/>
      <c r="N344" s="1367"/>
      <c r="O344" s="1368">
        <f t="shared" si="95"/>
        <v>0</v>
      </c>
      <c r="P344" s="1369"/>
      <c r="Q344"/>
      <c r="R344"/>
      <c r="S344"/>
      <c r="T344"/>
      <c r="U344"/>
      <c r="V344"/>
      <c r="W344"/>
      <c r="AH344" s="116">
        <f t="shared" si="96"/>
        <v>0</v>
      </c>
      <c r="AI344" s="225"/>
    </row>
    <row r="345" spans="1:35" ht="23.25" x14ac:dyDescent="0.25">
      <c r="A345" s="1347"/>
      <c r="B345" s="1348" t="s">
        <v>2590</v>
      </c>
      <c r="C345" s="1352"/>
      <c r="D345" s="1024"/>
      <c r="E345" s="697" t="s">
        <v>2678</v>
      </c>
      <c r="F345" s="698"/>
      <c r="G345" s="80"/>
      <c r="H345" s="1356"/>
      <c r="I345" s="1357"/>
      <c r="J345" s="709"/>
      <c r="K345" s="710"/>
      <c r="L345" s="1362"/>
      <c r="M345" s="719"/>
      <c r="N345" s="1367"/>
      <c r="O345" s="1368">
        <f t="shared" si="95"/>
        <v>0</v>
      </c>
      <c r="P345" s="1369"/>
      <c r="Q345"/>
      <c r="R345"/>
      <c r="S345"/>
      <c r="T345"/>
      <c r="U345"/>
      <c r="V345"/>
      <c r="W345"/>
      <c r="AH345" s="116">
        <f t="shared" si="96"/>
        <v>0</v>
      </c>
      <c r="AI345" s="225"/>
    </row>
    <row r="346" spans="1:35" ht="24" thickBot="1" x14ac:dyDescent="0.3">
      <c r="A346" s="1347"/>
      <c r="B346" s="1348" t="s">
        <v>2591</v>
      </c>
      <c r="C346" s="1353"/>
      <c r="D346" s="1025"/>
      <c r="E346" s="700" t="s">
        <v>2679</v>
      </c>
      <c r="F346" s="701"/>
      <c r="G346" s="702"/>
      <c r="H346" s="1358"/>
      <c r="I346" s="1359"/>
      <c r="J346" s="711"/>
      <c r="K346" s="712"/>
      <c r="L346" s="1340"/>
      <c r="M346" s="720"/>
      <c r="N346" s="1370"/>
      <c r="O346" s="1371">
        <f t="shared" si="95"/>
        <v>0</v>
      </c>
      <c r="P346" s="1372"/>
      <c r="Q346"/>
      <c r="R346"/>
      <c r="S346"/>
      <c r="T346"/>
      <c r="U346"/>
      <c r="V346"/>
      <c r="W346"/>
      <c r="AH346" s="116">
        <f t="shared" si="96"/>
        <v>0</v>
      </c>
      <c r="AI346" s="226"/>
    </row>
    <row r="347" spans="1:35" ht="23.25" x14ac:dyDescent="0.25">
      <c r="A347" s="1347"/>
      <c r="B347" s="1348" t="s">
        <v>2592</v>
      </c>
      <c r="C347" s="1351" t="s">
        <v>2817</v>
      </c>
      <c r="D347" s="1026"/>
      <c r="E347" s="705" t="s">
        <v>2853</v>
      </c>
      <c r="F347" s="704"/>
      <c r="G347" s="112"/>
      <c r="H347" s="1360">
        <f>SUM(G347:G350)</f>
        <v>0</v>
      </c>
      <c r="I347" s="1361" t="str">
        <f>IFERROR(H347/D347,"-")</f>
        <v>-</v>
      </c>
      <c r="J347" s="713"/>
      <c r="K347" s="714"/>
      <c r="L347" s="1326" t="s">
        <v>2867</v>
      </c>
      <c r="M347" s="718"/>
      <c r="N347" s="1373">
        <f>IFERROR(D347/SUM(M347:M350),0)</f>
        <v>0</v>
      </c>
      <c r="O347" s="1365">
        <f t="shared" si="95"/>
        <v>0</v>
      </c>
      <c r="P347" s="1366" t="str">
        <f>IF(L347=0," ",(CONCATENATE($D$334," / ",L347)))</f>
        <v>kWhf / Produzione [kg]</v>
      </c>
      <c r="Q347"/>
      <c r="R347"/>
      <c r="S347"/>
      <c r="T347"/>
      <c r="U347"/>
      <c r="V347"/>
      <c r="W347"/>
      <c r="AH347" s="116">
        <f t="shared" si="96"/>
        <v>0</v>
      </c>
      <c r="AI347" s="224">
        <f>K347*D347</f>
        <v>0</v>
      </c>
    </row>
    <row r="348" spans="1:35" ht="23.25" x14ac:dyDescent="0.25">
      <c r="A348" s="1347"/>
      <c r="B348" s="1348" t="s">
        <v>2593</v>
      </c>
      <c r="C348" s="1354"/>
      <c r="D348" s="1027"/>
      <c r="E348" s="706" t="s">
        <v>2854</v>
      </c>
      <c r="F348" s="695"/>
      <c r="G348" s="113"/>
      <c r="H348" s="1356"/>
      <c r="I348" s="1357"/>
      <c r="J348" s="709"/>
      <c r="K348" s="710"/>
      <c r="L348" s="1363"/>
      <c r="M348" s="719"/>
      <c r="N348" s="1374"/>
      <c r="O348" s="1368">
        <f t="shared" si="95"/>
        <v>0</v>
      </c>
      <c r="P348" s="1369"/>
      <c r="Q348"/>
      <c r="R348"/>
      <c r="S348"/>
      <c r="T348"/>
      <c r="U348"/>
      <c r="V348"/>
      <c r="W348"/>
      <c r="AH348" s="116">
        <f t="shared" si="96"/>
        <v>0</v>
      </c>
      <c r="AI348" s="227"/>
    </row>
    <row r="349" spans="1:35" ht="23.25" x14ac:dyDescent="0.25">
      <c r="A349" s="1347"/>
      <c r="B349" s="1348" t="s">
        <v>2626</v>
      </c>
      <c r="C349" s="1352"/>
      <c r="D349" s="1028"/>
      <c r="E349" s="706" t="s">
        <v>2855</v>
      </c>
      <c r="F349" s="698"/>
      <c r="G349" s="80"/>
      <c r="H349" s="1356"/>
      <c r="I349" s="1357"/>
      <c r="J349" s="709"/>
      <c r="K349" s="710"/>
      <c r="L349" s="1363"/>
      <c r="M349" s="719"/>
      <c r="N349" s="1374"/>
      <c r="O349" s="1368">
        <f t="shared" si="95"/>
        <v>0</v>
      </c>
      <c r="P349" s="1369"/>
      <c r="Q349"/>
      <c r="R349"/>
      <c r="S349"/>
      <c r="T349"/>
      <c r="U349"/>
      <c r="V349"/>
      <c r="W349"/>
      <c r="AH349" s="116">
        <f t="shared" si="96"/>
        <v>0</v>
      </c>
      <c r="AI349" s="225"/>
    </row>
    <row r="350" spans="1:35" ht="24" thickBot="1" x14ac:dyDescent="0.3">
      <c r="A350" s="1347"/>
      <c r="B350" s="1348" t="s">
        <v>2627</v>
      </c>
      <c r="C350" s="1353"/>
      <c r="D350" s="1025"/>
      <c r="E350" s="707" t="s">
        <v>2828</v>
      </c>
      <c r="F350" s="701"/>
      <c r="G350" s="702"/>
      <c r="H350" s="1358"/>
      <c r="I350" s="1359"/>
      <c r="J350" s="709"/>
      <c r="K350" s="710"/>
      <c r="L350" s="1338"/>
      <c r="M350" s="720"/>
      <c r="N350" s="1375"/>
      <c r="O350" s="1376">
        <f t="shared" si="95"/>
        <v>0</v>
      </c>
      <c r="P350" s="1372"/>
      <c r="Q350"/>
      <c r="R350"/>
      <c r="S350"/>
      <c r="T350"/>
      <c r="U350"/>
      <c r="V350"/>
      <c r="W350"/>
      <c r="AH350" s="116">
        <f t="shared" si="96"/>
        <v>0</v>
      </c>
      <c r="AI350" s="226"/>
    </row>
    <row r="351" spans="1:35" ht="23.25" x14ac:dyDescent="0.25">
      <c r="A351" s="1347"/>
      <c r="B351" s="1348" t="s">
        <v>2628</v>
      </c>
      <c r="C351" s="1351" t="s">
        <v>2864</v>
      </c>
      <c r="D351" s="1023"/>
      <c r="E351" s="1355" t="s">
        <v>2822</v>
      </c>
      <c r="F351" s="704"/>
      <c r="G351" s="112"/>
      <c r="H351" s="1360">
        <f>SUM(G351:G355)</f>
        <v>0</v>
      </c>
      <c r="I351" s="1361" t="str">
        <f>IFERROR(H351/D351,"-")</f>
        <v>-</v>
      </c>
      <c r="J351" s="713"/>
      <c r="K351" s="714"/>
      <c r="L351" s="1326" t="s">
        <v>2867</v>
      </c>
      <c r="M351" s="719"/>
      <c r="N351" s="1373">
        <f>IFERROR(D351/SUM(M351:M355),0)</f>
        <v>0</v>
      </c>
      <c r="O351" s="1365">
        <f t="shared" si="95"/>
        <v>0</v>
      </c>
      <c r="P351" s="1366" t="str">
        <f>IF(L351=0," ",(CONCATENATE($D$334," / ",L351)))</f>
        <v>kWhf / Produzione [kg]</v>
      </c>
      <c r="Q351"/>
      <c r="R351"/>
      <c r="S351"/>
      <c r="T351"/>
      <c r="U351"/>
      <c r="V351"/>
      <c r="W351"/>
      <c r="AH351" s="116">
        <f t="shared" si="96"/>
        <v>0</v>
      </c>
      <c r="AI351" s="224">
        <f>K351*D351</f>
        <v>0</v>
      </c>
    </row>
    <row r="352" spans="1:35" ht="23.25" x14ac:dyDescent="0.25">
      <c r="A352" s="1347"/>
      <c r="B352" s="1348" t="s">
        <v>2629</v>
      </c>
      <c r="C352" s="1352"/>
      <c r="D352" s="1024"/>
      <c r="E352" s="697" t="s">
        <v>2820</v>
      </c>
      <c r="F352" s="698"/>
      <c r="G352" s="80"/>
      <c r="H352" s="1356"/>
      <c r="I352" s="1357"/>
      <c r="J352" s="709"/>
      <c r="K352" s="710"/>
      <c r="L352" s="1363"/>
      <c r="M352" s="719"/>
      <c r="N352" s="1374"/>
      <c r="O352" s="1368">
        <f t="shared" si="95"/>
        <v>0</v>
      </c>
      <c r="P352" s="1369"/>
      <c r="Q352"/>
      <c r="R352"/>
      <c r="S352"/>
      <c r="T352"/>
      <c r="U352"/>
      <c r="V352"/>
      <c r="W352"/>
      <c r="AH352" s="116">
        <f t="shared" si="96"/>
        <v>0</v>
      </c>
      <c r="AI352" s="225"/>
    </row>
    <row r="353" spans="1:35" ht="23.25" x14ac:dyDescent="0.25">
      <c r="A353" s="1347"/>
      <c r="B353" s="1348" t="s">
        <v>2630</v>
      </c>
      <c r="C353" s="1352"/>
      <c r="D353" s="1024"/>
      <c r="E353" s="697" t="s">
        <v>2821</v>
      </c>
      <c r="F353" s="698"/>
      <c r="G353" s="80"/>
      <c r="H353" s="1356"/>
      <c r="I353" s="1357"/>
      <c r="J353" s="709"/>
      <c r="K353" s="710"/>
      <c r="L353" s="1363"/>
      <c r="M353" s="719"/>
      <c r="N353" s="1374"/>
      <c r="O353" s="1368">
        <f t="shared" si="95"/>
        <v>0</v>
      </c>
      <c r="P353" s="1369"/>
      <c r="Q353"/>
      <c r="R353"/>
      <c r="S353"/>
      <c r="T353"/>
      <c r="U353"/>
      <c r="V353"/>
      <c r="W353"/>
      <c r="AH353" s="116">
        <f t="shared" si="96"/>
        <v>0</v>
      </c>
      <c r="AI353" s="225"/>
    </row>
    <row r="354" spans="1:35" ht="23.25" x14ac:dyDescent="0.25">
      <c r="A354" s="1347"/>
      <c r="B354" s="1348" t="s">
        <v>2631</v>
      </c>
      <c r="C354" s="1352"/>
      <c r="D354" s="1024"/>
      <c r="E354" s="697" t="s">
        <v>2856</v>
      </c>
      <c r="F354" s="698"/>
      <c r="G354" s="80"/>
      <c r="H354" s="1356"/>
      <c r="I354" s="1357"/>
      <c r="J354" s="709"/>
      <c r="K354" s="710"/>
      <c r="L354" s="1363"/>
      <c r="M354" s="719"/>
      <c r="N354" s="1374"/>
      <c r="O354" s="1368">
        <f t="shared" si="95"/>
        <v>0</v>
      </c>
      <c r="P354" s="1369"/>
      <c r="Q354"/>
      <c r="R354"/>
      <c r="S354"/>
      <c r="T354"/>
      <c r="U354"/>
      <c r="V354"/>
      <c r="W354"/>
      <c r="AH354" s="116">
        <f t="shared" si="96"/>
        <v>0</v>
      </c>
      <c r="AI354" s="225"/>
    </row>
    <row r="355" spans="1:35" ht="24" thickBot="1" x14ac:dyDescent="0.3">
      <c r="A355" s="1347"/>
      <c r="B355" s="1348" t="s">
        <v>2655</v>
      </c>
      <c r="C355" s="1353"/>
      <c r="D355" s="1025"/>
      <c r="E355" s="700" t="s">
        <v>2857</v>
      </c>
      <c r="F355" s="701"/>
      <c r="G355" s="702"/>
      <c r="H355" s="1358"/>
      <c r="I355" s="1359"/>
      <c r="J355" s="711"/>
      <c r="K355" s="712"/>
      <c r="L355" s="1338"/>
      <c r="M355" s="720"/>
      <c r="N355" s="1375"/>
      <c r="O355" s="1376">
        <f t="shared" si="95"/>
        <v>0</v>
      </c>
      <c r="P355" s="1372"/>
      <c r="Q355"/>
      <c r="R355"/>
      <c r="S355"/>
      <c r="T355"/>
      <c r="U355"/>
      <c r="V355"/>
      <c r="W355"/>
      <c r="AH355" s="116">
        <f t="shared" si="96"/>
        <v>0</v>
      </c>
      <c r="AI355" s="226"/>
    </row>
    <row r="356" spans="1:35" ht="23.25" x14ac:dyDescent="0.25">
      <c r="A356" s="1347"/>
      <c r="B356" s="1348" t="s">
        <v>2656</v>
      </c>
      <c r="C356" s="221" t="s">
        <v>2678</v>
      </c>
      <c r="D356" s="1023"/>
      <c r="E356" s="703" t="s">
        <v>2678</v>
      </c>
      <c r="F356" s="704"/>
      <c r="G356" s="112"/>
      <c r="H356" s="1360">
        <f t="shared" ref="H356" si="97">SUM(G356:G358)</f>
        <v>0</v>
      </c>
      <c r="I356" s="1361" t="str">
        <f t="shared" ref="I356" si="98">IFERROR(H356/D356,"-")</f>
        <v>-</v>
      </c>
      <c r="J356" s="713"/>
      <c r="K356" s="714"/>
      <c r="L356" s="1326" t="s">
        <v>2867</v>
      </c>
      <c r="M356" s="719"/>
      <c r="N356" s="1373">
        <f>IFERROR(D356/SUM(M356:M358),0)</f>
        <v>0</v>
      </c>
      <c r="O356" s="1365">
        <f t="shared" si="95"/>
        <v>0</v>
      </c>
      <c r="P356" s="1366" t="str">
        <f>IF(L356=0," ",(CONCATENATE($D$334," / ",L356)))</f>
        <v>kWhf / Produzione [kg]</v>
      </c>
      <c r="Q356"/>
      <c r="R356"/>
      <c r="S356"/>
      <c r="T356"/>
      <c r="U356"/>
      <c r="V356"/>
      <c r="W356"/>
      <c r="AH356" s="116">
        <f t="shared" si="96"/>
        <v>0</v>
      </c>
      <c r="AI356" s="224">
        <f>K356*D356</f>
        <v>0</v>
      </c>
    </row>
    <row r="357" spans="1:35" ht="23.25" x14ac:dyDescent="0.25">
      <c r="A357" s="1347"/>
      <c r="B357" s="1348" t="s">
        <v>2657</v>
      </c>
      <c r="C357" s="222"/>
      <c r="D357" s="1024"/>
      <c r="E357" s="697" t="s">
        <v>2679</v>
      </c>
      <c r="F357" s="698"/>
      <c r="G357" s="80"/>
      <c r="H357" s="1356"/>
      <c r="I357" s="1357"/>
      <c r="J357" s="709"/>
      <c r="K357" s="710"/>
      <c r="L357" s="1363"/>
      <c r="M357" s="719"/>
      <c r="N357" s="1374"/>
      <c r="O357" s="1368">
        <f t="shared" si="95"/>
        <v>0</v>
      </c>
      <c r="P357" s="1369"/>
      <c r="Q357"/>
      <c r="R357"/>
      <c r="S357"/>
      <c r="T357"/>
      <c r="U357"/>
      <c r="V357"/>
      <c r="W357"/>
      <c r="AH357" s="116">
        <f t="shared" si="96"/>
        <v>0</v>
      </c>
      <c r="AI357" s="225"/>
    </row>
    <row r="358" spans="1:35" ht="24" thickBot="1" x14ac:dyDescent="0.3">
      <c r="A358" s="1347"/>
      <c r="B358" s="1348" t="s">
        <v>2658</v>
      </c>
      <c r="C358" s="223"/>
      <c r="D358" s="1025"/>
      <c r="E358" s="700" t="s">
        <v>2680</v>
      </c>
      <c r="F358" s="701"/>
      <c r="G358" s="702"/>
      <c r="H358" s="1358"/>
      <c r="I358" s="1359"/>
      <c r="J358" s="711"/>
      <c r="K358" s="712"/>
      <c r="L358" s="1338"/>
      <c r="M358" s="720"/>
      <c r="N358" s="1375"/>
      <c r="O358" s="1376">
        <f t="shared" si="95"/>
        <v>0</v>
      </c>
      <c r="P358" s="1372"/>
      <c r="Q358"/>
      <c r="R358"/>
      <c r="S358"/>
      <c r="T358"/>
      <c r="U358"/>
      <c r="V358"/>
      <c r="W358"/>
      <c r="AH358" s="116">
        <f t="shared" si="96"/>
        <v>0</v>
      </c>
      <c r="AI358" s="226"/>
    </row>
    <row r="359" spans="1:35" ht="23.25" x14ac:dyDescent="0.25">
      <c r="A359" s="1347"/>
      <c r="B359" s="1348" t="s">
        <v>2659</v>
      </c>
      <c r="C359" s="219" t="s">
        <v>2679</v>
      </c>
      <c r="D359" s="1023"/>
      <c r="E359" s="703" t="s">
        <v>2678</v>
      </c>
      <c r="F359" s="704"/>
      <c r="G359" s="112"/>
      <c r="H359" s="1360">
        <f>SUM(G359:G360)</f>
        <v>0</v>
      </c>
      <c r="I359" s="1361" t="str">
        <f>IFERROR(H359/D359,"-")</f>
        <v>-</v>
      </c>
      <c r="J359" s="713"/>
      <c r="K359" s="714"/>
      <c r="L359" s="715"/>
      <c r="M359" s="1276"/>
      <c r="N359" s="1373">
        <f>IFERROR(D359/SUM(M359:M360),0)</f>
        <v>0</v>
      </c>
      <c r="O359" s="1365">
        <f t="shared" si="95"/>
        <v>0</v>
      </c>
      <c r="P359" s="1366" t="str">
        <f>IF(L359=0," ",(CONCATENATE($D$334," / ",L359)))</f>
        <v xml:space="preserve"> </v>
      </c>
      <c r="Q359"/>
      <c r="R359"/>
      <c r="S359"/>
      <c r="T359"/>
      <c r="U359"/>
      <c r="V359"/>
      <c r="W359"/>
      <c r="AH359" s="116">
        <f t="shared" si="96"/>
        <v>0</v>
      </c>
      <c r="AI359" s="224">
        <f>K359*D359</f>
        <v>0</v>
      </c>
    </row>
    <row r="360" spans="1:35" ht="24" thickBot="1" x14ac:dyDescent="0.3">
      <c r="A360" s="1347"/>
      <c r="B360" s="1348" t="s">
        <v>2660</v>
      </c>
      <c r="C360" s="220"/>
      <c r="D360" s="1025"/>
      <c r="E360" s="700" t="s">
        <v>2679</v>
      </c>
      <c r="F360" s="701"/>
      <c r="G360" s="702"/>
      <c r="H360" s="1358"/>
      <c r="I360" s="1359"/>
      <c r="J360" s="711"/>
      <c r="K360" s="712"/>
      <c r="L360" s="717"/>
      <c r="M360" s="1277"/>
      <c r="N360" s="1375"/>
      <c r="O360" s="1376">
        <f t="shared" si="95"/>
        <v>0</v>
      </c>
      <c r="P360" s="1372"/>
      <c r="Q360"/>
      <c r="R360"/>
      <c r="S360"/>
      <c r="T360"/>
      <c r="U360"/>
      <c r="V360"/>
      <c r="W360"/>
      <c r="AH360" s="116">
        <f t="shared" si="96"/>
        <v>0</v>
      </c>
      <c r="AI360" s="226"/>
    </row>
    <row r="361" spans="1:35" ht="23.25" x14ac:dyDescent="0.25">
      <c r="A361" s="1347"/>
      <c r="B361" s="1348" t="s">
        <v>2661</v>
      </c>
      <c r="C361" s="228" t="s">
        <v>2680</v>
      </c>
      <c r="D361" s="1029"/>
      <c r="E361" s="694" t="s">
        <v>2678</v>
      </c>
      <c r="F361" s="695"/>
      <c r="G361" s="113"/>
      <c r="H361" s="1356">
        <f>SUM(G361:G362)</f>
        <v>0</v>
      </c>
      <c r="I361" s="1357" t="str">
        <f>IFERROR(H361/D361,"-")</f>
        <v>-</v>
      </c>
      <c r="J361" s="713"/>
      <c r="K361" s="714"/>
      <c r="L361" s="716"/>
      <c r="M361" s="1278"/>
      <c r="N361" s="1373">
        <f>IFERROR(D361/SUM(M361:M362),0)</f>
        <v>0</v>
      </c>
      <c r="O361" s="1365">
        <f t="shared" si="95"/>
        <v>0</v>
      </c>
      <c r="P361" s="1369" t="str">
        <f>IF(L361=0," ",(CONCATENATE($D$334," / ",L361)))</f>
        <v xml:space="preserve"> </v>
      </c>
      <c r="Q361"/>
      <c r="R361"/>
      <c r="S361"/>
      <c r="T361"/>
      <c r="U361"/>
      <c r="V361"/>
      <c r="W361"/>
      <c r="AH361" s="116">
        <f t="shared" si="96"/>
        <v>0</v>
      </c>
      <c r="AI361" s="227">
        <f>K361*D361</f>
        <v>0</v>
      </c>
    </row>
    <row r="362" spans="1:35" ht="24" thickBot="1" x14ac:dyDescent="0.3">
      <c r="A362" s="1349"/>
      <c r="B362" s="1350" t="s">
        <v>2662</v>
      </c>
      <c r="C362" s="220"/>
      <c r="D362" s="1025"/>
      <c r="E362" s="700" t="s">
        <v>2679</v>
      </c>
      <c r="F362" s="701"/>
      <c r="G362" s="702"/>
      <c r="H362" s="1358"/>
      <c r="I362" s="1359"/>
      <c r="J362" s="711"/>
      <c r="K362" s="712"/>
      <c r="L362" s="717"/>
      <c r="M362" s="1277"/>
      <c r="N362" s="1375"/>
      <c r="O362" s="1376">
        <f t="shared" si="95"/>
        <v>0</v>
      </c>
      <c r="P362" s="1372"/>
      <c r="Q362"/>
      <c r="R362"/>
      <c r="S362"/>
      <c r="T362"/>
      <c r="U362"/>
      <c r="V362"/>
      <c r="W362"/>
      <c r="AH362" s="116">
        <f t="shared" si="96"/>
        <v>0</v>
      </c>
      <c r="AI362" s="226"/>
    </row>
    <row r="363" spans="1:35" ht="15.75" thickBot="1" x14ac:dyDescent="0.3">
      <c r="A363"/>
      <c r="B363"/>
      <c r="C363"/>
      <c r="D363"/>
      <c r="E363"/>
      <c r="F363"/>
      <c r="G363"/>
      <c r="H363"/>
      <c r="I363"/>
      <c r="J363"/>
      <c r="K363"/>
      <c r="L363"/>
      <c r="M363"/>
      <c r="N363"/>
      <c r="O363"/>
      <c r="P363"/>
      <c r="Q363"/>
      <c r="R363"/>
      <c r="S363"/>
      <c r="T363"/>
      <c r="U363"/>
      <c r="V363"/>
      <c r="W363"/>
      <c r="X363"/>
      <c r="Y363"/>
      <c r="Z363"/>
      <c r="AA363"/>
      <c r="AB363"/>
      <c r="AC363"/>
      <c r="AD363"/>
      <c r="AE363"/>
      <c r="AF363"/>
      <c r="AG363"/>
      <c r="AH363"/>
      <c r="AI363" s="181"/>
    </row>
    <row r="364" spans="1:35" ht="16.5" thickBot="1" x14ac:dyDescent="0.3">
      <c r="A364" s="1317" t="s">
        <v>2801</v>
      </c>
      <c r="B364" s="1283" t="s">
        <v>3</v>
      </c>
      <c r="C364" s="1377" t="s">
        <v>47</v>
      </c>
      <c r="D364" s="1322"/>
      <c r="E364" s="1322"/>
      <c r="F364" s="1322"/>
      <c r="G364" s="1322"/>
      <c r="H364" s="1322"/>
      <c r="I364" s="1323"/>
      <c r="J364" s="1377" t="s">
        <v>2698</v>
      </c>
      <c r="K364" s="1323"/>
      <c r="L364" s="1321" t="s">
        <v>2757</v>
      </c>
      <c r="M364" s="1322"/>
      <c r="N364" s="1322"/>
      <c r="O364" s="1322"/>
      <c r="P364" s="1323"/>
      <c r="Q364"/>
      <c r="R364"/>
      <c r="S364"/>
      <c r="T364"/>
      <c r="U364"/>
      <c r="V364"/>
      <c r="W364"/>
      <c r="AI364" s="180"/>
    </row>
    <row r="365" spans="1:35" ht="47.25" x14ac:dyDescent="0.25">
      <c r="A365" s="1324"/>
      <c r="B365" s="1378"/>
      <c r="C365" s="1328" t="s">
        <v>7</v>
      </c>
      <c r="D365" s="1327" t="s">
        <v>36</v>
      </c>
      <c r="E365" s="1328" t="s">
        <v>2693</v>
      </c>
      <c r="F365" s="1329" t="s">
        <v>2692</v>
      </c>
      <c r="G365" s="1327" t="s">
        <v>36</v>
      </c>
      <c r="H365" s="1329" t="s">
        <v>2889</v>
      </c>
      <c r="I365" s="1379" t="s">
        <v>2702</v>
      </c>
      <c r="J365" s="1331" t="s">
        <v>2695</v>
      </c>
      <c r="K365" s="1380" t="s">
        <v>2697</v>
      </c>
      <c r="L365" s="1333" t="s">
        <v>2699</v>
      </c>
      <c r="M365" s="1381"/>
      <c r="N365" s="1381" t="s">
        <v>2787</v>
      </c>
      <c r="O365" s="1381"/>
      <c r="P365" s="1382"/>
      <c r="Q365"/>
      <c r="R365"/>
      <c r="S365"/>
      <c r="T365"/>
      <c r="U365"/>
      <c r="V365"/>
      <c r="W365"/>
      <c r="AI365" s="180"/>
    </row>
    <row r="366" spans="1:35" ht="16.5" thickBot="1" x14ac:dyDescent="0.3">
      <c r="A366" s="1336"/>
      <c r="B366" s="1383"/>
      <c r="C366" s="1340"/>
      <c r="D366" s="1384">
        <f>SUM(D367:D393)</f>
        <v>0</v>
      </c>
      <c r="E366" s="1340"/>
      <c r="F366" s="1385"/>
      <c r="G366" s="1341">
        <f>SUM(G367:G393)</f>
        <v>0</v>
      </c>
      <c r="H366" s="1385"/>
      <c r="I366" s="1386">
        <f>IFERROR(G366/D366,0)</f>
        <v>0</v>
      </c>
      <c r="J366" s="1293"/>
      <c r="K366" s="1386">
        <f>IFERROR(AI366/D366,0)</f>
        <v>0</v>
      </c>
      <c r="L366" s="1296" t="s">
        <v>2701</v>
      </c>
      <c r="M366" s="1297" t="s">
        <v>2700</v>
      </c>
      <c r="N366" s="1297" t="s">
        <v>2788</v>
      </c>
      <c r="O366" s="1297" t="s">
        <v>2789</v>
      </c>
      <c r="P366" s="1298" t="s">
        <v>2708</v>
      </c>
      <c r="Q366"/>
      <c r="R366"/>
      <c r="S366"/>
      <c r="T366"/>
      <c r="U366"/>
      <c r="V366"/>
      <c r="W366"/>
      <c r="AH366" s="29" t="s">
        <v>2794</v>
      </c>
      <c r="AI366" s="180">
        <f>SUM(AI367:AI393)</f>
        <v>0</v>
      </c>
    </row>
    <row r="367" spans="1:35" ht="23.25" x14ac:dyDescent="0.25">
      <c r="A367" s="1411" t="s">
        <v>2802</v>
      </c>
      <c r="B367" s="1348" t="s">
        <v>4</v>
      </c>
      <c r="C367" s="1405" t="s">
        <v>2890</v>
      </c>
      <c r="D367" s="923"/>
      <c r="E367" s="855" t="s">
        <v>2892</v>
      </c>
      <c r="F367" s="704"/>
      <c r="G367" s="847"/>
      <c r="H367" s="1387">
        <f>SUM(G367:G369)</f>
        <v>0</v>
      </c>
      <c r="I367" s="1433"/>
      <c r="J367" s="859"/>
      <c r="K367" s="860"/>
      <c r="L367" s="1326" t="s">
        <v>2867</v>
      </c>
      <c r="M367" s="879"/>
      <c r="N367" s="1393">
        <f>IFERROR(D367/SUM(M367:M369),0)</f>
        <v>0</v>
      </c>
      <c r="O367" s="1394">
        <f t="shared" ref="O367" si="99">IFERROR(G367/M367,0)</f>
        <v>0</v>
      </c>
      <c r="P367" s="1395" t="str">
        <f>IF(L367=0," ",(CONCATENATE($D$334," / ",L367)))</f>
        <v>kWhf / Produzione [kg]</v>
      </c>
      <c r="Q367"/>
      <c r="R367"/>
      <c r="S367"/>
      <c r="T367"/>
      <c r="U367"/>
      <c r="V367"/>
      <c r="W367"/>
      <c r="AH367" s="116">
        <f>K367*D367</f>
        <v>0</v>
      </c>
      <c r="AI367" s="218">
        <f>D367*K367</f>
        <v>0</v>
      </c>
    </row>
    <row r="368" spans="1:35" ht="23.25" x14ac:dyDescent="0.25">
      <c r="A368" s="1347"/>
      <c r="B368" s="1348" t="s">
        <v>10</v>
      </c>
      <c r="C368" s="1406"/>
      <c r="D368" s="924"/>
      <c r="E368" s="856" t="s">
        <v>2893</v>
      </c>
      <c r="F368" s="698"/>
      <c r="G368" s="848"/>
      <c r="H368" s="1388"/>
      <c r="I368" s="1435"/>
      <c r="J368" s="861"/>
      <c r="K368" s="862"/>
      <c r="L368" s="1363"/>
      <c r="M368" s="880"/>
      <c r="N368" s="1396"/>
      <c r="O368" s="1397">
        <f>IFERROR(G368/M368,0)</f>
        <v>0</v>
      </c>
      <c r="P368" s="1398"/>
      <c r="Q368"/>
      <c r="R368"/>
      <c r="S368"/>
      <c r="T368"/>
      <c r="U368"/>
      <c r="V368"/>
      <c r="W368"/>
      <c r="AH368" s="116">
        <f t="shared" ref="AH368:AH393" si="100">K368*D368</f>
        <v>0</v>
      </c>
      <c r="AI368" s="218"/>
    </row>
    <row r="369" spans="1:35" ht="24" thickBot="1" x14ac:dyDescent="0.3">
      <c r="A369" s="1347"/>
      <c r="B369" s="1348" t="s">
        <v>25</v>
      </c>
      <c r="C369" s="1407"/>
      <c r="D369" s="925"/>
      <c r="E369" s="1441" t="s">
        <v>2894</v>
      </c>
      <c r="F369" s="701"/>
      <c r="G369" s="851"/>
      <c r="H369" s="1389"/>
      <c r="I369" s="1434"/>
      <c r="J369" s="872"/>
      <c r="K369" s="873"/>
      <c r="L369" s="1338"/>
      <c r="M369" s="882"/>
      <c r="N369" s="1399"/>
      <c r="O369" s="1400">
        <f>IFERROR(G369/M369,0)</f>
        <v>0</v>
      </c>
      <c r="P369" s="1401"/>
      <c r="Q369"/>
      <c r="R369"/>
      <c r="S369"/>
      <c r="T369"/>
      <c r="U369"/>
      <c r="V369"/>
      <c r="W369"/>
      <c r="AH369" s="116">
        <f t="shared" si="100"/>
        <v>0</v>
      </c>
      <c r="AI369" s="218"/>
    </row>
    <row r="370" spans="1:35" ht="23.25" x14ac:dyDescent="0.25">
      <c r="A370" s="1347"/>
      <c r="B370" s="1348" t="s">
        <v>26</v>
      </c>
      <c r="C370" s="1408" t="s">
        <v>2833</v>
      </c>
      <c r="D370" s="1280"/>
      <c r="E370" s="855" t="s">
        <v>2835</v>
      </c>
      <c r="F370" s="704"/>
      <c r="G370" s="847"/>
      <c r="H370" s="1390">
        <f>SUM(G370:G389)</f>
        <v>0</v>
      </c>
      <c r="I370" s="1436"/>
      <c r="J370" s="865"/>
      <c r="K370" s="866"/>
      <c r="L370" s="715"/>
      <c r="M370" s="879"/>
      <c r="N370" s="1360">
        <f>IFERROR(D370/SUM(M370:M389),0)</f>
        <v>0</v>
      </c>
      <c r="O370" s="1394">
        <f t="shared" ref="O370" si="101">IFERROR(G370/M370,0)</f>
        <v>0</v>
      </c>
      <c r="P370" s="1402" t="str">
        <f>IF(L370=0," ",(CONCATENATE($D$334," / ",L370)))</f>
        <v xml:space="preserve"> </v>
      </c>
      <c r="Q370"/>
      <c r="R370"/>
      <c r="S370"/>
      <c r="T370"/>
      <c r="U370"/>
      <c r="V370"/>
      <c r="W370"/>
      <c r="AH370" s="116">
        <f t="shared" si="100"/>
        <v>0</v>
      </c>
      <c r="AI370" s="218">
        <f>K370*D370</f>
        <v>0</v>
      </c>
    </row>
    <row r="371" spans="1:35" ht="23.25" x14ac:dyDescent="0.25">
      <c r="A371" s="1347"/>
      <c r="B371" s="1348" t="s">
        <v>27</v>
      </c>
      <c r="C371" s="1409"/>
      <c r="D371" s="1113"/>
      <c r="E371" s="856" t="s">
        <v>2836</v>
      </c>
      <c r="F371" s="698"/>
      <c r="G371" s="848"/>
      <c r="H371" s="1391"/>
      <c r="I371" s="1437"/>
      <c r="J371" s="867"/>
      <c r="K371" s="868"/>
      <c r="L371" s="716"/>
      <c r="M371" s="880"/>
      <c r="N371" s="1356"/>
      <c r="O371" s="1397">
        <f>IFERROR(G371/M371,0)</f>
        <v>0</v>
      </c>
      <c r="P371" s="1403"/>
      <c r="Q371"/>
      <c r="R371"/>
      <c r="S371"/>
      <c r="T371"/>
      <c r="U371"/>
      <c r="V371"/>
      <c r="W371"/>
      <c r="AH371" s="116">
        <f t="shared" si="100"/>
        <v>0</v>
      </c>
      <c r="AI371" s="218"/>
    </row>
    <row r="372" spans="1:35" ht="23.25" x14ac:dyDescent="0.25">
      <c r="A372" s="1347"/>
      <c r="B372" s="1348" t="s">
        <v>67</v>
      </c>
      <c r="C372" s="1409"/>
      <c r="D372" s="1113"/>
      <c r="E372" s="706" t="s">
        <v>2837</v>
      </c>
      <c r="F372" s="698"/>
      <c r="G372" s="848"/>
      <c r="H372" s="1391"/>
      <c r="I372" s="1437"/>
      <c r="J372" s="867"/>
      <c r="K372" s="868"/>
      <c r="L372" s="716"/>
      <c r="M372" s="880"/>
      <c r="N372" s="1356"/>
      <c r="O372" s="1397">
        <f t="shared" ref="O372:O388" si="102">IFERROR(G372/M372,0)</f>
        <v>0</v>
      </c>
      <c r="P372" s="1403"/>
      <c r="Q372"/>
      <c r="R372"/>
      <c r="S372"/>
      <c r="T372"/>
      <c r="U372"/>
      <c r="V372"/>
      <c r="W372"/>
      <c r="AH372" s="116">
        <f t="shared" si="100"/>
        <v>0</v>
      </c>
      <c r="AI372" s="218"/>
    </row>
    <row r="373" spans="1:35" ht="23.25" x14ac:dyDescent="0.25">
      <c r="A373" s="1347"/>
      <c r="B373" s="1348" t="s">
        <v>68</v>
      </c>
      <c r="C373" s="1409"/>
      <c r="D373" s="1113"/>
      <c r="E373" s="856" t="s">
        <v>2838</v>
      </c>
      <c r="F373" s="698"/>
      <c r="G373" s="848"/>
      <c r="H373" s="1391"/>
      <c r="I373" s="1437"/>
      <c r="J373" s="867"/>
      <c r="K373" s="868"/>
      <c r="L373" s="716"/>
      <c r="M373" s="880"/>
      <c r="N373" s="1356"/>
      <c r="O373" s="1397">
        <f t="shared" si="102"/>
        <v>0</v>
      </c>
      <c r="P373" s="1403"/>
      <c r="Q373"/>
      <c r="R373"/>
      <c r="S373"/>
      <c r="T373"/>
      <c r="U373"/>
      <c r="V373"/>
      <c r="W373"/>
      <c r="AH373" s="116">
        <f t="shared" si="100"/>
        <v>0</v>
      </c>
      <c r="AI373" s="218"/>
    </row>
    <row r="374" spans="1:35" ht="23.25" x14ac:dyDescent="0.25">
      <c r="A374" s="1347"/>
      <c r="B374" s="1348" t="s">
        <v>70</v>
      </c>
      <c r="C374" s="1409"/>
      <c r="D374" s="1113"/>
      <c r="E374" s="706" t="s">
        <v>2839</v>
      </c>
      <c r="F374" s="698"/>
      <c r="G374" s="848"/>
      <c r="H374" s="1391"/>
      <c r="I374" s="1437"/>
      <c r="J374" s="867"/>
      <c r="K374" s="868"/>
      <c r="L374" s="716"/>
      <c r="M374" s="880"/>
      <c r="N374" s="1356"/>
      <c r="O374" s="1397">
        <f t="shared" si="102"/>
        <v>0</v>
      </c>
      <c r="P374" s="1403"/>
      <c r="Q374"/>
      <c r="R374"/>
      <c r="S374"/>
      <c r="T374"/>
      <c r="U374"/>
      <c r="V374"/>
      <c r="W374"/>
      <c r="AH374" s="116">
        <f t="shared" si="100"/>
        <v>0</v>
      </c>
      <c r="AI374" s="218"/>
    </row>
    <row r="375" spans="1:35" ht="23.25" x14ac:dyDescent="0.25">
      <c r="A375" s="1347"/>
      <c r="B375" s="1348" t="s">
        <v>71</v>
      </c>
      <c r="C375" s="1409"/>
      <c r="D375" s="1113"/>
      <c r="E375" s="856" t="s">
        <v>2840</v>
      </c>
      <c r="F375" s="849"/>
      <c r="G375" s="850"/>
      <c r="H375" s="1391"/>
      <c r="I375" s="1437"/>
      <c r="J375" s="867"/>
      <c r="K375" s="868"/>
      <c r="L375" s="716"/>
      <c r="M375" s="881"/>
      <c r="N375" s="1356"/>
      <c r="O375" s="1397">
        <f t="shared" si="102"/>
        <v>0</v>
      </c>
      <c r="P375" s="1403"/>
      <c r="Q375"/>
      <c r="R375"/>
      <c r="S375"/>
      <c r="T375"/>
      <c r="U375"/>
      <c r="V375"/>
      <c r="W375"/>
      <c r="AH375" s="116">
        <f t="shared" si="100"/>
        <v>0</v>
      </c>
      <c r="AI375" s="218"/>
    </row>
    <row r="376" spans="1:35" ht="23.25" x14ac:dyDescent="0.25">
      <c r="A376" s="1347"/>
      <c r="B376" s="1348" t="s">
        <v>2647</v>
      </c>
      <c r="C376" s="1409"/>
      <c r="D376" s="1113"/>
      <c r="E376" s="706" t="s">
        <v>2959</v>
      </c>
      <c r="F376" s="849"/>
      <c r="G376" s="850"/>
      <c r="H376" s="1391"/>
      <c r="I376" s="1437"/>
      <c r="J376" s="867"/>
      <c r="K376" s="868"/>
      <c r="L376" s="716"/>
      <c r="M376" s="881"/>
      <c r="N376" s="1356"/>
      <c r="O376" s="1397">
        <f t="shared" si="102"/>
        <v>0</v>
      </c>
      <c r="P376" s="1403"/>
      <c r="Q376"/>
      <c r="R376"/>
      <c r="S376"/>
      <c r="T376"/>
      <c r="U376"/>
      <c r="V376"/>
      <c r="W376"/>
      <c r="AH376" s="116"/>
      <c r="AI376" s="218"/>
    </row>
    <row r="377" spans="1:35" ht="23.25" x14ac:dyDescent="0.25">
      <c r="A377" s="1347"/>
      <c r="B377" s="1348" t="s">
        <v>2648</v>
      </c>
      <c r="C377" s="1409"/>
      <c r="D377" s="1113"/>
      <c r="E377" s="856" t="s">
        <v>2960</v>
      </c>
      <c r="F377" s="849"/>
      <c r="G377" s="850"/>
      <c r="H377" s="1391"/>
      <c r="I377" s="1437"/>
      <c r="J377" s="867"/>
      <c r="K377" s="868"/>
      <c r="L377" s="716"/>
      <c r="M377" s="881"/>
      <c r="N377" s="1356"/>
      <c r="O377" s="1397">
        <f t="shared" si="102"/>
        <v>0</v>
      </c>
      <c r="P377" s="1403"/>
      <c r="Q377"/>
      <c r="R377"/>
      <c r="S377"/>
      <c r="T377"/>
      <c r="U377"/>
      <c r="V377"/>
      <c r="W377"/>
      <c r="AH377" s="116"/>
      <c r="AI377" s="218"/>
    </row>
    <row r="378" spans="1:35" ht="23.25" x14ac:dyDescent="0.25">
      <c r="A378" s="1347"/>
      <c r="B378" s="1348" t="s">
        <v>2649</v>
      </c>
      <c r="C378" s="1409"/>
      <c r="D378" s="1113"/>
      <c r="E378" s="706" t="s">
        <v>2961</v>
      </c>
      <c r="F378" s="849"/>
      <c r="G378" s="850"/>
      <c r="H378" s="1391"/>
      <c r="I378" s="1437"/>
      <c r="J378" s="867"/>
      <c r="K378" s="868"/>
      <c r="L378" s="716"/>
      <c r="M378" s="881"/>
      <c r="N378" s="1356"/>
      <c r="O378" s="1397">
        <f t="shared" si="102"/>
        <v>0</v>
      </c>
      <c r="P378" s="1403"/>
      <c r="Q378"/>
      <c r="R378"/>
      <c r="S378"/>
      <c r="T378"/>
      <c r="U378"/>
      <c r="V378"/>
      <c r="W378"/>
      <c r="AH378" s="116"/>
      <c r="AI378" s="218"/>
    </row>
    <row r="379" spans="1:35" ht="23.25" x14ac:dyDescent="0.25">
      <c r="A379" s="1347"/>
      <c r="B379" s="1348" t="s">
        <v>2650</v>
      </c>
      <c r="C379" s="1409"/>
      <c r="D379" s="1113"/>
      <c r="E379" s="856" t="s">
        <v>2962</v>
      </c>
      <c r="F379" s="849"/>
      <c r="G379" s="850"/>
      <c r="H379" s="1391"/>
      <c r="I379" s="1437"/>
      <c r="J379" s="867"/>
      <c r="K379" s="868"/>
      <c r="L379" s="716"/>
      <c r="M379" s="881"/>
      <c r="N379" s="1356"/>
      <c r="O379" s="1397">
        <f t="shared" si="102"/>
        <v>0</v>
      </c>
      <c r="P379" s="1403"/>
      <c r="Q379"/>
      <c r="R379"/>
      <c r="S379"/>
      <c r="T379"/>
      <c r="U379"/>
      <c r="V379"/>
      <c r="W379"/>
      <c r="AH379" s="116"/>
      <c r="AI379" s="218"/>
    </row>
    <row r="380" spans="1:35" ht="23.25" x14ac:dyDescent="0.25">
      <c r="A380" s="1347"/>
      <c r="B380" s="1348" t="s">
        <v>2651</v>
      </c>
      <c r="C380" s="1409"/>
      <c r="D380" s="1113"/>
      <c r="E380" s="706" t="s">
        <v>3008</v>
      </c>
      <c r="F380" s="849"/>
      <c r="G380" s="850"/>
      <c r="H380" s="1391"/>
      <c r="I380" s="1437"/>
      <c r="J380" s="867"/>
      <c r="K380" s="868"/>
      <c r="L380" s="716"/>
      <c r="M380" s="881"/>
      <c r="N380" s="1356"/>
      <c r="O380" s="1397">
        <f t="shared" si="102"/>
        <v>0</v>
      </c>
      <c r="P380" s="1403"/>
      <c r="Q380"/>
      <c r="R380"/>
      <c r="S380"/>
      <c r="T380"/>
      <c r="U380"/>
      <c r="V380"/>
      <c r="W380"/>
      <c r="AH380" s="116"/>
      <c r="AI380" s="218"/>
    </row>
    <row r="381" spans="1:35" ht="23.25" x14ac:dyDescent="0.25">
      <c r="A381" s="1347"/>
      <c r="B381" s="1348" t="s">
        <v>2652</v>
      </c>
      <c r="C381" s="1409"/>
      <c r="D381" s="1113"/>
      <c r="E381" s="856" t="s">
        <v>3009</v>
      </c>
      <c r="F381" s="849"/>
      <c r="G381" s="850"/>
      <c r="H381" s="1391"/>
      <c r="I381" s="1437"/>
      <c r="J381" s="867"/>
      <c r="K381" s="868"/>
      <c r="L381" s="716"/>
      <c r="M381" s="881"/>
      <c r="N381" s="1356"/>
      <c r="O381" s="1397">
        <f t="shared" si="102"/>
        <v>0</v>
      </c>
      <c r="P381" s="1403"/>
      <c r="Q381"/>
      <c r="R381"/>
      <c r="S381"/>
      <c r="T381"/>
      <c r="U381"/>
      <c r="V381"/>
      <c r="W381"/>
      <c r="AH381" s="116"/>
      <c r="AI381" s="218"/>
    </row>
    <row r="382" spans="1:35" ht="23.25" x14ac:dyDescent="0.25">
      <c r="A382" s="1347"/>
      <c r="B382" s="1348" t="s">
        <v>2683</v>
      </c>
      <c r="C382" s="1409"/>
      <c r="D382" s="1113"/>
      <c r="E382" s="706" t="s">
        <v>3010</v>
      </c>
      <c r="F382" s="849"/>
      <c r="G382" s="850"/>
      <c r="H382" s="1391"/>
      <c r="I382" s="1437"/>
      <c r="J382" s="867"/>
      <c r="K382" s="868"/>
      <c r="L382" s="716"/>
      <c r="M382" s="881"/>
      <c r="N382" s="1356"/>
      <c r="O382" s="1397">
        <f t="shared" si="102"/>
        <v>0</v>
      </c>
      <c r="P382" s="1403"/>
      <c r="Q382"/>
      <c r="R382"/>
      <c r="S382"/>
      <c r="T382"/>
      <c r="U382"/>
      <c r="V382"/>
      <c r="W382"/>
      <c r="AH382" s="116"/>
      <c r="AI382" s="218"/>
    </row>
    <row r="383" spans="1:35" ht="23.25" x14ac:dyDescent="0.25">
      <c r="A383" s="1347"/>
      <c r="B383" s="1348" t="s">
        <v>2684</v>
      </c>
      <c r="C383" s="1409"/>
      <c r="D383" s="1113"/>
      <c r="E383" s="856" t="s">
        <v>3011</v>
      </c>
      <c r="F383" s="849"/>
      <c r="G383" s="850"/>
      <c r="H383" s="1391"/>
      <c r="I383" s="1437"/>
      <c r="J383" s="867"/>
      <c r="K383" s="868"/>
      <c r="L383" s="716"/>
      <c r="M383" s="881"/>
      <c r="N383" s="1356"/>
      <c r="O383" s="1397">
        <f t="shared" si="102"/>
        <v>0</v>
      </c>
      <c r="P383" s="1403"/>
      <c r="Q383"/>
      <c r="R383"/>
      <c r="S383"/>
      <c r="T383"/>
      <c r="U383"/>
      <c r="V383"/>
      <c r="W383"/>
      <c r="AH383" s="116"/>
      <c r="AI383" s="218"/>
    </row>
    <row r="384" spans="1:35" ht="23.25" x14ac:dyDescent="0.25">
      <c r="A384" s="1347"/>
      <c r="B384" s="1348" t="s">
        <v>2955</v>
      </c>
      <c r="C384" s="1409"/>
      <c r="D384" s="1113"/>
      <c r="E384" s="706" t="s">
        <v>3012</v>
      </c>
      <c r="F384" s="849"/>
      <c r="G384" s="850"/>
      <c r="H384" s="1391"/>
      <c r="I384" s="1437"/>
      <c r="J384" s="867"/>
      <c r="K384" s="868"/>
      <c r="L384" s="716"/>
      <c r="M384" s="881"/>
      <c r="N384" s="1356"/>
      <c r="O384" s="1397">
        <f t="shared" si="102"/>
        <v>0</v>
      </c>
      <c r="P384" s="1403"/>
      <c r="Q384"/>
      <c r="R384"/>
      <c r="S384"/>
      <c r="T384"/>
      <c r="U384"/>
      <c r="V384"/>
      <c r="W384"/>
      <c r="AH384" s="116"/>
      <c r="AI384" s="218"/>
    </row>
    <row r="385" spans="1:35" ht="23.25" x14ac:dyDescent="0.25">
      <c r="A385" s="1347"/>
      <c r="B385" s="1348" t="s">
        <v>2956</v>
      </c>
      <c r="C385" s="1409"/>
      <c r="D385" s="1113"/>
      <c r="E385" s="856" t="s">
        <v>3013</v>
      </c>
      <c r="F385" s="849"/>
      <c r="G385" s="850"/>
      <c r="H385" s="1391"/>
      <c r="I385" s="1437"/>
      <c r="J385" s="867"/>
      <c r="K385" s="868"/>
      <c r="L385" s="716"/>
      <c r="M385" s="881"/>
      <c r="N385" s="1356"/>
      <c r="O385" s="1397">
        <f t="shared" si="102"/>
        <v>0</v>
      </c>
      <c r="P385" s="1403"/>
      <c r="Q385"/>
      <c r="R385"/>
      <c r="S385"/>
      <c r="T385"/>
      <c r="U385"/>
      <c r="V385"/>
      <c r="W385"/>
      <c r="AH385" s="116"/>
      <c r="AI385" s="218"/>
    </row>
    <row r="386" spans="1:35" ht="23.25" x14ac:dyDescent="0.25">
      <c r="A386" s="1347"/>
      <c r="B386" s="1348" t="s">
        <v>2957</v>
      </c>
      <c r="C386" s="1409"/>
      <c r="D386" s="1113"/>
      <c r="E386" s="706" t="s">
        <v>2999</v>
      </c>
      <c r="F386" s="849"/>
      <c r="G386" s="850"/>
      <c r="H386" s="1391"/>
      <c r="I386" s="1437"/>
      <c r="J386" s="867"/>
      <c r="K386" s="868"/>
      <c r="L386" s="716"/>
      <c r="M386" s="881"/>
      <c r="N386" s="1356"/>
      <c r="O386" s="1397">
        <f t="shared" si="102"/>
        <v>0</v>
      </c>
      <c r="P386" s="1403"/>
      <c r="Q386"/>
      <c r="R386"/>
      <c r="S386"/>
      <c r="T386"/>
      <c r="U386"/>
      <c r="V386"/>
      <c r="W386"/>
      <c r="AH386" s="116">
        <f t="shared" si="100"/>
        <v>0</v>
      </c>
      <c r="AI386" s="218"/>
    </row>
    <row r="387" spans="1:35" ht="23.25" x14ac:dyDescent="0.25">
      <c r="A387" s="1347"/>
      <c r="B387" s="1348" t="s">
        <v>2958</v>
      </c>
      <c r="C387" s="1409"/>
      <c r="D387" s="1113"/>
      <c r="E387" s="856" t="s">
        <v>3000</v>
      </c>
      <c r="F387" s="849"/>
      <c r="G387" s="850"/>
      <c r="H387" s="1391"/>
      <c r="I387" s="1437"/>
      <c r="J387" s="867"/>
      <c r="K387" s="868"/>
      <c r="L387" s="716"/>
      <c r="M387" s="881"/>
      <c r="N387" s="1356"/>
      <c r="O387" s="1397">
        <f t="shared" si="102"/>
        <v>0</v>
      </c>
      <c r="P387" s="1403"/>
      <c r="Q387"/>
      <c r="R387"/>
      <c r="S387"/>
      <c r="T387"/>
      <c r="U387"/>
      <c r="V387"/>
      <c r="W387"/>
      <c r="AH387" s="116">
        <f t="shared" si="100"/>
        <v>0</v>
      </c>
      <c r="AI387" s="218"/>
    </row>
    <row r="388" spans="1:35" ht="23.25" x14ac:dyDescent="0.25">
      <c r="A388" s="1347"/>
      <c r="B388" s="1348" t="s">
        <v>2971</v>
      </c>
      <c r="C388" s="1409"/>
      <c r="D388" s="1113"/>
      <c r="E388" s="706" t="s">
        <v>3001</v>
      </c>
      <c r="F388" s="849"/>
      <c r="G388" s="850"/>
      <c r="H388" s="1391"/>
      <c r="I388" s="1437"/>
      <c r="J388" s="867"/>
      <c r="K388" s="868"/>
      <c r="L388" s="716"/>
      <c r="M388" s="881"/>
      <c r="N388" s="1356"/>
      <c r="O388" s="1397">
        <f t="shared" si="102"/>
        <v>0</v>
      </c>
      <c r="P388" s="1403"/>
      <c r="Q388"/>
      <c r="R388"/>
      <c r="S388"/>
      <c r="T388"/>
      <c r="U388"/>
      <c r="V388"/>
      <c r="W388"/>
      <c r="AH388" s="116">
        <f t="shared" si="100"/>
        <v>0</v>
      </c>
      <c r="AI388" s="218"/>
    </row>
    <row r="389" spans="1:35" ht="24" thickBot="1" x14ac:dyDescent="0.3">
      <c r="A389" s="1347"/>
      <c r="B389" s="1348" t="s">
        <v>2972</v>
      </c>
      <c r="C389" s="1410"/>
      <c r="D389" s="1281"/>
      <c r="E389" s="707" t="s">
        <v>3002</v>
      </c>
      <c r="F389" s="701"/>
      <c r="G389" s="851"/>
      <c r="H389" s="1392"/>
      <c r="I389" s="1438"/>
      <c r="J389" s="869"/>
      <c r="K389" s="870"/>
      <c r="L389" s="717"/>
      <c r="M389" s="882"/>
      <c r="N389" s="1358"/>
      <c r="O389" s="1400">
        <f>IFERROR(G389/M389,0)</f>
        <v>0</v>
      </c>
      <c r="P389" s="1404"/>
      <c r="Q389"/>
      <c r="R389"/>
      <c r="S389"/>
      <c r="T389"/>
      <c r="U389"/>
      <c r="V389"/>
      <c r="W389"/>
      <c r="AH389" s="116">
        <f t="shared" si="100"/>
        <v>0</v>
      </c>
      <c r="AI389" s="218"/>
    </row>
    <row r="390" spans="1:35" ht="23.25" x14ac:dyDescent="0.25">
      <c r="A390" s="1347"/>
      <c r="B390" s="1348" t="s">
        <v>2973</v>
      </c>
      <c r="C390" s="231" t="s">
        <v>2678</v>
      </c>
      <c r="D390" s="923"/>
      <c r="E390" s="705" t="s">
        <v>2678</v>
      </c>
      <c r="F390" s="704"/>
      <c r="G390" s="847"/>
      <c r="H390" s="1387">
        <f>SUM(G390:G391)</f>
        <v>0</v>
      </c>
      <c r="I390" s="1433"/>
      <c r="J390" s="859"/>
      <c r="K390" s="860"/>
      <c r="L390" s="715"/>
      <c r="M390" s="1439"/>
      <c r="N390" s="1393">
        <f>IFERROR(D390/SUM(M390:M391),0)</f>
        <v>0</v>
      </c>
      <c r="O390" s="1394">
        <f t="shared" ref="O390" si="103">IFERROR(G390/M390,0)</f>
        <v>0</v>
      </c>
      <c r="P390" s="1395" t="str">
        <f>IF(L390=0," ",(CONCATENATE($D$334," / ",L390)))</f>
        <v xml:space="preserve"> </v>
      </c>
      <c r="Q390"/>
      <c r="R390"/>
      <c r="S390"/>
      <c r="T390"/>
      <c r="U390"/>
      <c r="V390"/>
      <c r="W390"/>
      <c r="AH390" s="116">
        <f t="shared" si="100"/>
        <v>0</v>
      </c>
      <c r="AI390" s="218">
        <f>K390*D390</f>
        <v>0</v>
      </c>
    </row>
    <row r="391" spans="1:35" ht="24" thickBot="1" x14ac:dyDescent="0.3">
      <c r="A391" s="1347"/>
      <c r="B391" s="1348" t="s">
        <v>2974</v>
      </c>
      <c r="C391" s="232"/>
      <c r="D391" s="925"/>
      <c r="E391" s="707" t="s">
        <v>2679</v>
      </c>
      <c r="F391" s="701"/>
      <c r="G391" s="851"/>
      <c r="H391" s="1389"/>
      <c r="I391" s="1434"/>
      <c r="J391" s="872"/>
      <c r="K391" s="873"/>
      <c r="L391" s="717"/>
      <c r="M391" s="1440"/>
      <c r="N391" s="1399"/>
      <c r="O391" s="1400">
        <f>IFERROR(G391/M391,0)</f>
        <v>0</v>
      </c>
      <c r="P391" s="1401"/>
      <c r="Q391"/>
      <c r="R391"/>
      <c r="S391"/>
      <c r="T391"/>
      <c r="U391"/>
      <c r="V391"/>
      <c r="W391"/>
      <c r="AH391" s="116">
        <f t="shared" si="100"/>
        <v>0</v>
      </c>
      <c r="AI391" s="218"/>
    </row>
    <row r="392" spans="1:35" ht="23.25" x14ac:dyDescent="0.25">
      <c r="A392" s="1347"/>
      <c r="B392" s="1348" t="s">
        <v>2975</v>
      </c>
      <c r="C392" s="231" t="s">
        <v>2679</v>
      </c>
      <c r="D392" s="923"/>
      <c r="E392" s="705" t="s">
        <v>2678</v>
      </c>
      <c r="F392" s="704"/>
      <c r="G392" s="847"/>
      <c r="H392" s="1387">
        <f>SUM(G392:G393)</f>
        <v>0</v>
      </c>
      <c r="I392" s="1433"/>
      <c r="J392" s="859"/>
      <c r="K392" s="860"/>
      <c r="L392" s="715"/>
      <c r="M392" s="1439"/>
      <c r="N392" s="1393">
        <f>IFERROR(D392/SUM(M392:M393),0)</f>
        <v>0</v>
      </c>
      <c r="O392" s="1394">
        <f t="shared" ref="O392" si="104">IFERROR(G392/M392,0)</f>
        <v>0</v>
      </c>
      <c r="P392" s="1395" t="str">
        <f>IF(L392=0," ",(CONCATENATE($D$334," / ",L392)))</f>
        <v xml:space="preserve"> </v>
      </c>
      <c r="Q392"/>
      <c r="R392"/>
      <c r="S392"/>
      <c r="T392"/>
      <c r="U392"/>
      <c r="V392"/>
      <c r="W392"/>
      <c r="AH392" s="116">
        <f t="shared" si="100"/>
        <v>0</v>
      </c>
      <c r="AI392" s="218">
        <f>K392*D392</f>
        <v>0</v>
      </c>
    </row>
    <row r="393" spans="1:35" ht="24" thickBot="1" x14ac:dyDescent="0.3">
      <c r="A393" s="1347"/>
      <c r="B393" s="1350" t="s">
        <v>2976</v>
      </c>
      <c r="C393" s="232"/>
      <c r="D393" s="925"/>
      <c r="E393" s="707" t="s">
        <v>2679</v>
      </c>
      <c r="F393" s="701"/>
      <c r="G393" s="851"/>
      <c r="H393" s="1389"/>
      <c r="I393" s="1434"/>
      <c r="J393" s="872"/>
      <c r="K393" s="873"/>
      <c r="L393" s="717"/>
      <c r="M393" s="1440"/>
      <c r="N393" s="1399"/>
      <c r="O393" s="1400">
        <f>IFERROR(G393/M393,0)</f>
        <v>0</v>
      </c>
      <c r="P393" s="1401"/>
      <c r="Q393"/>
      <c r="R393"/>
      <c r="S393"/>
      <c r="T393"/>
      <c r="U393"/>
      <c r="V393"/>
      <c r="W393"/>
      <c r="AH393" s="116">
        <f t="shared" si="100"/>
        <v>0</v>
      </c>
      <c r="AI393" s="218"/>
    </row>
    <row r="394" spans="1:35" ht="15.75" thickBot="1" x14ac:dyDescent="0.3">
      <c r="A394"/>
      <c r="B394"/>
      <c r="C394"/>
      <c r="D394"/>
      <c r="E394"/>
      <c r="F394"/>
      <c r="G394"/>
      <c r="H394"/>
      <c r="I394"/>
      <c r="J394"/>
      <c r="K394"/>
      <c r="L394"/>
      <c r="M394"/>
      <c r="N394"/>
      <c r="O394" s="139"/>
      <c r="P394"/>
      <c r="Q394"/>
      <c r="R394"/>
      <c r="S394"/>
      <c r="T394"/>
      <c r="U394"/>
      <c r="V394"/>
      <c r="W394"/>
      <c r="X394"/>
      <c r="Y394"/>
      <c r="Z394"/>
      <c r="AA394"/>
      <c r="AB394"/>
      <c r="AC394"/>
      <c r="AD394"/>
      <c r="AE394"/>
      <c r="AF394"/>
      <c r="AG394"/>
      <c r="AH394"/>
      <c r="AI394" s="181"/>
    </row>
    <row r="395" spans="1:35" ht="16.5" thickBot="1" x14ac:dyDescent="0.3">
      <c r="A395" s="1317" t="s">
        <v>2801</v>
      </c>
      <c r="B395" s="1283" t="s">
        <v>2594</v>
      </c>
      <c r="C395" s="1377" t="s">
        <v>47</v>
      </c>
      <c r="D395" s="1322"/>
      <c r="E395" s="1322"/>
      <c r="F395" s="1322"/>
      <c r="G395" s="1322"/>
      <c r="H395" s="1322"/>
      <c r="I395" s="1323"/>
      <c r="J395" s="1377" t="s">
        <v>2698</v>
      </c>
      <c r="K395" s="1323"/>
      <c r="L395" s="1321" t="s">
        <v>2757</v>
      </c>
      <c r="M395" s="1322"/>
      <c r="N395" s="1322"/>
      <c r="O395" s="1322"/>
      <c r="P395" s="1323"/>
      <c r="Q395"/>
      <c r="R395"/>
      <c r="S395"/>
      <c r="T395"/>
      <c r="U395"/>
      <c r="V395"/>
      <c r="W395"/>
      <c r="AI395" s="180"/>
    </row>
    <row r="396" spans="1:35" ht="47.25" x14ac:dyDescent="0.25">
      <c r="A396" s="1324"/>
      <c r="B396" s="1378"/>
      <c r="C396" s="1328" t="s">
        <v>8</v>
      </c>
      <c r="D396" s="1327" t="s">
        <v>36</v>
      </c>
      <c r="E396" s="1328" t="s">
        <v>2693</v>
      </c>
      <c r="F396" s="1329" t="s">
        <v>2692</v>
      </c>
      <c r="G396" s="1327" t="s">
        <v>36</v>
      </c>
      <c r="H396" s="1329" t="s">
        <v>2889</v>
      </c>
      <c r="I396" s="1379" t="s">
        <v>2702</v>
      </c>
      <c r="J396" s="1331" t="s">
        <v>2695</v>
      </c>
      <c r="K396" s="1380" t="s">
        <v>2697</v>
      </c>
      <c r="L396" s="1333" t="s">
        <v>2699</v>
      </c>
      <c r="M396" s="1381"/>
      <c r="N396" s="1381" t="s">
        <v>2787</v>
      </c>
      <c r="O396" s="1381"/>
      <c r="P396" s="1382"/>
      <c r="Q396"/>
      <c r="R396"/>
      <c r="S396"/>
      <c r="T396"/>
      <c r="U396"/>
      <c r="V396"/>
      <c r="W396"/>
      <c r="AI396" s="180"/>
    </row>
    <row r="397" spans="1:35" ht="16.5" thickBot="1" x14ac:dyDescent="0.3">
      <c r="A397" s="1336"/>
      <c r="B397" s="1383"/>
      <c r="C397" s="1340"/>
      <c r="D397" s="1339">
        <f>SUM(D398:D408)</f>
        <v>0</v>
      </c>
      <c r="E397" s="1340"/>
      <c r="F397" s="1385"/>
      <c r="G397" s="1341">
        <f>SUM(G398:G408)</f>
        <v>0</v>
      </c>
      <c r="H397" s="1342"/>
      <c r="I397" s="1343">
        <f>IFERROR(G397/D397,0)</f>
        <v>0</v>
      </c>
      <c r="J397" s="1293"/>
      <c r="K397" s="1343">
        <f>IFERROR(AI397/D397,0)</f>
        <v>0</v>
      </c>
      <c r="L397" s="1296" t="s">
        <v>2701</v>
      </c>
      <c r="M397" s="1297" t="s">
        <v>2700</v>
      </c>
      <c r="N397" s="1297" t="s">
        <v>2788</v>
      </c>
      <c r="O397" s="1297" t="s">
        <v>2789</v>
      </c>
      <c r="P397" s="1298" t="s">
        <v>2708</v>
      </c>
      <c r="Q397"/>
      <c r="R397"/>
      <c r="S397"/>
      <c r="T397"/>
      <c r="U397"/>
      <c r="V397"/>
      <c r="W397"/>
      <c r="Y397" s="32"/>
      <c r="AH397" s="29" t="s">
        <v>2798</v>
      </c>
      <c r="AI397" s="180">
        <f>SUM(AI398:AI408)</f>
        <v>0</v>
      </c>
    </row>
    <row r="398" spans="1:35" ht="23.25" x14ac:dyDescent="0.25">
      <c r="A398" s="1345" t="s">
        <v>2802</v>
      </c>
      <c r="B398" s="1346" t="s">
        <v>2595</v>
      </c>
      <c r="C398" s="1405" t="s">
        <v>2891</v>
      </c>
      <c r="D398" s="1121"/>
      <c r="E398" s="1427" t="s">
        <v>2835</v>
      </c>
      <c r="F398" s="704"/>
      <c r="G398" s="1117"/>
      <c r="H398" s="1424">
        <f>SUM(G398:G400)</f>
        <v>0</v>
      </c>
      <c r="I398" s="1430"/>
      <c r="J398" s="859"/>
      <c r="K398" s="876"/>
      <c r="L398" s="906"/>
      <c r="M398" s="902"/>
      <c r="N398" s="1412">
        <f>IFERROR(D398/M398,0)</f>
        <v>0</v>
      </c>
      <c r="O398" s="1394">
        <f t="shared" ref="O398:O408" si="105">IFERROR(G398/M398,0)</f>
        <v>0</v>
      </c>
      <c r="P398" s="1413" t="str">
        <f>IF(L398=0," ",(CONCATENATE($D$334," / ",L398)))</f>
        <v xml:space="preserve"> </v>
      </c>
      <c r="Q398" s="88"/>
      <c r="R398" s="88"/>
      <c r="S398" s="88"/>
      <c r="T398" s="88"/>
      <c r="U398" s="88"/>
      <c r="V398" s="88"/>
      <c r="W398" s="88"/>
      <c r="X398" s="89"/>
      <c r="Y398" s="89"/>
      <c r="Z398" s="89"/>
      <c r="AA398" s="89"/>
      <c r="AB398" s="89"/>
      <c r="AC398" s="89"/>
      <c r="AD398" s="89"/>
      <c r="AE398" s="89"/>
      <c r="AF398" s="89"/>
      <c r="AG398" s="89"/>
      <c r="AH398" s="174">
        <f>K398*D398</f>
        <v>0</v>
      </c>
      <c r="AI398" s="235">
        <f>D398*K398</f>
        <v>0</v>
      </c>
    </row>
    <row r="399" spans="1:35" ht="23.25" x14ac:dyDescent="0.25">
      <c r="A399" s="1347"/>
      <c r="B399" s="1348" t="s">
        <v>2596</v>
      </c>
      <c r="C399" s="1406"/>
      <c r="D399" s="1122"/>
      <c r="E399" s="1428" t="s">
        <v>2836</v>
      </c>
      <c r="F399" s="698"/>
      <c r="G399" s="1118"/>
      <c r="H399" s="1425"/>
      <c r="I399" s="1431"/>
      <c r="J399" s="861"/>
      <c r="K399" s="877"/>
      <c r="L399" s="907"/>
      <c r="M399" s="903"/>
      <c r="N399" s="1414"/>
      <c r="O399" s="1397">
        <f t="shared" si="105"/>
        <v>0</v>
      </c>
      <c r="P399" s="1415"/>
      <c r="Q399" s="88"/>
      <c r="R399" s="88"/>
      <c r="S399" s="88"/>
      <c r="T399" s="88"/>
      <c r="U399" s="88"/>
      <c r="V399" s="88"/>
      <c r="W399" s="88"/>
      <c r="X399" s="89"/>
      <c r="Y399" s="89"/>
      <c r="Z399" s="89"/>
      <c r="AA399" s="89"/>
      <c r="AB399" s="89"/>
      <c r="AC399" s="89"/>
      <c r="AD399" s="89"/>
      <c r="AE399" s="89"/>
      <c r="AF399" s="89"/>
      <c r="AG399" s="89"/>
      <c r="AH399" s="174">
        <f t="shared" ref="AH399:AH408" si="106">K399*D399</f>
        <v>0</v>
      </c>
      <c r="AI399" s="236"/>
    </row>
    <row r="400" spans="1:35" ht="24" thickBot="1" x14ac:dyDescent="0.3">
      <c r="A400" s="1347"/>
      <c r="B400" s="1348" t="s">
        <v>2597</v>
      </c>
      <c r="C400" s="1407"/>
      <c r="D400" s="1123"/>
      <c r="E400" s="707" t="s">
        <v>2837</v>
      </c>
      <c r="F400" s="701"/>
      <c r="G400" s="1119"/>
      <c r="H400" s="1426"/>
      <c r="I400" s="1432"/>
      <c r="J400" s="872"/>
      <c r="K400" s="878"/>
      <c r="L400" s="908"/>
      <c r="M400" s="904"/>
      <c r="N400" s="1416"/>
      <c r="O400" s="1417">
        <f t="shared" si="105"/>
        <v>0</v>
      </c>
      <c r="P400" s="1418"/>
      <c r="Q400" s="88"/>
      <c r="R400" s="88"/>
      <c r="S400" s="88"/>
      <c r="T400" s="88"/>
      <c r="U400" s="88"/>
      <c r="V400" s="88"/>
      <c r="W400" s="88"/>
      <c r="X400" s="89"/>
      <c r="Y400" s="89"/>
      <c r="Z400" s="89"/>
      <c r="AA400" s="89"/>
      <c r="AB400" s="89"/>
      <c r="AC400" s="89"/>
      <c r="AD400" s="89"/>
      <c r="AE400" s="89"/>
      <c r="AF400" s="89"/>
      <c r="AG400" s="89"/>
      <c r="AH400" s="174">
        <f t="shared" si="106"/>
        <v>0</v>
      </c>
      <c r="AI400" s="237"/>
    </row>
    <row r="401" spans="1:35" ht="23.25" x14ac:dyDescent="0.25">
      <c r="A401" s="1347"/>
      <c r="B401" s="1348" t="s">
        <v>2598</v>
      </c>
      <c r="C401" s="233" t="s">
        <v>2685</v>
      </c>
      <c r="D401" s="923"/>
      <c r="E401" s="705" t="s">
        <v>2678</v>
      </c>
      <c r="F401" s="704"/>
      <c r="G401" s="1117"/>
      <c r="H401" s="1387">
        <f>SUM(G401:G402)</f>
        <v>0</v>
      </c>
      <c r="I401" s="1433"/>
      <c r="J401" s="912"/>
      <c r="K401" s="876"/>
      <c r="L401" s="916"/>
      <c r="M401" s="879"/>
      <c r="N401" s="1412">
        <f>IFERROR(D401/M401,0)</f>
        <v>0</v>
      </c>
      <c r="O401" s="1394">
        <f t="shared" si="105"/>
        <v>0</v>
      </c>
      <c r="P401" s="1419" t="str">
        <f>IF(L401=0," ",(CONCATENATE($D$334," / ",L401)))</f>
        <v xml:space="preserve"> </v>
      </c>
      <c r="Q401" s="88"/>
      <c r="R401" s="88"/>
      <c r="S401" s="88"/>
      <c r="T401" s="88"/>
      <c r="U401" s="88"/>
      <c r="V401" s="88"/>
      <c r="W401" s="88"/>
      <c r="X401" s="89"/>
      <c r="Y401" s="89"/>
      <c r="Z401" s="89"/>
      <c r="AA401" s="89"/>
      <c r="AB401" s="89"/>
      <c r="AC401" s="89"/>
      <c r="AD401" s="89"/>
      <c r="AE401" s="89"/>
      <c r="AF401" s="89"/>
      <c r="AG401" s="89"/>
      <c r="AH401" s="174">
        <f t="shared" si="106"/>
        <v>0</v>
      </c>
      <c r="AI401" s="234">
        <f>D401*K401</f>
        <v>0</v>
      </c>
    </row>
    <row r="402" spans="1:35" ht="24" thickBot="1" x14ac:dyDescent="0.3">
      <c r="A402" s="1347"/>
      <c r="B402" s="1348" t="s">
        <v>2599</v>
      </c>
      <c r="C402" s="230"/>
      <c r="D402" s="925"/>
      <c r="E402" s="707" t="s">
        <v>2679</v>
      </c>
      <c r="F402" s="701"/>
      <c r="G402" s="1119"/>
      <c r="H402" s="1389"/>
      <c r="I402" s="1434"/>
      <c r="J402" s="913"/>
      <c r="K402" s="878"/>
      <c r="L402" s="917"/>
      <c r="M402" s="882"/>
      <c r="N402" s="1420"/>
      <c r="O402" s="1400">
        <f t="shared" si="105"/>
        <v>0</v>
      </c>
      <c r="P402" s="1421"/>
      <c r="Q402" s="88"/>
      <c r="R402" s="88"/>
      <c r="S402" s="88"/>
      <c r="T402" s="88"/>
      <c r="U402" s="88"/>
      <c r="V402" s="88"/>
      <c r="W402" s="88"/>
      <c r="X402" s="89"/>
      <c r="Y402" s="89"/>
      <c r="Z402" s="89"/>
      <c r="AA402" s="89"/>
      <c r="AB402" s="89"/>
      <c r="AC402" s="89"/>
      <c r="AD402" s="89"/>
      <c r="AE402" s="89"/>
      <c r="AF402" s="89"/>
      <c r="AG402" s="89"/>
      <c r="AH402" s="174">
        <f t="shared" si="106"/>
        <v>0</v>
      </c>
      <c r="AI402" s="234"/>
    </row>
    <row r="403" spans="1:35" ht="23.25" x14ac:dyDescent="0.25">
      <c r="A403" s="1347"/>
      <c r="B403" s="1348" t="s">
        <v>2600</v>
      </c>
      <c r="C403" s="233" t="s">
        <v>2685</v>
      </c>
      <c r="D403" s="923"/>
      <c r="E403" s="705" t="s">
        <v>2678</v>
      </c>
      <c r="F403" s="704"/>
      <c r="G403" s="1117"/>
      <c r="H403" s="1387">
        <f>SUM(G403:G404)</f>
        <v>0</v>
      </c>
      <c r="I403" s="1433"/>
      <c r="J403" s="912"/>
      <c r="K403" s="876"/>
      <c r="L403" s="916"/>
      <c r="M403" s="879"/>
      <c r="N403" s="1412">
        <f t="shared" ref="N403" si="107">IFERROR(D403/M403,0)</f>
        <v>0</v>
      </c>
      <c r="O403" s="1394">
        <f t="shared" si="105"/>
        <v>0</v>
      </c>
      <c r="P403" s="1419" t="str">
        <f>IF(L403=0," ",(CONCATENATE($D$334," / ",L403)))</f>
        <v xml:space="preserve"> </v>
      </c>
      <c r="Q403" s="88"/>
      <c r="R403" s="88"/>
      <c r="S403" s="88"/>
      <c r="T403" s="88"/>
      <c r="U403" s="88"/>
      <c r="V403" s="88"/>
      <c r="W403" s="88"/>
      <c r="X403" s="89"/>
      <c r="Y403" s="89"/>
      <c r="Z403" s="89"/>
      <c r="AA403" s="89"/>
      <c r="AB403" s="89"/>
      <c r="AC403" s="89"/>
      <c r="AD403" s="89"/>
      <c r="AE403" s="89"/>
      <c r="AF403" s="89"/>
      <c r="AG403" s="89"/>
      <c r="AH403" s="174">
        <f t="shared" si="106"/>
        <v>0</v>
      </c>
      <c r="AI403" s="234">
        <f t="shared" ref="AI403" si="108">D403*K403</f>
        <v>0</v>
      </c>
    </row>
    <row r="404" spans="1:35" ht="24" thickBot="1" x14ac:dyDescent="0.3">
      <c r="A404" s="1347"/>
      <c r="B404" s="1348" t="s">
        <v>2663</v>
      </c>
      <c r="C404" s="230"/>
      <c r="D404" s="925"/>
      <c r="E404" s="707" t="s">
        <v>2679</v>
      </c>
      <c r="F404" s="701"/>
      <c r="G404" s="1119"/>
      <c r="H404" s="1389"/>
      <c r="I404" s="1434"/>
      <c r="J404" s="913"/>
      <c r="K404" s="878"/>
      <c r="L404" s="917"/>
      <c r="M404" s="882"/>
      <c r="N404" s="1420"/>
      <c r="O404" s="1400">
        <f t="shared" si="105"/>
        <v>0</v>
      </c>
      <c r="P404" s="1421"/>
      <c r="Q404" s="88"/>
      <c r="R404" s="88"/>
      <c r="S404" s="88"/>
      <c r="T404" s="88"/>
      <c r="U404" s="88"/>
      <c r="V404" s="88"/>
      <c r="W404" s="88"/>
      <c r="X404" s="89"/>
      <c r="Y404" s="89"/>
      <c r="Z404" s="89"/>
      <c r="AA404" s="89"/>
      <c r="AB404" s="89"/>
      <c r="AC404" s="89"/>
      <c r="AD404" s="89"/>
      <c r="AE404" s="89"/>
      <c r="AF404" s="89"/>
      <c r="AG404" s="89"/>
      <c r="AH404" s="174">
        <f t="shared" si="106"/>
        <v>0</v>
      </c>
      <c r="AI404" s="234"/>
    </row>
    <row r="405" spans="1:35" ht="23.25" x14ac:dyDescent="0.25">
      <c r="A405" s="1347"/>
      <c r="B405" s="1348" t="s">
        <v>2664</v>
      </c>
      <c r="C405" s="233" t="s">
        <v>2685</v>
      </c>
      <c r="D405" s="923"/>
      <c r="E405" s="705" t="s">
        <v>2678</v>
      </c>
      <c r="F405" s="704"/>
      <c r="G405" s="1117"/>
      <c r="H405" s="1387">
        <f>SUM(G405:G406)</f>
        <v>0</v>
      </c>
      <c r="I405" s="1433"/>
      <c r="J405" s="912"/>
      <c r="K405" s="876"/>
      <c r="L405" s="916"/>
      <c r="M405" s="879"/>
      <c r="N405" s="1412">
        <f t="shared" ref="N405" si="109">IFERROR(D405/M405,0)</f>
        <v>0</v>
      </c>
      <c r="O405" s="1394">
        <f t="shared" si="105"/>
        <v>0</v>
      </c>
      <c r="P405" s="1419" t="str">
        <f>IF(L405=0," ",(CONCATENATE($D$334," / ",L405)))</f>
        <v xml:space="preserve"> </v>
      </c>
      <c r="Q405" s="88"/>
      <c r="R405" s="88"/>
      <c r="S405" s="88"/>
      <c r="T405" s="88"/>
      <c r="U405" s="88"/>
      <c r="V405" s="88"/>
      <c r="W405" s="88"/>
      <c r="X405" s="89"/>
      <c r="Y405" s="89"/>
      <c r="Z405" s="89"/>
      <c r="AA405" s="89"/>
      <c r="AB405" s="89"/>
      <c r="AC405" s="89"/>
      <c r="AD405" s="89"/>
      <c r="AE405" s="89"/>
      <c r="AF405" s="89"/>
      <c r="AG405" s="89"/>
      <c r="AH405" s="174">
        <f t="shared" si="106"/>
        <v>0</v>
      </c>
      <c r="AI405" s="234">
        <f t="shared" ref="AI405" si="110">D405*K405</f>
        <v>0</v>
      </c>
    </row>
    <row r="406" spans="1:35" ht="24.95" customHeight="1" thickBot="1" x14ac:dyDescent="0.3">
      <c r="A406" s="1347"/>
      <c r="B406" s="1348" t="s">
        <v>2665</v>
      </c>
      <c r="C406" s="230"/>
      <c r="D406" s="925"/>
      <c r="E406" s="707" t="s">
        <v>2679</v>
      </c>
      <c r="F406" s="701"/>
      <c r="G406" s="1119"/>
      <c r="H406" s="1389"/>
      <c r="I406" s="1434"/>
      <c r="J406" s="913"/>
      <c r="K406" s="878"/>
      <c r="L406" s="917"/>
      <c r="M406" s="882"/>
      <c r="N406" s="1420"/>
      <c r="O406" s="1400">
        <f t="shared" si="105"/>
        <v>0</v>
      </c>
      <c r="P406" s="1421"/>
      <c r="Q406" s="88"/>
      <c r="R406" s="88"/>
      <c r="S406" s="88"/>
      <c r="T406" s="88"/>
      <c r="U406" s="88"/>
      <c r="V406" s="88"/>
      <c r="W406" s="88"/>
      <c r="X406" s="89"/>
      <c r="Y406" s="89"/>
      <c r="Z406" s="89"/>
      <c r="AA406" s="89"/>
      <c r="AB406" s="89"/>
      <c r="AC406" s="89"/>
      <c r="AD406" s="89"/>
      <c r="AE406" s="89"/>
      <c r="AF406" s="89"/>
      <c r="AG406" s="89"/>
      <c r="AH406" s="174">
        <f t="shared" si="106"/>
        <v>0</v>
      </c>
      <c r="AI406" s="234"/>
    </row>
    <row r="407" spans="1:35" ht="23.25" x14ac:dyDescent="0.25">
      <c r="A407" s="1347"/>
      <c r="B407" s="1348" t="s">
        <v>2666</v>
      </c>
      <c r="C407" s="229" t="s">
        <v>2685</v>
      </c>
      <c r="D407" s="926"/>
      <c r="E407" s="705" t="s">
        <v>2678</v>
      </c>
      <c r="F407" s="695"/>
      <c r="G407" s="1120"/>
      <c r="H407" s="1387">
        <f>SUM(G407:G408)</f>
        <v>0</v>
      </c>
      <c r="I407" s="1433"/>
      <c r="J407" s="914"/>
      <c r="K407" s="915"/>
      <c r="L407" s="918"/>
      <c r="M407" s="905"/>
      <c r="N407" s="1422">
        <f t="shared" ref="N407" si="111">IFERROR(D407/M407,0)</f>
        <v>0</v>
      </c>
      <c r="O407" s="1394">
        <f t="shared" si="105"/>
        <v>0</v>
      </c>
      <c r="P407" s="1423" t="str">
        <f>IF(L407=0," ",(CONCATENATE($D$334," / ",L407)))</f>
        <v xml:space="preserve"> </v>
      </c>
      <c r="Q407" s="88"/>
      <c r="R407" s="88"/>
      <c r="S407" s="88"/>
      <c r="T407" s="88"/>
      <c r="U407" s="88"/>
      <c r="V407" s="88"/>
      <c r="W407" s="88"/>
      <c r="X407" s="89"/>
      <c r="Y407" s="89"/>
      <c r="Z407" s="89"/>
      <c r="AA407" s="89"/>
      <c r="AB407" s="89"/>
      <c r="AC407" s="89"/>
      <c r="AD407" s="89"/>
      <c r="AE407" s="89"/>
      <c r="AF407" s="89"/>
      <c r="AG407" s="89"/>
      <c r="AH407" s="174">
        <f t="shared" si="106"/>
        <v>0</v>
      </c>
      <c r="AI407" s="234">
        <f t="shared" ref="AI407" si="112">D407*K407</f>
        <v>0</v>
      </c>
    </row>
    <row r="408" spans="1:35" ht="24" thickBot="1" x14ac:dyDescent="0.3">
      <c r="A408" s="1349"/>
      <c r="B408" s="1429" t="s">
        <v>2667</v>
      </c>
      <c r="C408" s="230"/>
      <c r="D408" s="925"/>
      <c r="E408" s="707" t="s">
        <v>2679</v>
      </c>
      <c r="F408" s="701"/>
      <c r="G408" s="1119"/>
      <c r="H408" s="1389"/>
      <c r="I408" s="1434"/>
      <c r="J408" s="913"/>
      <c r="K408" s="878"/>
      <c r="L408" s="917"/>
      <c r="M408" s="882"/>
      <c r="N408" s="1420"/>
      <c r="O408" s="1400">
        <f t="shared" si="105"/>
        <v>0</v>
      </c>
      <c r="P408" s="1421"/>
      <c r="Q408" s="88"/>
      <c r="R408" s="88"/>
      <c r="S408" s="88"/>
      <c r="T408" s="88"/>
      <c r="U408" s="88"/>
      <c r="V408" s="88"/>
      <c r="W408" s="88"/>
      <c r="X408" s="89"/>
      <c r="Y408" s="89"/>
      <c r="Z408" s="89"/>
      <c r="AA408" s="89"/>
      <c r="AB408" s="89"/>
      <c r="AC408" s="89"/>
      <c r="AD408" s="89"/>
      <c r="AE408" s="89"/>
      <c r="AF408" s="89"/>
      <c r="AG408" s="89"/>
      <c r="AH408" s="174">
        <f t="shared" si="106"/>
        <v>0</v>
      </c>
      <c r="AI408" s="234"/>
    </row>
    <row r="409" spans="1:35" x14ac:dyDescent="0.25">
      <c r="A409" s="156"/>
      <c r="B409" s="156"/>
      <c r="C409" s="154"/>
      <c r="O409" s="159"/>
      <c r="P409" s="159"/>
      <c r="Q409" s="173"/>
      <c r="R409" s="161"/>
      <c r="S409" s="154"/>
      <c r="T409" s="154"/>
      <c r="U409" s="154"/>
      <c r="V409" s="154"/>
      <c r="W409" s="154"/>
    </row>
    <row r="410" spans="1:35" x14ac:dyDescent="0.25">
      <c r="A410" s="156"/>
      <c r="B410" s="164"/>
      <c r="C410" s="165"/>
      <c r="O410" s="158"/>
      <c r="P410" s="159"/>
      <c r="Q410" s="160"/>
      <c r="R410" s="161"/>
      <c r="S410" s="158"/>
      <c r="T410" s="166"/>
      <c r="U410" s="160"/>
      <c r="V410" s="167"/>
      <c r="W410" s="31"/>
    </row>
    <row r="411" spans="1:35" x14ac:dyDescent="0.25">
      <c r="A411" s="156"/>
      <c r="B411" s="164"/>
      <c r="C411" s="165"/>
      <c r="O411" s="158"/>
      <c r="P411" s="159"/>
      <c r="Q411" s="160"/>
      <c r="R411" s="161"/>
      <c r="S411" s="158"/>
      <c r="T411" s="166"/>
      <c r="U411" s="160"/>
      <c r="V411" s="167"/>
      <c r="W411" s="31"/>
    </row>
    <row r="412" spans="1:35" x14ac:dyDescent="0.25">
      <c r="A412" s="156"/>
      <c r="B412" s="164"/>
      <c r="C412" s="165"/>
      <c r="O412" s="158"/>
      <c r="P412" s="159"/>
      <c r="Q412" s="160"/>
      <c r="R412" s="161"/>
      <c r="S412" s="158"/>
      <c r="T412" s="166"/>
      <c r="U412" s="160"/>
      <c r="V412" s="167"/>
      <c r="W412" s="31"/>
    </row>
    <row r="413" spans="1:35" x14ac:dyDescent="0.25">
      <c r="A413" s="156"/>
      <c r="B413" s="164"/>
      <c r="C413" s="165"/>
      <c r="O413" s="158"/>
      <c r="P413" s="159"/>
      <c r="Q413" s="160"/>
      <c r="R413" s="161"/>
      <c r="S413" s="158"/>
      <c r="T413" s="166"/>
      <c r="U413" s="160"/>
      <c r="V413" s="167"/>
      <c r="W413" s="31"/>
    </row>
    <row r="414" spans="1:35" ht="15" customHeight="1" x14ac:dyDescent="0.25">
      <c r="A414" s="156"/>
      <c r="B414" s="164"/>
      <c r="C414" s="168"/>
      <c r="O414" s="169"/>
      <c r="P414" s="159"/>
      <c r="Q414" s="160"/>
      <c r="R414" s="161"/>
      <c r="S414" s="158"/>
      <c r="T414" s="166"/>
      <c r="U414" s="160"/>
      <c r="V414" s="167"/>
      <c r="W414" s="31"/>
    </row>
    <row r="415" spans="1:35" x14ac:dyDescent="0.25">
      <c r="A415" s="156"/>
      <c r="B415" s="164"/>
      <c r="C415" s="168"/>
      <c r="O415" s="169"/>
      <c r="P415" s="159"/>
      <c r="Q415" s="160"/>
      <c r="R415" s="161"/>
      <c r="S415" s="158"/>
      <c r="T415" s="166"/>
      <c r="U415" s="160"/>
      <c r="V415" s="167"/>
      <c r="W415" s="31"/>
    </row>
    <row r="416" spans="1:35" x14ac:dyDescent="0.25">
      <c r="B416" s="31"/>
      <c r="C416" s="31"/>
      <c r="O416" s="31"/>
      <c r="P416" s="31"/>
      <c r="Q416" s="31"/>
      <c r="R416" s="31"/>
      <c r="S416" s="31"/>
      <c r="T416" s="31"/>
      <c r="U416" s="31"/>
      <c r="V416" s="31"/>
      <c r="W416" s="31"/>
    </row>
    <row r="417" spans="1:23" x14ac:dyDescent="0.25">
      <c r="A417" s="156"/>
      <c r="B417" s="156"/>
      <c r="C417" s="154"/>
      <c r="O417" s="159"/>
      <c r="P417" s="159"/>
      <c r="Q417" s="160"/>
      <c r="R417" s="161"/>
      <c r="S417" s="154"/>
      <c r="T417" s="154"/>
      <c r="U417" s="154"/>
      <c r="V417" s="154"/>
      <c r="W417" s="154"/>
    </row>
    <row r="418" spans="1:23" x14ac:dyDescent="0.25">
      <c r="A418" s="156"/>
      <c r="B418" s="164"/>
      <c r="C418" s="165"/>
      <c r="O418" s="158"/>
      <c r="P418" s="159"/>
      <c r="Q418" s="160"/>
      <c r="R418" s="161"/>
      <c r="S418" s="158"/>
      <c r="T418" s="166"/>
      <c r="U418" s="160"/>
      <c r="V418" s="167"/>
      <c r="W418" s="31"/>
    </row>
    <row r="419" spans="1:23" x14ac:dyDescent="0.25">
      <c r="A419" s="156"/>
      <c r="B419" s="164"/>
      <c r="C419" s="165"/>
      <c r="O419" s="158"/>
      <c r="P419" s="159"/>
      <c r="Q419" s="160"/>
      <c r="R419" s="161"/>
      <c r="S419" s="158"/>
      <c r="T419" s="166"/>
      <c r="U419" s="160"/>
      <c r="V419" s="167"/>
      <c r="W419" s="31"/>
    </row>
    <row r="420" spans="1:23" x14ac:dyDescent="0.25">
      <c r="A420" s="156"/>
      <c r="B420" s="164"/>
      <c r="C420" s="165"/>
      <c r="O420" s="158"/>
      <c r="P420" s="159"/>
      <c r="Q420" s="160"/>
      <c r="R420" s="161"/>
      <c r="S420" s="158"/>
      <c r="T420" s="166"/>
      <c r="U420" s="160"/>
      <c r="V420" s="167"/>
      <c r="W420" s="31"/>
    </row>
    <row r="421" spans="1:23" x14ac:dyDescent="0.25">
      <c r="A421" s="156"/>
      <c r="B421" s="164"/>
      <c r="C421" s="165"/>
      <c r="O421" s="158"/>
      <c r="P421" s="159"/>
      <c r="Q421" s="160"/>
      <c r="R421" s="161"/>
      <c r="S421" s="158"/>
      <c r="T421" s="166"/>
      <c r="U421" s="160"/>
      <c r="V421" s="167"/>
      <c r="W421" s="31"/>
    </row>
    <row r="422" spans="1:23" x14ac:dyDescent="0.25">
      <c r="A422" s="156"/>
      <c r="B422" s="164"/>
      <c r="C422" s="168"/>
      <c r="O422" s="169"/>
      <c r="P422" s="159"/>
      <c r="Q422" s="160"/>
      <c r="R422" s="161"/>
      <c r="S422" s="158"/>
      <c r="T422" s="166"/>
      <c r="U422" s="160"/>
      <c r="V422" s="167"/>
      <c r="W422" s="31"/>
    </row>
    <row r="423" spans="1:23" x14ac:dyDescent="0.25">
      <c r="A423" s="156"/>
      <c r="B423" s="164"/>
      <c r="C423" s="168"/>
      <c r="O423" s="169"/>
      <c r="P423" s="159"/>
      <c r="Q423" s="160"/>
      <c r="R423" s="161"/>
      <c r="S423" s="158"/>
      <c r="T423" s="166"/>
      <c r="U423" s="160"/>
      <c r="V423" s="167"/>
      <c r="W423" s="31"/>
    </row>
    <row r="424" spans="1:23" x14ac:dyDescent="0.25">
      <c r="B424" s="31"/>
      <c r="C424" s="31"/>
      <c r="O424" s="31"/>
      <c r="P424" s="31"/>
      <c r="Q424" s="31"/>
      <c r="R424" s="31"/>
      <c r="S424" s="31"/>
      <c r="T424" s="31"/>
      <c r="U424" s="31"/>
      <c r="V424" s="31"/>
      <c r="W424" s="31"/>
    </row>
    <row r="425" spans="1:23" ht="17.25" x14ac:dyDescent="0.25">
      <c r="A425" s="170"/>
      <c r="B425" s="170"/>
      <c r="C425" s="170"/>
      <c r="O425" s="154"/>
      <c r="P425" s="154"/>
      <c r="Q425" s="154"/>
      <c r="R425" s="154"/>
      <c r="S425" s="155"/>
      <c r="T425" s="155"/>
      <c r="U425" s="155"/>
      <c r="V425" s="155"/>
      <c r="W425" s="155"/>
    </row>
    <row r="426" spans="1:23" ht="17.25" x14ac:dyDescent="0.25">
      <c r="A426" s="170"/>
      <c r="B426" s="170"/>
      <c r="C426" s="170"/>
      <c r="O426" s="171"/>
      <c r="P426" s="156"/>
      <c r="Q426" s="154"/>
      <c r="R426" s="156"/>
      <c r="S426" s="154"/>
      <c r="T426" s="154"/>
      <c r="U426" s="154"/>
      <c r="V426" s="157"/>
      <c r="W426" s="157"/>
    </row>
    <row r="427" spans="1:23" ht="17.25" x14ac:dyDescent="0.25">
      <c r="A427" s="156"/>
      <c r="B427" s="156"/>
      <c r="C427" s="172"/>
      <c r="O427" s="158"/>
      <c r="P427" s="159"/>
      <c r="Q427" s="160"/>
      <c r="R427" s="161"/>
      <c r="S427" s="162"/>
      <c r="T427" s="162"/>
      <c r="U427" s="163"/>
      <c r="V427" s="157"/>
      <c r="W427" s="157"/>
    </row>
    <row r="428" spans="1:23" x14ac:dyDescent="0.25">
      <c r="B428" s="31"/>
      <c r="C428" s="31"/>
      <c r="O428" s="31"/>
      <c r="P428" s="31"/>
      <c r="Q428" s="31"/>
      <c r="R428" s="31"/>
      <c r="S428" s="31"/>
      <c r="T428" s="31"/>
      <c r="U428" s="31"/>
      <c r="V428" s="31"/>
      <c r="W428" s="31"/>
    </row>
    <row r="429" spans="1:23" x14ac:dyDescent="0.25">
      <c r="B429" s="31"/>
      <c r="C429" s="31"/>
      <c r="O429" s="154"/>
      <c r="P429" s="154"/>
      <c r="Q429" s="154"/>
      <c r="R429" s="154"/>
      <c r="S429" s="154"/>
      <c r="T429" s="154"/>
      <c r="U429" s="154"/>
      <c r="V429" s="154"/>
      <c r="W429" s="154"/>
    </row>
    <row r="430" spans="1:23" x14ac:dyDescent="0.25">
      <c r="A430" s="156"/>
      <c r="B430" s="156"/>
      <c r="C430" s="156"/>
      <c r="O430" s="159"/>
      <c r="P430" s="159"/>
      <c r="Q430" s="160"/>
      <c r="R430" s="161"/>
      <c r="S430" s="154"/>
      <c r="T430" s="154"/>
      <c r="U430" s="154"/>
      <c r="V430" s="154"/>
      <c r="W430" s="154"/>
    </row>
    <row r="431" spans="1:23" x14ac:dyDescent="0.25">
      <c r="A431" s="156"/>
      <c r="B431" s="164"/>
      <c r="C431" s="165"/>
      <c r="O431" s="158"/>
      <c r="P431" s="159"/>
      <c r="Q431" s="160"/>
      <c r="R431" s="161"/>
      <c r="S431" s="158"/>
      <c r="T431" s="166"/>
      <c r="U431" s="160"/>
      <c r="V431" s="167"/>
      <c r="W431" s="31"/>
    </row>
    <row r="432" spans="1:23" x14ac:dyDescent="0.25">
      <c r="A432" s="156"/>
      <c r="B432" s="164"/>
      <c r="C432" s="165"/>
      <c r="O432" s="158"/>
      <c r="P432" s="159"/>
      <c r="Q432" s="160"/>
      <c r="R432" s="161"/>
      <c r="S432" s="158"/>
      <c r="T432" s="166"/>
      <c r="U432" s="160"/>
      <c r="V432" s="167"/>
      <c r="W432" s="31"/>
    </row>
    <row r="433" spans="1:23" x14ac:dyDescent="0.25">
      <c r="A433" s="156"/>
      <c r="B433" s="164"/>
      <c r="C433" s="165"/>
      <c r="O433" s="158"/>
      <c r="P433" s="159"/>
      <c r="Q433" s="160"/>
      <c r="R433" s="161"/>
      <c r="S433" s="158"/>
      <c r="T433" s="166"/>
      <c r="U433" s="160"/>
      <c r="V433" s="167"/>
      <c r="W433" s="31"/>
    </row>
    <row r="434" spans="1:23" x14ac:dyDescent="0.25">
      <c r="A434" s="156"/>
      <c r="B434" s="164"/>
      <c r="C434" s="165"/>
      <c r="O434" s="158"/>
      <c r="P434" s="159"/>
      <c r="Q434" s="160"/>
      <c r="R434" s="161"/>
      <c r="S434" s="158"/>
      <c r="T434" s="166"/>
      <c r="U434" s="160"/>
      <c r="V434" s="167"/>
      <c r="W434" s="31"/>
    </row>
    <row r="435" spans="1:23" x14ac:dyDescent="0.25">
      <c r="A435" s="156"/>
      <c r="B435" s="164"/>
      <c r="C435" s="165"/>
      <c r="O435" s="158"/>
      <c r="P435" s="159"/>
      <c r="Q435" s="160"/>
      <c r="R435" s="161"/>
      <c r="S435" s="158"/>
      <c r="T435" s="166"/>
      <c r="U435" s="160"/>
      <c r="V435" s="167"/>
      <c r="W435" s="31"/>
    </row>
    <row r="436" spans="1:23" x14ac:dyDescent="0.25">
      <c r="A436" s="156"/>
      <c r="B436" s="164"/>
      <c r="C436" s="165"/>
      <c r="O436" s="158"/>
      <c r="P436" s="159"/>
      <c r="Q436" s="160"/>
      <c r="R436" s="161"/>
      <c r="S436" s="158"/>
      <c r="T436" s="166"/>
      <c r="U436" s="160"/>
      <c r="V436" s="167"/>
      <c r="W436" s="31"/>
    </row>
    <row r="437" spans="1:23" x14ac:dyDescent="0.25">
      <c r="A437" s="156"/>
      <c r="B437" s="164"/>
      <c r="C437" s="165"/>
      <c r="O437" s="158"/>
      <c r="P437" s="159"/>
      <c r="Q437" s="160"/>
      <c r="R437" s="161"/>
      <c r="S437" s="158"/>
      <c r="T437" s="166"/>
      <c r="U437" s="160"/>
      <c r="V437" s="167"/>
      <c r="W437" s="31"/>
    </row>
    <row r="438" spans="1:23" x14ac:dyDescent="0.25">
      <c r="A438" s="156"/>
      <c r="B438" s="164"/>
      <c r="C438" s="168"/>
      <c r="O438" s="169"/>
      <c r="P438" s="159"/>
      <c r="Q438" s="160"/>
      <c r="R438" s="161"/>
      <c r="S438" s="158"/>
      <c r="T438" s="166"/>
      <c r="U438" s="160"/>
      <c r="V438" s="167"/>
      <c r="W438" s="31"/>
    </row>
    <row r="439" spans="1:23" x14ac:dyDescent="0.25">
      <c r="A439" s="156"/>
      <c r="B439" s="164"/>
      <c r="C439" s="168"/>
      <c r="O439" s="169"/>
      <c r="P439" s="159"/>
      <c r="Q439" s="160"/>
      <c r="R439" s="161"/>
      <c r="S439" s="158"/>
      <c r="T439" s="166"/>
      <c r="U439" s="160"/>
      <c r="V439" s="167"/>
      <c r="W439" s="31"/>
    </row>
    <row r="440" spans="1:23" x14ac:dyDescent="0.25">
      <c r="B440" s="31"/>
      <c r="C440" s="31"/>
      <c r="O440" s="31"/>
      <c r="P440" s="31"/>
      <c r="Q440" s="31"/>
      <c r="R440" s="31"/>
      <c r="S440" s="31"/>
      <c r="T440" s="31"/>
      <c r="U440" s="31"/>
      <c r="V440" s="31"/>
      <c r="W440" s="31"/>
    </row>
    <row r="441" spans="1:23" x14ac:dyDescent="0.25">
      <c r="A441" s="156"/>
      <c r="B441" s="156"/>
      <c r="C441" s="154"/>
      <c r="O441" s="159"/>
      <c r="P441" s="159"/>
      <c r="Q441" s="173"/>
      <c r="R441" s="161"/>
      <c r="S441" s="154"/>
      <c r="T441" s="154"/>
      <c r="U441" s="154"/>
      <c r="V441" s="154"/>
      <c r="W441" s="154"/>
    </row>
    <row r="442" spans="1:23" x14ac:dyDescent="0.25">
      <c r="A442" s="156"/>
      <c r="B442" s="164"/>
      <c r="C442" s="165"/>
      <c r="O442" s="158"/>
      <c r="P442" s="159"/>
      <c r="Q442" s="160"/>
      <c r="R442" s="161"/>
      <c r="S442" s="158"/>
      <c r="T442" s="166"/>
      <c r="U442" s="160"/>
      <c r="V442" s="167"/>
      <c r="W442" s="31"/>
    </row>
    <row r="443" spans="1:23" x14ac:dyDescent="0.25">
      <c r="A443" s="156"/>
      <c r="B443" s="164"/>
      <c r="C443" s="165"/>
      <c r="O443" s="158"/>
      <c r="P443" s="159"/>
      <c r="Q443" s="160"/>
      <c r="R443" s="161"/>
      <c r="S443" s="158"/>
      <c r="T443" s="166"/>
      <c r="U443" s="160"/>
      <c r="V443" s="167"/>
      <c r="W443" s="31"/>
    </row>
    <row r="444" spans="1:23" x14ac:dyDescent="0.25">
      <c r="A444" s="156"/>
      <c r="B444" s="164"/>
      <c r="C444" s="165"/>
      <c r="O444" s="158"/>
      <c r="P444" s="159"/>
      <c r="Q444" s="160"/>
      <c r="R444" s="161"/>
      <c r="S444" s="158"/>
      <c r="T444" s="166"/>
      <c r="U444" s="160"/>
      <c r="V444" s="167"/>
      <c r="W444" s="31"/>
    </row>
    <row r="445" spans="1:23" x14ac:dyDescent="0.25">
      <c r="A445" s="156"/>
      <c r="B445" s="164"/>
      <c r="C445" s="165"/>
      <c r="O445" s="158"/>
      <c r="P445" s="159"/>
      <c r="Q445" s="160"/>
      <c r="R445" s="161"/>
      <c r="S445" s="158"/>
      <c r="T445" s="166"/>
      <c r="U445" s="160"/>
      <c r="V445" s="167"/>
      <c r="W445" s="31"/>
    </row>
    <row r="446" spans="1:23" x14ac:dyDescent="0.25">
      <c r="A446" s="156"/>
      <c r="B446" s="164"/>
      <c r="C446" s="168"/>
      <c r="O446" s="169"/>
      <c r="P446" s="159"/>
      <c r="Q446" s="160"/>
      <c r="R446" s="161"/>
      <c r="S446" s="158"/>
      <c r="T446" s="166"/>
      <c r="U446" s="160"/>
      <c r="V446" s="167"/>
      <c r="W446" s="31"/>
    </row>
    <row r="447" spans="1:23" x14ac:dyDescent="0.25">
      <c r="A447" s="156"/>
      <c r="B447" s="164"/>
      <c r="C447" s="168"/>
      <c r="O447" s="169"/>
      <c r="P447" s="159"/>
      <c r="Q447" s="160"/>
      <c r="R447" s="161"/>
      <c r="S447" s="158"/>
      <c r="T447" s="166"/>
      <c r="U447" s="160"/>
      <c r="V447" s="167"/>
      <c r="W447" s="31"/>
    </row>
    <row r="448" spans="1:23" x14ac:dyDescent="0.25">
      <c r="B448" s="31"/>
      <c r="C448" s="31"/>
      <c r="O448" s="31"/>
      <c r="P448" s="31"/>
      <c r="Q448" s="31"/>
      <c r="R448" s="31"/>
      <c r="S448" s="31"/>
      <c r="T448" s="31"/>
      <c r="U448" s="31"/>
      <c r="V448" s="31"/>
      <c r="W448" s="31"/>
    </row>
    <row r="449" spans="1:23" x14ac:dyDescent="0.25">
      <c r="A449" s="156"/>
      <c r="B449" s="156"/>
      <c r="C449" s="154"/>
      <c r="O449" s="159"/>
      <c r="P449" s="159"/>
      <c r="Q449" s="160"/>
      <c r="R449" s="161"/>
      <c r="S449" s="154"/>
      <c r="T449" s="154"/>
      <c r="U449" s="154"/>
      <c r="V449" s="154"/>
      <c r="W449" s="154"/>
    </row>
    <row r="450" spans="1:23" x14ac:dyDescent="0.25">
      <c r="A450" s="156"/>
      <c r="B450" s="164"/>
      <c r="C450" s="165"/>
      <c r="O450" s="158"/>
      <c r="P450" s="159"/>
      <c r="Q450" s="160"/>
      <c r="R450" s="161"/>
      <c r="S450" s="158"/>
      <c r="T450" s="166"/>
      <c r="U450" s="160"/>
      <c r="V450" s="167"/>
      <c r="W450" s="31"/>
    </row>
    <row r="451" spans="1:23" x14ac:dyDescent="0.25">
      <c r="A451" s="156"/>
      <c r="B451" s="164"/>
      <c r="C451" s="165"/>
      <c r="O451" s="158"/>
      <c r="P451" s="159"/>
      <c r="Q451" s="160"/>
      <c r="R451" s="161"/>
      <c r="S451" s="158"/>
      <c r="T451" s="166"/>
      <c r="U451" s="160"/>
      <c r="V451" s="167"/>
      <c r="W451" s="31"/>
    </row>
    <row r="452" spans="1:23" x14ac:dyDescent="0.25">
      <c r="A452" s="156"/>
      <c r="B452" s="164"/>
      <c r="C452" s="165"/>
      <c r="O452" s="158"/>
      <c r="P452" s="159"/>
      <c r="Q452" s="160"/>
      <c r="R452" s="161"/>
      <c r="S452" s="158"/>
      <c r="T452" s="166"/>
      <c r="U452" s="160"/>
      <c r="V452" s="167"/>
      <c r="W452" s="31"/>
    </row>
    <row r="453" spans="1:23" x14ac:dyDescent="0.25">
      <c r="A453" s="156"/>
      <c r="B453" s="164"/>
      <c r="C453" s="165"/>
      <c r="O453" s="158"/>
      <c r="P453" s="159"/>
      <c r="Q453" s="160"/>
      <c r="R453" s="161"/>
      <c r="S453" s="158"/>
      <c r="T453" s="166"/>
      <c r="U453" s="160"/>
      <c r="V453" s="167"/>
      <c r="W453" s="31"/>
    </row>
    <row r="454" spans="1:23" x14ac:dyDescent="0.25">
      <c r="A454" s="156"/>
      <c r="B454" s="164"/>
      <c r="C454" s="168"/>
      <c r="O454" s="169"/>
      <c r="P454" s="159"/>
      <c r="Q454" s="160"/>
      <c r="R454" s="161"/>
      <c r="S454" s="158"/>
      <c r="T454" s="166"/>
      <c r="U454" s="160"/>
      <c r="V454" s="167"/>
      <c r="W454" s="31"/>
    </row>
  </sheetData>
  <sheetProtection algorithmName="SHA-512" hashValue="8BOl9pxCwosWgeR3A6B5x+ZqqAMFilWaP+QhSbJYHSg5XQqalQm8BT9OIimadDngEj4vL8Uc2BfvPR9kbZgtVA==" saltValue="BhCMYpJX9WpKAI1xQ2jalA==" spinCount="100000" sheet="1" objects="1" scenarios="1"/>
  <mergeCells count="962">
    <mergeCell ref="N169:N171"/>
    <mergeCell ref="P169:P171"/>
    <mergeCell ref="C234:C235"/>
    <mergeCell ref="D234:D235"/>
    <mergeCell ref="H234:H235"/>
    <mergeCell ref="I234:I235"/>
    <mergeCell ref="J234:J235"/>
    <mergeCell ref="K234:K235"/>
    <mergeCell ref="L234:L235"/>
    <mergeCell ref="N234:N235"/>
    <mergeCell ref="P234:P235"/>
    <mergeCell ref="K48:L48"/>
    <mergeCell ref="I48:J48"/>
    <mergeCell ref="C169:C171"/>
    <mergeCell ref="D169:D171"/>
    <mergeCell ref="I169:I171"/>
    <mergeCell ref="H169:H171"/>
    <mergeCell ref="L169:L171"/>
    <mergeCell ref="J169:J171"/>
    <mergeCell ref="K169:K171"/>
    <mergeCell ref="J125:K125"/>
    <mergeCell ref="B51:D51"/>
    <mergeCell ref="B50:Q50"/>
    <mergeCell ref="D131:D150"/>
    <mergeCell ref="N37:N40"/>
    <mergeCell ref="C172:C174"/>
    <mergeCell ref="I172:I174"/>
    <mergeCell ref="L158:L161"/>
    <mergeCell ref="L162:L166"/>
    <mergeCell ref="L167:L168"/>
    <mergeCell ref="L172:L174"/>
    <mergeCell ref="J172:J174"/>
    <mergeCell ref="H172:H174"/>
    <mergeCell ref="K167:K168"/>
    <mergeCell ref="K172:K174"/>
    <mergeCell ref="C167:C168"/>
    <mergeCell ref="I162:I166"/>
    <mergeCell ref="J162:J166"/>
    <mergeCell ref="K162:K166"/>
    <mergeCell ref="N162:N166"/>
    <mergeCell ref="G47:H47"/>
    <mergeCell ref="I47:J47"/>
    <mergeCell ref="K47:L47"/>
    <mergeCell ref="E47:F47"/>
    <mergeCell ref="L125:P125"/>
    <mergeCell ref="C126:C127"/>
    <mergeCell ref="P162:P166"/>
    <mergeCell ref="F126:F127"/>
    <mergeCell ref="D167:D168"/>
    <mergeCell ref="H167:H168"/>
    <mergeCell ref="I167:I168"/>
    <mergeCell ref="J167:J168"/>
    <mergeCell ref="A50:A73"/>
    <mergeCell ref="B72:D72"/>
    <mergeCell ref="B73:C73"/>
    <mergeCell ref="L91:L94"/>
    <mergeCell ref="L95:L99"/>
    <mergeCell ref="L100:L105"/>
    <mergeCell ref="H114:H116"/>
    <mergeCell ref="H117:H119"/>
    <mergeCell ref="L117:L119"/>
    <mergeCell ref="B68:B71"/>
    <mergeCell ref="D68:D71"/>
    <mergeCell ref="D77:G77"/>
    <mergeCell ref="H77:K77"/>
    <mergeCell ref="B77:C78"/>
    <mergeCell ref="A125:A127"/>
    <mergeCell ref="C125:I125"/>
    <mergeCell ref="A128:A174"/>
    <mergeCell ref="L128:L130"/>
    <mergeCell ref="H155:H157"/>
    <mergeCell ref="I128:I130"/>
    <mergeCell ref="I151:I154"/>
    <mergeCell ref="I155:I157"/>
    <mergeCell ref="H128:H130"/>
    <mergeCell ref="H151:H154"/>
    <mergeCell ref="L155:L157"/>
    <mergeCell ref="L151:L154"/>
    <mergeCell ref="D128:D130"/>
    <mergeCell ref="A230:A237"/>
    <mergeCell ref="B53:C53"/>
    <mergeCell ref="B54:C54"/>
    <mergeCell ref="B52:C52"/>
    <mergeCell ref="AU29:AV29"/>
    <mergeCell ref="AR29:AT29"/>
    <mergeCell ref="B35:N35"/>
    <mergeCell ref="A7:A40"/>
    <mergeCell ref="B36:B40"/>
    <mergeCell ref="I37:I40"/>
    <mergeCell ref="J36:J40"/>
    <mergeCell ref="J227:K227"/>
    <mergeCell ref="L227:P227"/>
    <mergeCell ref="J228:J229"/>
    <mergeCell ref="L228:M228"/>
    <mergeCell ref="N228:P228"/>
    <mergeCell ref="AI236:AI237"/>
    <mergeCell ref="AI230:AI233"/>
    <mergeCell ref="A227:A229"/>
    <mergeCell ref="B227:B229"/>
    <mergeCell ref="C227:I227"/>
    <mergeCell ref="C228:C229"/>
    <mergeCell ref="E228:E229"/>
    <mergeCell ref="F228:F229"/>
    <mergeCell ref="P407:P408"/>
    <mergeCell ref="AI407:AI408"/>
    <mergeCell ref="P403:P404"/>
    <mergeCell ref="AI403:AI404"/>
    <mergeCell ref="C405:C406"/>
    <mergeCell ref="D405:D406"/>
    <mergeCell ref="H405:H406"/>
    <mergeCell ref="I405:I406"/>
    <mergeCell ref="J405:J406"/>
    <mergeCell ref="K405:K406"/>
    <mergeCell ref="L405:L406"/>
    <mergeCell ref="N405:N406"/>
    <mergeCell ref="P405:P406"/>
    <mergeCell ref="AI405:AI406"/>
    <mergeCell ref="N407:N408"/>
    <mergeCell ref="P398:P400"/>
    <mergeCell ref="AI398:AI400"/>
    <mergeCell ref="C401:C402"/>
    <mergeCell ref="D401:D402"/>
    <mergeCell ref="H401:H402"/>
    <mergeCell ref="I401:I402"/>
    <mergeCell ref="J401:J402"/>
    <mergeCell ref="K401:K402"/>
    <mergeCell ref="L401:L402"/>
    <mergeCell ref="N401:N402"/>
    <mergeCell ref="P401:P402"/>
    <mergeCell ref="AI401:AI402"/>
    <mergeCell ref="A398:A408"/>
    <mergeCell ref="C398:C400"/>
    <mergeCell ref="D398:D400"/>
    <mergeCell ref="H398:H400"/>
    <mergeCell ref="I398:I400"/>
    <mergeCell ref="J398:J400"/>
    <mergeCell ref="K398:K400"/>
    <mergeCell ref="L398:L400"/>
    <mergeCell ref="N398:N400"/>
    <mergeCell ref="C403:C404"/>
    <mergeCell ref="D403:D404"/>
    <mergeCell ref="H403:H404"/>
    <mergeCell ref="I403:I404"/>
    <mergeCell ref="J403:J404"/>
    <mergeCell ref="K403:K404"/>
    <mergeCell ref="L403:L404"/>
    <mergeCell ref="N403:N404"/>
    <mergeCell ref="C407:C408"/>
    <mergeCell ref="D407:D408"/>
    <mergeCell ref="H407:H408"/>
    <mergeCell ref="I407:I408"/>
    <mergeCell ref="J407:J408"/>
    <mergeCell ref="K407:K408"/>
    <mergeCell ref="L407:L408"/>
    <mergeCell ref="A395:A397"/>
    <mergeCell ref="B395:B397"/>
    <mergeCell ref="C395:I395"/>
    <mergeCell ref="J395:K395"/>
    <mergeCell ref="L395:P395"/>
    <mergeCell ref="C396:C397"/>
    <mergeCell ref="E396:E397"/>
    <mergeCell ref="F396:F397"/>
    <mergeCell ref="H396:H397"/>
    <mergeCell ref="J396:J397"/>
    <mergeCell ref="L396:M396"/>
    <mergeCell ref="N396:P396"/>
    <mergeCell ref="P390:P391"/>
    <mergeCell ref="AI390:AI391"/>
    <mergeCell ref="C392:C393"/>
    <mergeCell ref="D392:D393"/>
    <mergeCell ref="H392:H393"/>
    <mergeCell ref="I392:I393"/>
    <mergeCell ref="J392:J393"/>
    <mergeCell ref="K392:K393"/>
    <mergeCell ref="L392:L393"/>
    <mergeCell ref="N392:N393"/>
    <mergeCell ref="P392:P393"/>
    <mergeCell ref="AI392:AI393"/>
    <mergeCell ref="P367:P369"/>
    <mergeCell ref="AI367:AI369"/>
    <mergeCell ref="C370:C389"/>
    <mergeCell ref="D370:D389"/>
    <mergeCell ref="H370:H389"/>
    <mergeCell ref="I370:I389"/>
    <mergeCell ref="J370:J389"/>
    <mergeCell ref="K370:K389"/>
    <mergeCell ref="L370:L389"/>
    <mergeCell ref="N370:N389"/>
    <mergeCell ref="P370:P389"/>
    <mergeCell ref="AI370:AI389"/>
    <mergeCell ref="A367:A393"/>
    <mergeCell ref="C367:C369"/>
    <mergeCell ref="D367:D369"/>
    <mergeCell ref="H367:H369"/>
    <mergeCell ref="I367:I369"/>
    <mergeCell ref="J367:J369"/>
    <mergeCell ref="K367:K369"/>
    <mergeCell ref="L367:L369"/>
    <mergeCell ref="N367:N369"/>
    <mergeCell ref="C390:C391"/>
    <mergeCell ref="D390:D391"/>
    <mergeCell ref="H390:H391"/>
    <mergeCell ref="I390:I391"/>
    <mergeCell ref="J390:J391"/>
    <mergeCell ref="K390:K391"/>
    <mergeCell ref="L390:L391"/>
    <mergeCell ref="N390:N391"/>
    <mergeCell ref="A364:A366"/>
    <mergeCell ref="B364:B366"/>
    <mergeCell ref="C364:I364"/>
    <mergeCell ref="J364:K364"/>
    <mergeCell ref="L364:P364"/>
    <mergeCell ref="C365:C366"/>
    <mergeCell ref="E365:E366"/>
    <mergeCell ref="F365:F366"/>
    <mergeCell ref="H365:H366"/>
    <mergeCell ref="J365:J366"/>
    <mergeCell ref="L365:M365"/>
    <mergeCell ref="N365:P365"/>
    <mergeCell ref="AI359:AI360"/>
    <mergeCell ref="C361:C362"/>
    <mergeCell ref="D361:D362"/>
    <mergeCell ref="H361:H362"/>
    <mergeCell ref="I361:I362"/>
    <mergeCell ref="J361:J362"/>
    <mergeCell ref="K361:K362"/>
    <mergeCell ref="L361:L362"/>
    <mergeCell ref="N361:N362"/>
    <mergeCell ref="P361:P362"/>
    <mergeCell ref="AI361:AI362"/>
    <mergeCell ref="C359:C360"/>
    <mergeCell ref="D359:D360"/>
    <mergeCell ref="H359:H360"/>
    <mergeCell ref="I359:I360"/>
    <mergeCell ref="J359:J360"/>
    <mergeCell ref="K359:K360"/>
    <mergeCell ref="L359:L360"/>
    <mergeCell ref="N359:N360"/>
    <mergeCell ref="P359:P360"/>
    <mergeCell ref="P351:P355"/>
    <mergeCell ref="AI351:AI355"/>
    <mergeCell ref="C356:C358"/>
    <mergeCell ref="D356:D358"/>
    <mergeCell ref="H356:H358"/>
    <mergeCell ref="I356:I358"/>
    <mergeCell ref="J356:J358"/>
    <mergeCell ref="K356:K358"/>
    <mergeCell ref="L356:L358"/>
    <mergeCell ref="N356:N358"/>
    <mergeCell ref="P356:P358"/>
    <mergeCell ref="AI356:AI358"/>
    <mergeCell ref="I351:I355"/>
    <mergeCell ref="J351:J355"/>
    <mergeCell ref="K351:K355"/>
    <mergeCell ref="L351:L355"/>
    <mergeCell ref="P340:P346"/>
    <mergeCell ref="AI340:AI346"/>
    <mergeCell ref="C347:C350"/>
    <mergeCell ref="D347:D350"/>
    <mergeCell ref="H347:H350"/>
    <mergeCell ref="I347:I350"/>
    <mergeCell ref="J347:J350"/>
    <mergeCell ref="K347:K350"/>
    <mergeCell ref="L347:L350"/>
    <mergeCell ref="N347:N350"/>
    <mergeCell ref="P347:P350"/>
    <mergeCell ref="AI347:AI350"/>
    <mergeCell ref="A340:A362"/>
    <mergeCell ref="C340:C346"/>
    <mergeCell ref="D340:D346"/>
    <mergeCell ref="H340:H346"/>
    <mergeCell ref="I340:I346"/>
    <mergeCell ref="J340:J346"/>
    <mergeCell ref="K340:K346"/>
    <mergeCell ref="L340:L346"/>
    <mergeCell ref="N340:N346"/>
    <mergeCell ref="C351:C355"/>
    <mergeCell ref="D351:D355"/>
    <mergeCell ref="H351:H355"/>
    <mergeCell ref="N351:N355"/>
    <mergeCell ref="A333:A335"/>
    <mergeCell ref="B333:C334"/>
    <mergeCell ref="D333:G333"/>
    <mergeCell ref="H333:K333"/>
    <mergeCell ref="L333:O333"/>
    <mergeCell ref="A337:A339"/>
    <mergeCell ref="B337:B339"/>
    <mergeCell ref="C337:I337"/>
    <mergeCell ref="J337:K337"/>
    <mergeCell ref="L337:P337"/>
    <mergeCell ref="C338:C339"/>
    <mergeCell ref="E338:E339"/>
    <mergeCell ref="F338:F339"/>
    <mergeCell ref="H338:H339"/>
    <mergeCell ref="J338:J339"/>
    <mergeCell ref="L338:M338"/>
    <mergeCell ref="N338:P338"/>
    <mergeCell ref="J247:J248"/>
    <mergeCell ref="K247:K248"/>
    <mergeCell ref="L247:L248"/>
    <mergeCell ref="N247:N248"/>
    <mergeCell ref="P247:P248"/>
    <mergeCell ref="AI247:AI248"/>
    <mergeCell ref="P249:P250"/>
    <mergeCell ref="AI249:AI250"/>
    <mergeCell ref="P245:P246"/>
    <mergeCell ref="AI245:AI246"/>
    <mergeCell ref="AI242:AI244"/>
    <mergeCell ref="J242:J244"/>
    <mergeCell ref="K242:K244"/>
    <mergeCell ref="L242:L244"/>
    <mergeCell ref="N242:N244"/>
    <mergeCell ref="J245:J246"/>
    <mergeCell ref="K245:K246"/>
    <mergeCell ref="L245:L246"/>
    <mergeCell ref="N245:N246"/>
    <mergeCell ref="P242:P244"/>
    <mergeCell ref="A242:A252"/>
    <mergeCell ref="C242:C244"/>
    <mergeCell ref="D242:D244"/>
    <mergeCell ref="H242:H244"/>
    <mergeCell ref="I242:I244"/>
    <mergeCell ref="C245:C246"/>
    <mergeCell ref="D245:D246"/>
    <mergeCell ref="H245:H246"/>
    <mergeCell ref="I245:I246"/>
    <mergeCell ref="C249:C250"/>
    <mergeCell ref="D249:D250"/>
    <mergeCell ref="H249:H250"/>
    <mergeCell ref="I249:I250"/>
    <mergeCell ref="C247:C248"/>
    <mergeCell ref="D247:D248"/>
    <mergeCell ref="H247:H248"/>
    <mergeCell ref="I247:I248"/>
    <mergeCell ref="C251:C252"/>
    <mergeCell ref="D251:D252"/>
    <mergeCell ref="H251:H252"/>
    <mergeCell ref="I251:I252"/>
    <mergeCell ref="J251:J252"/>
    <mergeCell ref="K251:K252"/>
    <mergeCell ref="L251:L252"/>
    <mergeCell ref="N251:N252"/>
    <mergeCell ref="P251:P252"/>
    <mergeCell ref="AI251:AI252"/>
    <mergeCell ref="J249:J250"/>
    <mergeCell ref="K249:K250"/>
    <mergeCell ref="L249:L250"/>
    <mergeCell ref="N249:N250"/>
    <mergeCell ref="A239:A241"/>
    <mergeCell ref="B239:B241"/>
    <mergeCell ref="C239:I239"/>
    <mergeCell ref="J239:K239"/>
    <mergeCell ref="L239:P239"/>
    <mergeCell ref="C240:C241"/>
    <mergeCell ref="E240:E241"/>
    <mergeCell ref="F240:F241"/>
    <mergeCell ref="H240:H241"/>
    <mergeCell ref="J240:J241"/>
    <mergeCell ref="L240:M240"/>
    <mergeCell ref="N240:P240"/>
    <mergeCell ref="H228:H229"/>
    <mergeCell ref="AI222:AI223"/>
    <mergeCell ref="C224:C225"/>
    <mergeCell ref="D224:D225"/>
    <mergeCell ref="H224:H225"/>
    <mergeCell ref="I224:I225"/>
    <mergeCell ref="J224:J225"/>
    <mergeCell ref="K224:K225"/>
    <mergeCell ref="L224:L225"/>
    <mergeCell ref="N224:N225"/>
    <mergeCell ref="P224:P225"/>
    <mergeCell ref="AI224:AI225"/>
    <mergeCell ref="K222:K223"/>
    <mergeCell ref="L222:L223"/>
    <mergeCell ref="N222:N223"/>
    <mergeCell ref="P222:P223"/>
    <mergeCell ref="C222:C223"/>
    <mergeCell ref="D222:D223"/>
    <mergeCell ref="H222:H223"/>
    <mergeCell ref="I222:I223"/>
    <mergeCell ref="J222:J223"/>
    <mergeCell ref="AI219:AI221"/>
    <mergeCell ref="P214:P218"/>
    <mergeCell ref="AI214:AI218"/>
    <mergeCell ref="J214:J218"/>
    <mergeCell ref="K214:K218"/>
    <mergeCell ref="L214:L218"/>
    <mergeCell ref="N214:N218"/>
    <mergeCell ref="J219:J221"/>
    <mergeCell ref="K219:K221"/>
    <mergeCell ref="L219:L221"/>
    <mergeCell ref="N219:N221"/>
    <mergeCell ref="P219:P221"/>
    <mergeCell ref="AI203:AI209"/>
    <mergeCell ref="C210:C213"/>
    <mergeCell ref="D210:D213"/>
    <mergeCell ref="H210:H213"/>
    <mergeCell ref="I210:I213"/>
    <mergeCell ref="J210:J213"/>
    <mergeCell ref="K210:K213"/>
    <mergeCell ref="L210:L213"/>
    <mergeCell ref="N210:N213"/>
    <mergeCell ref="P210:P213"/>
    <mergeCell ref="AI210:AI213"/>
    <mergeCell ref="J203:J209"/>
    <mergeCell ref="K203:K209"/>
    <mergeCell ref="L203:L209"/>
    <mergeCell ref="N203:N209"/>
    <mergeCell ref="P203:P209"/>
    <mergeCell ref="A203:A225"/>
    <mergeCell ref="C203:C209"/>
    <mergeCell ref="D203:D209"/>
    <mergeCell ref="H203:H209"/>
    <mergeCell ref="I203:I209"/>
    <mergeCell ref="C214:C218"/>
    <mergeCell ref="D214:D218"/>
    <mergeCell ref="H214:H218"/>
    <mergeCell ref="I214:I218"/>
    <mergeCell ref="C219:C221"/>
    <mergeCell ref="D219:D221"/>
    <mergeCell ref="H219:H221"/>
    <mergeCell ref="I219:I221"/>
    <mergeCell ref="A200:A202"/>
    <mergeCell ref="B200:B202"/>
    <mergeCell ref="C200:I200"/>
    <mergeCell ref="J200:K200"/>
    <mergeCell ref="L200:P200"/>
    <mergeCell ref="C201:C202"/>
    <mergeCell ref="E201:E202"/>
    <mergeCell ref="F201:F202"/>
    <mergeCell ref="H201:H202"/>
    <mergeCell ref="J201:J202"/>
    <mergeCell ref="L201:M201"/>
    <mergeCell ref="N201:P201"/>
    <mergeCell ref="A196:A198"/>
    <mergeCell ref="B196:C197"/>
    <mergeCell ref="D196:G196"/>
    <mergeCell ref="H196:K196"/>
    <mergeCell ref="L196:O196"/>
    <mergeCell ref="AI192:AI193"/>
    <mergeCell ref="A176:A178"/>
    <mergeCell ref="B176:B178"/>
    <mergeCell ref="L179:L181"/>
    <mergeCell ref="L182:L185"/>
    <mergeCell ref="L186:L187"/>
    <mergeCell ref="L188:L189"/>
    <mergeCell ref="L190:L191"/>
    <mergeCell ref="J192:J193"/>
    <mergeCell ref="K179:K181"/>
    <mergeCell ref="K182:K185"/>
    <mergeCell ref="K186:K187"/>
    <mergeCell ref="K188:K189"/>
    <mergeCell ref="K190:K191"/>
    <mergeCell ref="K192:K193"/>
    <mergeCell ref="J179:J181"/>
    <mergeCell ref="A179:A193"/>
    <mergeCell ref="AI179:AI181"/>
    <mergeCell ref="AI182:AI185"/>
    <mergeCell ref="AI186:AI187"/>
    <mergeCell ref="AI188:AI189"/>
    <mergeCell ref="AI190:AI191"/>
    <mergeCell ref="N192:N193"/>
    <mergeCell ref="P179:P181"/>
    <mergeCell ref="P182:P185"/>
    <mergeCell ref="P186:P187"/>
    <mergeCell ref="P188:P189"/>
    <mergeCell ref="P190:P191"/>
    <mergeCell ref="P192:P193"/>
    <mergeCell ref="N179:N181"/>
    <mergeCell ref="N182:N185"/>
    <mergeCell ref="N186:N187"/>
    <mergeCell ref="N188:N189"/>
    <mergeCell ref="N190:N191"/>
    <mergeCell ref="L192:L193"/>
    <mergeCell ref="J182:J185"/>
    <mergeCell ref="J186:J187"/>
    <mergeCell ref="J188:J189"/>
    <mergeCell ref="J190:J191"/>
    <mergeCell ref="H192:H193"/>
    <mergeCell ref="I179:I181"/>
    <mergeCell ref="I182:I185"/>
    <mergeCell ref="I186:I187"/>
    <mergeCell ref="I188:I189"/>
    <mergeCell ref="I190:I191"/>
    <mergeCell ref="I192:I193"/>
    <mergeCell ref="H179:H181"/>
    <mergeCell ref="H182:H185"/>
    <mergeCell ref="H186:H187"/>
    <mergeCell ref="H188:H189"/>
    <mergeCell ref="H190:H191"/>
    <mergeCell ref="AI162:AI166"/>
    <mergeCell ref="C177:C178"/>
    <mergeCell ref="E177:E178"/>
    <mergeCell ref="F177:F178"/>
    <mergeCell ref="H177:H178"/>
    <mergeCell ref="J177:J178"/>
    <mergeCell ref="L177:M177"/>
    <mergeCell ref="N177:P177"/>
    <mergeCell ref="K158:K161"/>
    <mergeCell ref="C176:I176"/>
    <mergeCell ref="J176:K176"/>
    <mergeCell ref="L176:P176"/>
    <mergeCell ref="H158:H161"/>
    <mergeCell ref="I158:I161"/>
    <mergeCell ref="D158:D161"/>
    <mergeCell ref="C158:C161"/>
    <mergeCell ref="C162:C166"/>
    <mergeCell ref="D162:D166"/>
    <mergeCell ref="N167:N168"/>
    <mergeCell ref="N172:N174"/>
    <mergeCell ref="P167:P168"/>
    <mergeCell ref="P172:P174"/>
    <mergeCell ref="D172:D174"/>
    <mergeCell ref="H162:H166"/>
    <mergeCell ref="AI155:AI157"/>
    <mergeCell ref="AI158:AI161"/>
    <mergeCell ref="J128:J130"/>
    <mergeCell ref="K128:K130"/>
    <mergeCell ref="J151:J154"/>
    <mergeCell ref="K151:K154"/>
    <mergeCell ref="J155:J157"/>
    <mergeCell ref="K155:K157"/>
    <mergeCell ref="J158:J161"/>
    <mergeCell ref="AI128:AI130"/>
    <mergeCell ref="AI131:AI133"/>
    <mergeCell ref="AI134:AI150"/>
    <mergeCell ref="AI151:AI154"/>
    <mergeCell ref="N155:N157"/>
    <mergeCell ref="N158:N161"/>
    <mergeCell ref="P128:P130"/>
    <mergeCell ref="P151:P154"/>
    <mergeCell ref="P155:P157"/>
    <mergeCell ref="P158:P161"/>
    <mergeCell ref="N128:N130"/>
    <mergeCell ref="N151:N154"/>
    <mergeCell ref="P131:P150"/>
    <mergeCell ref="N131:N150"/>
    <mergeCell ref="K131:K150"/>
    <mergeCell ref="AI114:AI116"/>
    <mergeCell ref="AI117:AI119"/>
    <mergeCell ref="AI120:AI121"/>
    <mergeCell ref="AI122:AI123"/>
    <mergeCell ref="J111:J113"/>
    <mergeCell ref="K111:K113"/>
    <mergeCell ref="J114:J116"/>
    <mergeCell ref="K114:K116"/>
    <mergeCell ref="J117:J119"/>
    <mergeCell ref="K117:K119"/>
    <mergeCell ref="P120:P121"/>
    <mergeCell ref="P122:P123"/>
    <mergeCell ref="P114:P116"/>
    <mergeCell ref="J120:J121"/>
    <mergeCell ref="K120:K121"/>
    <mergeCell ref="J122:J123"/>
    <mergeCell ref="K122:K123"/>
    <mergeCell ref="P117:P119"/>
    <mergeCell ref="P111:P113"/>
    <mergeCell ref="N117:N119"/>
    <mergeCell ref="N120:N121"/>
    <mergeCell ref="L120:L121"/>
    <mergeCell ref="L122:L123"/>
    <mergeCell ref="N122:N123"/>
    <mergeCell ref="AI84:AI90"/>
    <mergeCell ref="AI91:AI94"/>
    <mergeCell ref="AI95:AI99"/>
    <mergeCell ref="AI100:AI105"/>
    <mergeCell ref="AI106:AI110"/>
    <mergeCell ref="AI111:AI113"/>
    <mergeCell ref="J95:J99"/>
    <mergeCell ref="P106:P110"/>
    <mergeCell ref="K100:K105"/>
    <mergeCell ref="L106:L110"/>
    <mergeCell ref="N106:N110"/>
    <mergeCell ref="L111:L113"/>
    <mergeCell ref="N111:N113"/>
    <mergeCell ref="J106:J110"/>
    <mergeCell ref="P84:P90"/>
    <mergeCell ref="N84:N90"/>
    <mergeCell ref="P91:P94"/>
    <mergeCell ref="J84:J90"/>
    <mergeCell ref="K84:K90"/>
    <mergeCell ref="N95:N99"/>
    <mergeCell ref="N91:N94"/>
    <mergeCell ref="J91:J94"/>
    <mergeCell ref="K91:K94"/>
    <mergeCell ref="L84:L90"/>
    <mergeCell ref="K33:K34"/>
    <mergeCell ref="B55:C55"/>
    <mergeCell ref="L77:O77"/>
    <mergeCell ref="A77:A79"/>
    <mergeCell ref="B8:E8"/>
    <mergeCell ref="F8:G8"/>
    <mergeCell ref="J8:L8"/>
    <mergeCell ref="B9:C9"/>
    <mergeCell ref="E46:F46"/>
    <mergeCell ref="D44:L44"/>
    <mergeCell ref="B13:C13"/>
    <mergeCell ref="B14:C14"/>
    <mergeCell ref="B15:C15"/>
    <mergeCell ref="B20:C20"/>
    <mergeCell ref="B21:C21"/>
    <mergeCell ref="B30:B34"/>
    <mergeCell ref="B75:Q75"/>
    <mergeCell ref="H30:H32"/>
    <mergeCell ref="H33:H34"/>
    <mergeCell ref="K30:K32"/>
    <mergeCell ref="M8:N8"/>
    <mergeCell ref="M10:M28"/>
    <mergeCell ref="N10:N28"/>
    <mergeCell ref="B61:B63"/>
    <mergeCell ref="H126:H127"/>
    <mergeCell ref="J126:J127"/>
    <mergeCell ref="L126:M126"/>
    <mergeCell ref="N126:P126"/>
    <mergeCell ref="B125:B127"/>
    <mergeCell ref="L82:M82"/>
    <mergeCell ref="L81:P81"/>
    <mergeCell ref="N82:P82"/>
    <mergeCell ref="C81:I81"/>
    <mergeCell ref="C82:C83"/>
    <mergeCell ref="L114:L116"/>
    <mergeCell ref="I106:I110"/>
    <mergeCell ref="K106:K110"/>
    <mergeCell ref="K95:K99"/>
    <mergeCell ref="J100:J105"/>
    <mergeCell ref="J82:J83"/>
    <mergeCell ref="P95:P99"/>
    <mergeCell ref="N100:N105"/>
    <mergeCell ref="P100:P105"/>
    <mergeCell ref="N114:N116"/>
    <mergeCell ref="I95:I99"/>
    <mergeCell ref="I84:I90"/>
    <mergeCell ref="I91:I94"/>
    <mergeCell ref="H122:H123"/>
    <mergeCell ref="A81:A83"/>
    <mergeCell ref="H82:H83"/>
    <mergeCell ref="C111:C113"/>
    <mergeCell ref="C114:C116"/>
    <mergeCell ref="C117:C119"/>
    <mergeCell ref="E82:E83"/>
    <mergeCell ref="F82:F83"/>
    <mergeCell ref="A84:A123"/>
    <mergeCell ref="C122:C123"/>
    <mergeCell ref="C84:C90"/>
    <mergeCell ref="C91:C94"/>
    <mergeCell ref="C95:C99"/>
    <mergeCell ref="C100:C105"/>
    <mergeCell ref="C106:C110"/>
    <mergeCell ref="D120:D121"/>
    <mergeCell ref="D95:D99"/>
    <mergeCell ref="D100:D105"/>
    <mergeCell ref="D114:D116"/>
    <mergeCell ref="D106:D110"/>
    <mergeCell ref="D111:D113"/>
    <mergeCell ref="D84:D90"/>
    <mergeCell ref="D91:D94"/>
    <mergeCell ref="H84:H90"/>
    <mergeCell ref="H91:H94"/>
    <mergeCell ref="G3:I3"/>
    <mergeCell ref="I111:I113"/>
    <mergeCell ref="I114:I116"/>
    <mergeCell ref="I117:I119"/>
    <mergeCell ref="D117:D119"/>
    <mergeCell ref="H111:H113"/>
    <mergeCell ref="B26:B28"/>
    <mergeCell ref="B10:C10"/>
    <mergeCell ref="B11:C11"/>
    <mergeCell ref="B12:C12"/>
    <mergeCell ref="B3:C4"/>
    <mergeCell ref="B5:C5"/>
    <mergeCell ref="B81:B83"/>
    <mergeCell ref="H5:I5"/>
    <mergeCell ref="B56:B60"/>
    <mergeCell ref="D61:D63"/>
    <mergeCell ref="B64:B67"/>
    <mergeCell ref="D64:D67"/>
    <mergeCell ref="G48:H48"/>
    <mergeCell ref="E48:F48"/>
    <mergeCell ref="H95:H99"/>
    <mergeCell ref="H100:H105"/>
    <mergeCell ref="H106:H110"/>
    <mergeCell ref="I100:I105"/>
    <mergeCell ref="B1:N1"/>
    <mergeCell ref="B29:N29"/>
    <mergeCell ref="G45:H45"/>
    <mergeCell ref="I45:J45"/>
    <mergeCell ref="K45:L45"/>
    <mergeCell ref="G46:H46"/>
    <mergeCell ref="I46:J46"/>
    <mergeCell ref="K46:L46"/>
    <mergeCell ref="E45:F45"/>
    <mergeCell ref="L30:L32"/>
    <mergeCell ref="M30:M32"/>
    <mergeCell ref="N30:N32"/>
    <mergeCell ref="J33:J34"/>
    <mergeCell ref="L33:L34"/>
    <mergeCell ref="M33:M34"/>
    <mergeCell ref="N33:N34"/>
    <mergeCell ref="I30:I32"/>
    <mergeCell ref="N3:N4"/>
    <mergeCell ref="D3:F4"/>
    <mergeCell ref="J3:K4"/>
    <mergeCell ref="J5:K5"/>
    <mergeCell ref="L3:M3"/>
    <mergeCell ref="B2:N2"/>
    <mergeCell ref="B7:N7"/>
    <mergeCell ref="J131:J150"/>
    <mergeCell ref="I131:I150"/>
    <mergeCell ref="H131:H150"/>
    <mergeCell ref="L131:L150"/>
    <mergeCell ref="H4:I4"/>
    <mergeCell ref="H8:I8"/>
    <mergeCell ref="F33:F34"/>
    <mergeCell ref="G33:G34"/>
    <mergeCell ref="F30:F32"/>
    <mergeCell ref="G30:G32"/>
    <mergeCell ref="B22:L22"/>
    <mergeCell ref="B23:B25"/>
    <mergeCell ref="D122:D123"/>
    <mergeCell ref="I33:I34"/>
    <mergeCell ref="J30:J32"/>
    <mergeCell ref="C33:C34"/>
    <mergeCell ref="C30:C32"/>
    <mergeCell ref="D5:F5"/>
    <mergeCell ref="H120:H121"/>
    <mergeCell ref="I120:I121"/>
    <mergeCell ref="C120:C121"/>
    <mergeCell ref="J81:K81"/>
    <mergeCell ref="I122:I123"/>
    <mergeCell ref="E126:E127"/>
    <mergeCell ref="C188:C189"/>
    <mergeCell ref="D188:D189"/>
    <mergeCell ref="C190:C191"/>
    <mergeCell ref="D190:D191"/>
    <mergeCell ref="C192:C193"/>
    <mergeCell ref="D192:D193"/>
    <mergeCell ref="C179:C181"/>
    <mergeCell ref="D179:D181"/>
    <mergeCell ref="C182:C185"/>
    <mergeCell ref="C186:C187"/>
    <mergeCell ref="D186:D187"/>
    <mergeCell ref="C151:C154"/>
    <mergeCell ref="C128:C130"/>
    <mergeCell ref="C155:C157"/>
    <mergeCell ref="C131:C150"/>
    <mergeCell ref="D182:D185"/>
    <mergeCell ref="D151:D154"/>
    <mergeCell ref="D155:D157"/>
    <mergeCell ref="P236:P237"/>
    <mergeCell ref="C230:C233"/>
    <mergeCell ref="D230:D233"/>
    <mergeCell ref="H230:H233"/>
    <mergeCell ref="I230:I233"/>
    <mergeCell ref="J230:J233"/>
    <mergeCell ref="K230:K233"/>
    <mergeCell ref="N230:N233"/>
    <mergeCell ref="P230:P233"/>
    <mergeCell ref="L230:L233"/>
    <mergeCell ref="L236:L237"/>
    <mergeCell ref="C236:C237"/>
    <mergeCell ref="D236:D237"/>
    <mergeCell ref="H236:H237"/>
    <mergeCell ref="I236:I237"/>
    <mergeCell ref="J236:J237"/>
    <mergeCell ref="K236:K237"/>
    <mergeCell ref="N236:N237"/>
    <mergeCell ref="AI329:AI330"/>
    <mergeCell ref="P329:P330"/>
    <mergeCell ref="N329:N330"/>
    <mergeCell ref="L329:L330"/>
    <mergeCell ref="AI325:AI326"/>
    <mergeCell ref="P325:P326"/>
    <mergeCell ref="N325:N326"/>
    <mergeCell ref="L325:L326"/>
    <mergeCell ref="AI320:AI322"/>
    <mergeCell ref="P320:P322"/>
    <mergeCell ref="N320:N322"/>
    <mergeCell ref="L320:L322"/>
    <mergeCell ref="L317:P317"/>
    <mergeCell ref="AI312:AI313"/>
    <mergeCell ref="P312:P313"/>
    <mergeCell ref="N312:N313"/>
    <mergeCell ref="L312:L313"/>
    <mergeCell ref="AI327:AI328"/>
    <mergeCell ref="P327:P328"/>
    <mergeCell ref="N327:N328"/>
    <mergeCell ref="L327:L328"/>
    <mergeCell ref="AI278:AI280"/>
    <mergeCell ref="P278:P280"/>
    <mergeCell ref="K327:K328"/>
    <mergeCell ref="J327:J328"/>
    <mergeCell ref="I327:I328"/>
    <mergeCell ref="H327:H328"/>
    <mergeCell ref="D327:D328"/>
    <mergeCell ref="C327:C328"/>
    <mergeCell ref="AI323:AI324"/>
    <mergeCell ref="P323:P324"/>
    <mergeCell ref="N323:N324"/>
    <mergeCell ref="L323:L324"/>
    <mergeCell ref="K323:K324"/>
    <mergeCell ref="J323:J324"/>
    <mergeCell ref="I323:I324"/>
    <mergeCell ref="H323:H324"/>
    <mergeCell ref="D323:D324"/>
    <mergeCell ref="K320:K322"/>
    <mergeCell ref="J320:J322"/>
    <mergeCell ref="I320:I322"/>
    <mergeCell ref="H320:H322"/>
    <mergeCell ref="D320:D322"/>
    <mergeCell ref="C320:C322"/>
    <mergeCell ref="A320:A330"/>
    <mergeCell ref="N318:P318"/>
    <mergeCell ref="L318:M318"/>
    <mergeCell ref="J318:J319"/>
    <mergeCell ref="H318:H319"/>
    <mergeCell ref="F318:F319"/>
    <mergeCell ref="E318:E319"/>
    <mergeCell ref="C318:C319"/>
    <mergeCell ref="K325:K326"/>
    <mergeCell ref="J325:J326"/>
    <mergeCell ref="I325:I326"/>
    <mergeCell ref="H325:H326"/>
    <mergeCell ref="D325:D326"/>
    <mergeCell ref="C325:C326"/>
    <mergeCell ref="C323:C324"/>
    <mergeCell ref="K329:K330"/>
    <mergeCell ref="J329:J330"/>
    <mergeCell ref="I329:I330"/>
    <mergeCell ref="H329:H330"/>
    <mergeCell ref="D329:D330"/>
    <mergeCell ref="C329:C330"/>
    <mergeCell ref="J317:K317"/>
    <mergeCell ref="C317:I317"/>
    <mergeCell ref="B317:B319"/>
    <mergeCell ref="A317:A319"/>
    <mergeCell ref="AI314:AI315"/>
    <mergeCell ref="P314:P315"/>
    <mergeCell ref="N314:N315"/>
    <mergeCell ref="L314:L315"/>
    <mergeCell ref="K314:K315"/>
    <mergeCell ref="J314:J315"/>
    <mergeCell ref="I314:I315"/>
    <mergeCell ref="H314:H315"/>
    <mergeCell ref="D314:D315"/>
    <mergeCell ref="C314:C315"/>
    <mergeCell ref="A289:A315"/>
    <mergeCell ref="K312:K313"/>
    <mergeCell ref="J312:J313"/>
    <mergeCell ref="I312:I313"/>
    <mergeCell ref="H312:H313"/>
    <mergeCell ref="D312:D313"/>
    <mergeCell ref="C312:C313"/>
    <mergeCell ref="C292:C311"/>
    <mergeCell ref="AI289:AI291"/>
    <mergeCell ref="P289:P291"/>
    <mergeCell ref="N289:N291"/>
    <mergeCell ref="L289:L291"/>
    <mergeCell ref="K289:K291"/>
    <mergeCell ref="J289:J291"/>
    <mergeCell ref="I289:I291"/>
    <mergeCell ref="H289:H291"/>
    <mergeCell ref="D289:D291"/>
    <mergeCell ref="C289:C291"/>
    <mergeCell ref="AI292:AI311"/>
    <mergeCell ref="P292:P311"/>
    <mergeCell ref="N292:N311"/>
    <mergeCell ref="L292:L311"/>
    <mergeCell ref="K292:K311"/>
    <mergeCell ref="J292:J311"/>
    <mergeCell ref="I292:I311"/>
    <mergeCell ref="H292:H311"/>
    <mergeCell ref="D292:D311"/>
    <mergeCell ref="B286:B288"/>
    <mergeCell ref="A286:A288"/>
    <mergeCell ref="AI283:AI284"/>
    <mergeCell ref="P283:P284"/>
    <mergeCell ref="N283:N284"/>
    <mergeCell ref="L283:L284"/>
    <mergeCell ref="K283:K284"/>
    <mergeCell ref="J283:J284"/>
    <mergeCell ref="I283:I284"/>
    <mergeCell ref="H283:H284"/>
    <mergeCell ref="D283:D284"/>
    <mergeCell ref="C283:C284"/>
    <mergeCell ref="N287:P287"/>
    <mergeCell ref="L287:M287"/>
    <mergeCell ref="J287:J288"/>
    <mergeCell ref="H287:H288"/>
    <mergeCell ref="F287:F288"/>
    <mergeCell ref="E287:E288"/>
    <mergeCell ref="C287:C288"/>
    <mergeCell ref="L286:P286"/>
    <mergeCell ref="J286:K286"/>
    <mergeCell ref="C286:I286"/>
    <mergeCell ref="N278:N280"/>
    <mergeCell ref="L278:L280"/>
    <mergeCell ref="K278:K280"/>
    <mergeCell ref="J278:J280"/>
    <mergeCell ref="I278:I280"/>
    <mergeCell ref="H278:H280"/>
    <mergeCell ref="D278:D280"/>
    <mergeCell ref="AI281:AI282"/>
    <mergeCell ref="P281:P282"/>
    <mergeCell ref="N281:N282"/>
    <mergeCell ref="L281:L282"/>
    <mergeCell ref="K281:K282"/>
    <mergeCell ref="J281:J282"/>
    <mergeCell ref="I281:I282"/>
    <mergeCell ref="H281:H282"/>
    <mergeCell ref="D281:D282"/>
    <mergeCell ref="AI273:AI277"/>
    <mergeCell ref="P273:P277"/>
    <mergeCell ref="N273:N277"/>
    <mergeCell ref="L273:L277"/>
    <mergeCell ref="K273:K277"/>
    <mergeCell ref="J273:J277"/>
    <mergeCell ref="I273:I277"/>
    <mergeCell ref="H273:H277"/>
    <mergeCell ref="D273:D277"/>
    <mergeCell ref="AI269:AI272"/>
    <mergeCell ref="P269:P272"/>
    <mergeCell ref="N269:N272"/>
    <mergeCell ref="L269:L272"/>
    <mergeCell ref="K269:K272"/>
    <mergeCell ref="J269:J272"/>
    <mergeCell ref="I269:I272"/>
    <mergeCell ref="H269:H272"/>
    <mergeCell ref="D269:D272"/>
    <mergeCell ref="L259:P259"/>
    <mergeCell ref="J259:K259"/>
    <mergeCell ref="C259:I259"/>
    <mergeCell ref="B259:B261"/>
    <mergeCell ref="A259:A261"/>
    <mergeCell ref="L255:O255"/>
    <mergeCell ref="H255:K255"/>
    <mergeCell ref="D255:G255"/>
    <mergeCell ref="B255:C256"/>
    <mergeCell ref="A255:A257"/>
    <mergeCell ref="AI167:AI168"/>
    <mergeCell ref="AI172:AI174"/>
    <mergeCell ref="C262:C268"/>
    <mergeCell ref="A262:A284"/>
    <mergeCell ref="N260:P260"/>
    <mergeCell ref="L260:M260"/>
    <mergeCell ref="J260:J261"/>
    <mergeCell ref="H260:H261"/>
    <mergeCell ref="F260:F261"/>
    <mergeCell ref="E260:E261"/>
    <mergeCell ref="C260:C261"/>
    <mergeCell ref="C269:C272"/>
    <mergeCell ref="C273:C277"/>
    <mergeCell ref="C281:C282"/>
    <mergeCell ref="C278:C280"/>
    <mergeCell ref="AI262:AI268"/>
    <mergeCell ref="P262:P268"/>
    <mergeCell ref="N262:N268"/>
    <mergeCell ref="L262:L268"/>
    <mergeCell ref="K262:K268"/>
    <mergeCell ref="J262:J268"/>
    <mergeCell ref="I262:I268"/>
    <mergeCell ref="H262:H268"/>
    <mergeCell ref="D262:D268"/>
  </mergeCells>
  <phoneticPr fontId="21" type="noConversion"/>
  <conditionalFormatting sqref="H15">
    <cfRule type="expression" dxfId="12" priority="10">
      <formula>AND($E$15&lt;&gt;0,$H$15="")</formula>
    </cfRule>
  </conditionalFormatting>
  <conditionalFormatting sqref="H16">
    <cfRule type="expression" dxfId="11" priority="8">
      <formula>AND($G$16="NON DISPONIBILE",$H$16="")</formula>
    </cfRule>
  </conditionalFormatting>
  <conditionalFormatting sqref="H17">
    <cfRule type="expression" dxfId="10" priority="6">
      <formula>AND($G$17="NON DISPONIBILE",$H$17="")</formula>
    </cfRule>
  </conditionalFormatting>
  <conditionalFormatting sqref="H18">
    <cfRule type="expression" dxfId="9" priority="4">
      <formula>AND($G$18="NON DISPONIBILE",$H$18="")</formula>
    </cfRule>
  </conditionalFormatting>
  <conditionalFormatting sqref="H19">
    <cfRule type="expression" dxfId="8" priority="2">
      <formula>AND($G$19="NON DISPONIBILE",$H$19="")</formula>
    </cfRule>
  </conditionalFormatting>
  <conditionalFormatting sqref="H16:I16">
    <cfRule type="expression" dxfId="7" priority="15">
      <formula>AND($C$16&lt;&gt;"",$G$16&lt;&gt;"NON DISPONIBILE")</formula>
    </cfRule>
  </conditionalFormatting>
  <conditionalFormatting sqref="H17:I17">
    <cfRule type="expression" dxfId="6" priority="13">
      <formula>AND($C$17&lt;&gt;"",$G$17&lt;&gt;"NON DISPONIBILE")</formula>
    </cfRule>
  </conditionalFormatting>
  <conditionalFormatting sqref="H18:I18">
    <cfRule type="expression" dxfId="5" priority="12">
      <formula>AND($C$18&lt;&gt;"",$G$18&lt;&gt;"NON DISPONIBILE")</formula>
    </cfRule>
  </conditionalFormatting>
  <conditionalFormatting sqref="H19:I19">
    <cfRule type="expression" priority="11">
      <formula>AND($C$19&lt;&gt;"",$G$19&lt;&gt;"NON DISPONIBILE")</formula>
    </cfRule>
  </conditionalFormatting>
  <conditionalFormatting sqref="I15">
    <cfRule type="expression" dxfId="4" priority="9">
      <formula>AND($E$15&lt;&gt;0,$I$15="")</formula>
    </cfRule>
  </conditionalFormatting>
  <conditionalFormatting sqref="I16">
    <cfRule type="expression" dxfId="3" priority="7">
      <formula>AND($G$16="NON DISPONIBILE",$I$16="")</formula>
    </cfRule>
  </conditionalFormatting>
  <conditionalFormatting sqref="I17">
    <cfRule type="expression" dxfId="2" priority="5">
      <formula>AND($G$17="NON DISPONIBILE",$I$17="")</formula>
    </cfRule>
  </conditionalFormatting>
  <conditionalFormatting sqref="I18">
    <cfRule type="expression" dxfId="1" priority="3">
      <formula>AND($G$18="NON DISPONIBILE",$I$18="")</formula>
    </cfRule>
  </conditionalFormatting>
  <conditionalFormatting sqref="I19">
    <cfRule type="expression" dxfId="0" priority="1">
      <formula>AND($G$19="NON DISPONIBILE",$I$19="")</formula>
    </cfRule>
  </conditionalFormatting>
  <dataValidations count="26">
    <dataValidation type="list" allowBlank="1" showInputMessage="1" showErrorMessage="1" sqref="E46" xr:uid="{00000000-0002-0000-0000-000003000000}">
      <formula1>"SI, NO"</formula1>
    </dataValidation>
    <dataValidation type="list" allowBlank="1" showInputMessage="1" showErrorMessage="1" sqref="K84 K91 K95 K100 K106 K111 K114 K117 K120 K122 K242:K252 K179:K193 K203 K210:K211 K214 K219 K222 K224 K128:K131 K289:K292 K320:K330 K262 K269:K270 K273 K278 K281 K283 K312:K315 K398:K408 K340 K347:K348 K351 K356 K359 K361 K367:K370 K390:K393 K151:K167 K169:K172 K230:K237" xr:uid="{76E75A8E-0A07-47DE-95D8-BE264EB290F4}">
      <formula1>$AM$13:$AM$17</formula1>
    </dataValidation>
    <dataValidation type="list" allowBlank="1" showInputMessage="1" showErrorMessage="1" sqref="U450:U454 Q449:Q454 J312:J315 J320:J330 U410:U415 U418:U423 J203 J210:J211 J214 J219 J222 J224 J262 J269:J270 J273 J278 Q409:Q415 Q417:Q423 Q427 Q430:Q439 Q441:Q447 U431:U439 U442:U447 J128:J131 J289:J292 J281 J84 J91 J95 J100 J106 J111 J114 J117 J120 J122 J242:J252 J179:J193 J283 J367:J370 J390:J393 J398:J408 J340 J347:J348 J351 J356 J359 J361 J151:J167 J169:J172 J230:J237" xr:uid="{00000000-0002-0000-0000-000000000000}">
      <formula1>$AS$11:$AS$15</formula1>
    </dataValidation>
    <dataValidation type="list" allowBlank="1" showInputMessage="1" showErrorMessage="1" sqref="A425:C426" xr:uid="{00000000-0002-0000-0000-000002000000}">
      <formula1>$BD$6:$BD$14</formula1>
    </dataValidation>
    <dataValidation type="list" showInputMessage="1" showErrorMessage="1" sqref="F85:F123 F204:F225 F263:F284 F341:F362" xr:uid="{BA299951-6857-46E0-A5A5-114C1FE1F229}">
      <formula1>",  ,x"</formula1>
    </dataValidation>
    <dataValidation type="list" showInputMessage="1" showErrorMessage="1" sqref="F84 F179:F193 F203 F242:F252 F262 F320:F330 F340 F398:F408 F367:F393 F289:F315 F128:F174 F230:F237" xr:uid="{9AD6E091-F9DA-4F1F-85A0-AF9BAC0A4BA9}">
      <formula1>$AS$19:$AS$20</formula1>
    </dataValidation>
    <dataValidation type="list" allowBlank="1" showInputMessage="1" showErrorMessage="1" sqref="N5" xr:uid="{00000000-0002-0000-0000-000004000000}">
      <formula1>$AU$9:$AU$16</formula1>
    </dataValidation>
    <dataValidation type="list" allowBlank="1" showInputMessage="1" showErrorMessage="1" promptTitle="Unità di misura PCI" prompt="Scegliere l'unità di misura per il potere calorifico inferiore del combustibile selezionato." sqref="H15:H19" xr:uid="{50BD12E8-BB34-4739-9408-D0909E4C102D}">
      <formula1>$AH$14:$AI$14</formula1>
    </dataValidation>
    <dataValidation type="list" allowBlank="1" showInputMessage="1" showErrorMessage="1" sqref="C59:C60" xr:uid="{D140D758-A4C6-463E-9217-C32DF347211D}">
      <formula1>$AA$14:$AA$27</formula1>
    </dataValidation>
    <dataValidation type="list" allowBlank="1" showInputMessage="1" showErrorMessage="1" sqref="L179:L181 L242:L244 L320:L322 L398:L400" xr:uid="{EB73E52B-9778-4B55-9CAB-573A3630AE6D}">
      <formula1>$AP$23:$AP$24</formula1>
    </dataValidation>
    <dataValidation type="whole" operator="greaterThan" allowBlank="1" showInputMessage="1" showErrorMessage="1" sqref="E10:E21" xr:uid="{CF3DFC0F-9537-42E5-A79F-011BC82774A0}">
      <formula1>0</formula1>
    </dataValidation>
    <dataValidation type="decimal" operator="greaterThan" allowBlank="1" showInputMessage="1" showErrorMessage="1" sqref="I15:I21" xr:uid="{24819C6C-9BCB-4635-B838-28E1C9843514}">
      <formula1>0</formula1>
    </dataValidation>
    <dataValidation type="whole" operator="greaterThanOrEqual" allowBlank="1" showInputMessage="1" showErrorMessage="1" sqref="E23:E24 E26:E27" xr:uid="{E85EA99B-321F-455F-9FDB-B94A38227902}">
      <formula1>0</formula1>
    </dataValidation>
    <dataValidation type="list" allowBlank="1" showInputMessage="1" showErrorMessage="1" sqref="L131 L292 L370" xr:uid="{8432464A-A3D9-434B-92ED-103A1EBCC522}">
      <formula1>$AP$23:$AP$25</formula1>
    </dataValidation>
    <dataValidation type="list" allowBlank="1" showInputMessage="1" showErrorMessage="1" sqref="F33:F34" xr:uid="{19119042-2234-4C35-9913-BC9A52F3B00A}">
      <formula1>"PRODUZIONE, SUPERFICIE AMBIENTI PRODUTTIVI, VOLUME AMBIENTI PRODUTTIVI"</formula1>
    </dataValidation>
    <dataValidation type="list" allowBlank="1" showInputMessage="1" showErrorMessage="1" sqref="D37:D40" xr:uid="{D8D0F4BE-F10A-4EAF-B34A-F763E26A2C04}">
      <formula1>"Prelievo da rete, Prelievo da pozzo, Autocisterna"</formula1>
    </dataValidation>
    <dataValidation type="list" allowBlank="1" showInputMessage="1" showErrorMessage="1" sqref="L37:L40" xr:uid="{7BCFD88E-AD3F-4E51-91A5-52333383F346}">
      <formula1>"Chimici di base, Principi attivi, Eccipienti, Confezionamento"</formula1>
    </dataValidation>
    <dataValidation type="list" allowBlank="1" showInputMessage="1" showErrorMessage="1" sqref="E54" xr:uid="{2D06914B-EFE5-457E-B7F1-88FBAE593E47}">
      <formula1>$AS$30:$AS$32</formula1>
    </dataValidation>
    <dataValidation type="list" allowBlank="1" showInputMessage="1" showErrorMessage="1" sqref="E72:Q72" xr:uid="{86561BFC-F238-42BC-B093-472143475873}">
      <formula1>$AZ$30:$AZ$33</formula1>
    </dataValidation>
    <dataValidation type="list" allowBlank="1" showInputMessage="1" showErrorMessage="1" sqref="C16:C19" xr:uid="{F07E9BA0-DEDF-44D8-AE31-E02D8B57F7C9}">
      <formula1>$AA$17:$AA$27</formula1>
    </dataValidation>
    <dataValidation type="list" allowBlank="1" showInputMessage="1" showErrorMessage="1" sqref="C16:C19" xr:uid="{E7F37093-62D1-4C81-A940-69A52C871A48}">
      <formula1>$AD$15:$AD$23</formula1>
    </dataValidation>
    <dataValidation type="list" allowBlank="1" showInputMessage="1" showErrorMessage="1" promptTitle="Vettore Energetico OUTPUT" prompt="Scegliere la tipologia di vettore energetico in output" sqref="E53 G53:K53" xr:uid="{918BDA7A-BECE-4DD1-9D21-C22D2C4D7D52}">
      <formula1>$AU$30:$AU$35</formula1>
    </dataValidation>
    <dataValidation type="list" allowBlank="1" showInputMessage="1" showErrorMessage="1" promptTitle="UTILIZZO VETTORE TERMICO" prompt="Indicare l'area funzionale dove viene prevealmentemente utilizzato il vettore termico. Nel caso non via sia un utilizzo prevalente selezionare SERVIZI AUSILIARI" sqref="E52 G52:Q52" xr:uid="{41CBA602-14EF-4FC9-9D61-1FA296F2A25F}">
      <formula1>$AP$30:$AP$33</formula1>
    </dataValidation>
    <dataValidation type="list" allowBlank="1" showInputMessage="1" showErrorMessage="1" promptTitle="Temperatura Vettore Termico" prompt="Indicare il livello di temperatura del vettore termico utilizzato" sqref="G54:K54" xr:uid="{E3B71ADB-6EAF-4C5A-8828-9AC6F511AF6F}">
      <formula1>$AS$30:$AS$32</formula1>
    </dataValidation>
    <dataValidation type="list" allowBlank="1" showInputMessage="1" showErrorMessage="1" promptTitle="Vettore energetico OUTPUT" prompt="Scegliere la tipologia di vettore energetico in output." sqref="L53:P53" xr:uid="{72662E8F-1F2D-45A2-9F96-0789CE3B0883}">
      <formula1>$AV$30:$AV$31</formula1>
    </dataValidation>
    <dataValidation type="list" allowBlank="1" showInputMessage="1" showErrorMessage="1" promptTitle="Temperatura vettore Termico/Frig" prompt="Scegliere il livello di temperatura del vettore termico/firgorifero utilizzato_x000a_" sqref="L54:P54" xr:uid="{49DC3EEA-929A-40D2-8480-9F5129E1D8D6}">
      <formula1>$AT$30:$AT$31</formula1>
    </dataValidation>
  </dataValidations>
  <printOptions horizontalCentered="1" verticalCentered="1"/>
  <pageMargins left="0" right="0" top="0" bottom="0" header="0" footer="0"/>
  <pageSetup paperSize="9" scale="45"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dimension ref="A1:P18"/>
  <sheetViews>
    <sheetView workbookViewId="0">
      <selection activeCell="G8" sqref="G8"/>
    </sheetView>
  </sheetViews>
  <sheetFormatPr defaultRowHeight="15" x14ac:dyDescent="0.25"/>
  <sheetData>
    <row r="1" spans="1:16" ht="21.6" thickBot="1" x14ac:dyDescent="0.45">
      <c r="A1" s="341" t="s">
        <v>72</v>
      </c>
      <c r="B1" s="342"/>
      <c r="C1" s="342"/>
      <c r="D1" s="342"/>
      <c r="E1" s="342"/>
      <c r="F1" s="342"/>
      <c r="G1" s="342"/>
      <c r="H1" s="342"/>
      <c r="I1" s="342"/>
      <c r="J1" s="342"/>
      <c r="K1" s="342"/>
      <c r="L1" s="342"/>
      <c r="M1" s="342"/>
      <c r="N1" s="342"/>
      <c r="O1" s="342"/>
      <c r="P1" s="343"/>
    </row>
    <row r="2" spans="1:16" x14ac:dyDescent="0.25">
      <c r="A2" s="344" t="s">
        <v>33</v>
      </c>
      <c r="B2" s="347" t="s">
        <v>14</v>
      </c>
      <c r="C2" s="281"/>
      <c r="D2" s="257" t="s">
        <v>15</v>
      </c>
      <c r="E2" s="258"/>
      <c r="F2" s="259"/>
      <c r="G2" s="257" t="s">
        <v>16</v>
      </c>
      <c r="H2" s="258"/>
      <c r="I2" s="331"/>
      <c r="J2" s="257" t="s">
        <v>17</v>
      </c>
      <c r="K2" s="259"/>
      <c r="L2" s="1" t="s">
        <v>21</v>
      </c>
      <c r="M2" s="344" t="s">
        <v>19</v>
      </c>
      <c r="N2" s="355" t="s">
        <v>20</v>
      </c>
      <c r="O2" s="356"/>
      <c r="P2" s="357"/>
    </row>
    <row r="3" spans="1:16" x14ac:dyDescent="0.25">
      <c r="A3" s="345"/>
      <c r="B3" s="348"/>
      <c r="C3" s="349"/>
      <c r="D3" s="350"/>
      <c r="E3" s="351"/>
      <c r="F3" s="352"/>
      <c r="G3" s="350"/>
      <c r="H3" s="351"/>
      <c r="I3" s="353"/>
      <c r="J3" s="350"/>
      <c r="K3" s="352"/>
      <c r="L3" s="2" t="s">
        <v>64</v>
      </c>
      <c r="M3" s="354"/>
      <c r="N3" s="358" t="s">
        <v>22</v>
      </c>
      <c r="O3" s="359"/>
      <c r="P3" s="3" t="s">
        <v>32</v>
      </c>
    </row>
    <row r="4" spans="1:16" ht="15.75" thickBot="1" x14ac:dyDescent="0.3">
      <c r="A4" s="345"/>
      <c r="B4" s="348"/>
      <c r="C4" s="349"/>
      <c r="D4" s="360" t="s">
        <v>65</v>
      </c>
      <c r="E4" s="361"/>
      <c r="F4" s="362"/>
      <c r="G4" s="360" t="s">
        <v>65</v>
      </c>
      <c r="H4" s="361"/>
      <c r="I4" s="363"/>
      <c r="J4" s="364" t="s">
        <v>65</v>
      </c>
      <c r="K4" s="365"/>
      <c r="L4" s="4" t="s">
        <v>66</v>
      </c>
      <c r="M4" s="5">
        <v>2014</v>
      </c>
      <c r="N4" s="366">
        <v>100000</v>
      </c>
      <c r="O4" s="367"/>
      <c r="P4" s="6" t="s">
        <v>18</v>
      </c>
    </row>
    <row r="5" spans="1:16" ht="18" thickBot="1" x14ac:dyDescent="0.3">
      <c r="A5" s="345"/>
      <c r="B5" s="368"/>
      <c r="C5" s="369"/>
      <c r="D5" s="369"/>
      <c r="E5" s="369"/>
      <c r="F5" s="369"/>
      <c r="G5" s="369"/>
      <c r="H5" s="369"/>
      <c r="I5" s="369"/>
      <c r="J5" s="369"/>
      <c r="K5" s="369"/>
      <c r="L5" s="369"/>
      <c r="M5" s="369"/>
      <c r="N5" s="369"/>
      <c r="O5" s="369"/>
      <c r="P5" s="370"/>
    </row>
    <row r="6" spans="1:16" x14ac:dyDescent="0.25">
      <c r="A6" s="345"/>
      <c r="B6" s="348" t="s">
        <v>47</v>
      </c>
      <c r="C6" s="348"/>
      <c r="D6" s="7" t="s">
        <v>48</v>
      </c>
      <c r="E6" s="329" t="s">
        <v>49</v>
      </c>
      <c r="F6" s="330"/>
      <c r="G6" s="7" t="s">
        <v>39</v>
      </c>
      <c r="H6" s="329" t="s">
        <v>31</v>
      </c>
      <c r="I6" s="330"/>
      <c r="J6" s="329" t="s">
        <v>53</v>
      </c>
      <c r="K6" s="330"/>
      <c r="L6" s="7" t="s">
        <v>59</v>
      </c>
      <c r="M6" s="331" t="s">
        <v>58</v>
      </c>
      <c r="N6" s="332"/>
      <c r="O6" s="331" t="s">
        <v>62</v>
      </c>
      <c r="P6" s="272"/>
    </row>
    <row r="7" spans="1:16" x14ac:dyDescent="0.25">
      <c r="A7" s="345"/>
      <c r="B7" s="348"/>
      <c r="C7" s="348"/>
      <c r="D7" s="8">
        <v>1</v>
      </c>
      <c r="E7" s="323" t="s">
        <v>41</v>
      </c>
      <c r="F7" s="324"/>
      <c r="G7" s="8" t="s">
        <v>51</v>
      </c>
      <c r="H7" s="325">
        <v>7493917</v>
      </c>
      <c r="I7" s="325"/>
      <c r="J7" s="323" t="s">
        <v>54</v>
      </c>
      <c r="K7" s="324"/>
      <c r="L7" s="16"/>
      <c r="M7" s="333">
        <f>H7*0.187*10^-3</f>
        <v>1401.3624790000001</v>
      </c>
      <c r="N7" s="334"/>
      <c r="O7" s="335">
        <f>SUM(M7:N18)</f>
        <v>2871.1010289999999</v>
      </c>
      <c r="P7" s="336"/>
    </row>
    <row r="8" spans="1:16" x14ac:dyDescent="0.25">
      <c r="A8" s="345"/>
      <c r="B8" s="348"/>
      <c r="C8" s="348"/>
      <c r="D8" s="8">
        <v>2</v>
      </c>
      <c r="E8" s="323" t="s">
        <v>42</v>
      </c>
      <c r="F8" s="324"/>
      <c r="G8" s="8" t="s">
        <v>75</v>
      </c>
      <c r="H8" s="325">
        <v>1777718</v>
      </c>
      <c r="I8" s="325"/>
      <c r="J8" s="323" t="s">
        <v>55</v>
      </c>
      <c r="K8" s="324"/>
      <c r="L8" s="16">
        <v>8250</v>
      </c>
      <c r="M8" s="326">
        <f>H8*L8*10^-7</f>
        <v>1466.61735</v>
      </c>
      <c r="N8" s="326"/>
      <c r="O8" s="337"/>
      <c r="P8" s="338"/>
    </row>
    <row r="9" spans="1:16" x14ac:dyDescent="0.25">
      <c r="A9" s="345"/>
      <c r="B9" s="348"/>
      <c r="C9" s="348"/>
      <c r="D9" s="8">
        <v>3</v>
      </c>
      <c r="E9" s="323" t="s">
        <v>43</v>
      </c>
      <c r="F9" s="324"/>
      <c r="G9" s="8" t="s">
        <v>52</v>
      </c>
      <c r="H9" s="325"/>
      <c r="I9" s="325"/>
      <c r="J9" s="323" t="s">
        <v>73</v>
      </c>
      <c r="K9" s="324"/>
      <c r="L9" s="16"/>
      <c r="M9" s="326">
        <f>H9*860*10^-7</f>
        <v>0</v>
      </c>
      <c r="N9" s="326"/>
      <c r="O9" s="337"/>
      <c r="P9" s="338"/>
    </row>
    <row r="10" spans="1:16" x14ac:dyDescent="0.25">
      <c r="A10" s="345"/>
      <c r="B10" s="348"/>
      <c r="C10" s="348"/>
      <c r="D10" s="8">
        <v>4</v>
      </c>
      <c r="E10" s="323" t="s">
        <v>44</v>
      </c>
      <c r="F10" s="324"/>
      <c r="G10" s="8" t="s">
        <v>36</v>
      </c>
      <c r="H10" s="325"/>
      <c r="I10" s="325"/>
      <c r="J10" s="323" t="s">
        <v>56</v>
      </c>
      <c r="K10" s="324"/>
      <c r="L10" s="17"/>
      <c r="M10" s="326">
        <f>IF(L10=0,0,H10*(1/L10)*0.187*10^-3)</f>
        <v>0</v>
      </c>
      <c r="N10" s="326"/>
      <c r="O10" s="337"/>
      <c r="P10" s="338"/>
    </row>
    <row r="11" spans="1:16" x14ac:dyDescent="0.25">
      <c r="A11" s="345"/>
      <c r="B11" s="348"/>
      <c r="C11" s="348"/>
      <c r="D11" s="8">
        <v>5</v>
      </c>
      <c r="E11" s="323" t="s">
        <v>45</v>
      </c>
      <c r="F11" s="324"/>
      <c r="G11" s="8" t="s">
        <v>74</v>
      </c>
      <c r="H11" s="325"/>
      <c r="I11" s="325"/>
      <c r="J11" s="323" t="s">
        <v>57</v>
      </c>
      <c r="K11" s="324"/>
      <c r="L11" s="17"/>
      <c r="M11" s="326">
        <f>H11*L11*10^-4</f>
        <v>0</v>
      </c>
      <c r="N11" s="326"/>
      <c r="O11" s="337"/>
      <c r="P11" s="338"/>
    </row>
    <row r="12" spans="1:16" x14ac:dyDescent="0.25">
      <c r="A12" s="345"/>
      <c r="B12" s="348"/>
      <c r="C12" s="348"/>
      <c r="D12" s="8">
        <v>6</v>
      </c>
      <c r="E12" s="323" t="s">
        <v>50</v>
      </c>
      <c r="F12" s="324"/>
      <c r="G12" s="8" t="s">
        <v>74</v>
      </c>
      <c r="H12" s="325"/>
      <c r="I12" s="325"/>
      <c r="J12" s="323" t="s">
        <v>57</v>
      </c>
      <c r="K12" s="324"/>
      <c r="L12" s="16">
        <v>9800</v>
      </c>
      <c r="M12" s="326">
        <f>H12*L12*10^-7</f>
        <v>0</v>
      </c>
      <c r="N12" s="326"/>
      <c r="O12" s="337"/>
      <c r="P12" s="338"/>
    </row>
    <row r="13" spans="1:16" x14ac:dyDescent="0.25">
      <c r="A13" s="345"/>
      <c r="B13" s="348"/>
      <c r="C13" s="348"/>
      <c r="D13" s="8">
        <v>7</v>
      </c>
      <c r="E13" s="323" t="s">
        <v>46</v>
      </c>
      <c r="F13" s="324"/>
      <c r="G13" s="8" t="s">
        <v>74</v>
      </c>
      <c r="H13" s="325"/>
      <c r="I13" s="325"/>
      <c r="J13" s="323" t="s">
        <v>57</v>
      </c>
      <c r="K13" s="324"/>
      <c r="L13" s="16">
        <v>11000</v>
      </c>
      <c r="M13" s="326">
        <f>H13*L13*10^-4</f>
        <v>0</v>
      </c>
      <c r="N13" s="326"/>
      <c r="O13" s="337"/>
      <c r="P13" s="338"/>
    </row>
    <row r="14" spans="1:16" x14ac:dyDescent="0.25">
      <c r="A14" s="345"/>
      <c r="B14" s="348"/>
      <c r="C14" s="348"/>
      <c r="D14" s="8">
        <v>8</v>
      </c>
      <c r="E14" s="323" t="s">
        <v>60</v>
      </c>
      <c r="F14" s="324"/>
      <c r="G14" s="8" t="s">
        <v>74</v>
      </c>
      <c r="H14" s="325">
        <v>3060</v>
      </c>
      <c r="I14" s="325"/>
      <c r="J14" s="323" t="s">
        <v>57</v>
      </c>
      <c r="K14" s="324"/>
      <c r="L14" s="16">
        <v>10200</v>
      </c>
      <c r="M14" s="326">
        <f>H14*L14*10^-7</f>
        <v>3.1212</v>
      </c>
      <c r="N14" s="326"/>
      <c r="O14" s="337"/>
      <c r="P14" s="338"/>
    </row>
    <row r="15" spans="1:16" x14ac:dyDescent="0.25">
      <c r="A15" s="345"/>
      <c r="B15" s="348"/>
      <c r="C15" s="348"/>
      <c r="D15" s="8">
        <v>9</v>
      </c>
      <c r="E15" s="323" t="s">
        <v>61</v>
      </c>
      <c r="F15" s="324"/>
      <c r="G15" s="8" t="s">
        <v>74</v>
      </c>
      <c r="H15" s="325"/>
      <c r="I15" s="325"/>
      <c r="J15" s="323" t="s">
        <v>57</v>
      </c>
      <c r="K15" s="324"/>
      <c r="L15" s="16">
        <v>8300</v>
      </c>
      <c r="M15" s="326">
        <f t="shared" ref="M15" si="0">H15*L15*10^-4</f>
        <v>0</v>
      </c>
      <c r="N15" s="326"/>
      <c r="O15" s="337"/>
      <c r="P15" s="338"/>
    </row>
    <row r="16" spans="1:16" x14ac:dyDescent="0.25">
      <c r="A16" s="345"/>
      <c r="B16" s="348"/>
      <c r="C16" s="348"/>
      <c r="D16" s="8">
        <v>11</v>
      </c>
      <c r="E16" s="315" t="s">
        <v>35</v>
      </c>
      <c r="F16" s="316"/>
      <c r="G16" s="19"/>
      <c r="H16" s="327"/>
      <c r="I16" s="327"/>
      <c r="J16" s="328"/>
      <c r="K16" s="328"/>
      <c r="L16" s="17"/>
      <c r="M16" s="317"/>
      <c r="N16" s="317"/>
      <c r="O16" s="337"/>
      <c r="P16" s="338"/>
    </row>
    <row r="17" spans="1:16" x14ac:dyDescent="0.25">
      <c r="A17" s="345"/>
      <c r="B17" s="348"/>
      <c r="C17" s="348"/>
      <c r="D17" s="8">
        <v>12</v>
      </c>
      <c r="E17" s="315"/>
      <c r="F17" s="316"/>
      <c r="G17" s="9"/>
      <c r="H17" s="10"/>
      <c r="I17" s="11"/>
      <c r="J17" s="14"/>
      <c r="K17" s="15"/>
      <c r="L17" s="17"/>
      <c r="M17" s="317"/>
      <c r="N17" s="317"/>
      <c r="O17" s="337"/>
      <c r="P17" s="338"/>
    </row>
    <row r="18" spans="1:16" ht="15.75" thickBot="1" x14ac:dyDescent="0.3">
      <c r="A18" s="346"/>
      <c r="B18" s="371"/>
      <c r="C18" s="371"/>
      <c r="D18" s="12">
        <v>13</v>
      </c>
      <c r="E18" s="318"/>
      <c r="F18" s="319"/>
      <c r="G18" s="13"/>
      <c r="H18" s="320"/>
      <c r="I18" s="321"/>
      <c r="J18" s="318"/>
      <c r="K18" s="319"/>
      <c r="L18" s="18"/>
      <c r="M18" s="322"/>
      <c r="N18" s="322"/>
      <c r="O18" s="339"/>
      <c r="P18" s="340"/>
    </row>
  </sheetData>
  <mergeCells count="67">
    <mergeCell ref="A1:P1"/>
    <mergeCell ref="A2:A18"/>
    <mergeCell ref="B2:C4"/>
    <mergeCell ref="D2:F3"/>
    <mergeCell ref="G2:I3"/>
    <mergeCell ref="J2:K3"/>
    <mergeCell ref="M2:M3"/>
    <mergeCell ref="N2:P2"/>
    <mergeCell ref="N3:O3"/>
    <mergeCell ref="D4:F4"/>
    <mergeCell ref="G4:I4"/>
    <mergeCell ref="J4:K4"/>
    <mergeCell ref="N4:O4"/>
    <mergeCell ref="B5:P5"/>
    <mergeCell ref="B6:C18"/>
    <mergeCell ref="E6:F6"/>
    <mergeCell ref="H6:I6"/>
    <mergeCell ref="J6:K6"/>
    <mergeCell ref="M6:N6"/>
    <mergeCell ref="O6:P6"/>
    <mergeCell ref="E7:F7"/>
    <mergeCell ref="H7:I7"/>
    <mergeCell ref="J7:K7"/>
    <mergeCell ref="M7:N7"/>
    <mergeCell ref="O7:P18"/>
    <mergeCell ref="E8:F8"/>
    <mergeCell ref="H8:I8"/>
    <mergeCell ref="J8:K8"/>
    <mergeCell ref="M8:N8"/>
    <mergeCell ref="E9:F9"/>
    <mergeCell ref="H9:I9"/>
    <mergeCell ref="J9:K9"/>
    <mergeCell ref="M9:N9"/>
    <mergeCell ref="E10:F10"/>
    <mergeCell ref="H10:I10"/>
    <mergeCell ref="J10:K10"/>
    <mergeCell ref="M10:N10"/>
    <mergeCell ref="E11:F11"/>
    <mergeCell ref="H11:I11"/>
    <mergeCell ref="J11:K11"/>
    <mergeCell ref="M11:N11"/>
    <mergeCell ref="E12:F12"/>
    <mergeCell ref="H12:I12"/>
    <mergeCell ref="J12:K12"/>
    <mergeCell ref="M12:N12"/>
    <mergeCell ref="E13:F13"/>
    <mergeCell ref="H13:I13"/>
    <mergeCell ref="J13:K13"/>
    <mergeCell ref="M13:N13"/>
    <mergeCell ref="E14:F14"/>
    <mergeCell ref="H14:I14"/>
    <mergeCell ref="J14:K14"/>
    <mergeCell ref="M14:N14"/>
    <mergeCell ref="E15:F15"/>
    <mergeCell ref="H15:I15"/>
    <mergeCell ref="J15:K15"/>
    <mergeCell ref="M15:N15"/>
    <mergeCell ref="E16:F16"/>
    <mergeCell ref="H16:I16"/>
    <mergeCell ref="J16:K16"/>
    <mergeCell ref="M16:N16"/>
    <mergeCell ref="E17:F17"/>
    <mergeCell ref="M17:N17"/>
    <mergeCell ref="E18:F18"/>
    <mergeCell ref="H18:I18"/>
    <mergeCell ref="J18:K18"/>
    <mergeCell ref="M18:N18"/>
  </mergeCells>
  <dataValidations count="1">
    <dataValidation type="list" allowBlank="1" showInputMessage="1" showErrorMessage="1" sqref="M4" xr:uid="{00000000-0002-0000-0100-000000000000}">
      <formula1>$V$15:$V$15</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3"/>
  <dimension ref="A1:D1229"/>
  <sheetViews>
    <sheetView topLeftCell="A40" workbookViewId="0">
      <selection activeCell="A57" sqref="A57"/>
    </sheetView>
  </sheetViews>
  <sheetFormatPr defaultRowHeight="15" x14ac:dyDescent="0.25"/>
  <cols>
    <col min="1" max="1" width="27.5703125" customWidth="1"/>
    <col min="2" max="2" width="173.5703125" customWidth="1"/>
    <col min="3" max="3" width="0" hidden="1" customWidth="1"/>
    <col min="4" max="4" width="15.28515625" bestFit="1" customWidth="1"/>
  </cols>
  <sheetData>
    <row r="1" spans="1:4" ht="15" customHeight="1" thickBot="1" x14ac:dyDescent="0.3">
      <c r="A1" s="372" t="s">
        <v>76</v>
      </c>
      <c r="B1" s="373"/>
    </row>
    <row r="2" spans="1:4" ht="15" customHeight="1" thickBot="1" x14ac:dyDescent="0.3">
      <c r="A2" s="20" t="s">
        <v>48</v>
      </c>
      <c r="B2" s="21" t="s">
        <v>77</v>
      </c>
      <c r="D2" s="46" t="s">
        <v>2618</v>
      </c>
    </row>
    <row r="3" spans="1:4" ht="15" customHeight="1" x14ac:dyDescent="0.25">
      <c r="A3" s="22" t="s">
        <v>78</v>
      </c>
      <c r="B3" s="23" t="s">
        <v>79</v>
      </c>
      <c r="C3" s="28" t="s">
        <v>2529</v>
      </c>
      <c r="D3" s="47" t="s">
        <v>2619</v>
      </c>
    </row>
    <row r="4" spans="1:4" ht="15" customHeight="1" x14ac:dyDescent="0.25">
      <c r="A4" s="24" t="s">
        <v>80</v>
      </c>
      <c r="B4" s="25" t="s">
        <v>81</v>
      </c>
      <c r="C4" s="28" t="s">
        <v>2529</v>
      </c>
      <c r="D4" s="48" t="s">
        <v>2619</v>
      </c>
    </row>
    <row r="5" spans="1:4" ht="15" customHeight="1" x14ac:dyDescent="0.25">
      <c r="A5" s="24" t="s">
        <v>82</v>
      </c>
      <c r="B5" s="25" t="s">
        <v>83</v>
      </c>
      <c r="C5" s="28" t="s">
        <v>2529</v>
      </c>
      <c r="D5" s="48" t="s">
        <v>2619</v>
      </c>
    </row>
    <row r="6" spans="1:4" ht="15" customHeight="1" x14ac:dyDescent="0.25">
      <c r="A6" s="24" t="s">
        <v>84</v>
      </c>
      <c r="B6" s="25" t="s">
        <v>85</v>
      </c>
      <c r="C6" s="28" t="s">
        <v>2529</v>
      </c>
      <c r="D6" s="48" t="s">
        <v>2619</v>
      </c>
    </row>
    <row r="7" spans="1:4" ht="15" customHeight="1" x14ac:dyDescent="0.25">
      <c r="A7" s="24" t="s">
        <v>86</v>
      </c>
      <c r="B7" s="25" t="s">
        <v>87</v>
      </c>
      <c r="C7" s="28" t="s">
        <v>2529</v>
      </c>
      <c r="D7" s="48" t="s">
        <v>2619</v>
      </c>
    </row>
    <row r="8" spans="1:4" ht="15" customHeight="1" x14ac:dyDescent="0.25">
      <c r="A8" s="24" t="s">
        <v>88</v>
      </c>
      <c r="B8" s="25" t="s">
        <v>89</v>
      </c>
      <c r="C8" s="28" t="s">
        <v>2529</v>
      </c>
      <c r="D8" s="48" t="s">
        <v>2619</v>
      </c>
    </row>
    <row r="9" spans="1:4" ht="15" customHeight="1" x14ac:dyDescent="0.25">
      <c r="A9" s="24" t="s">
        <v>90</v>
      </c>
      <c r="B9" s="25" t="s">
        <v>91</v>
      </c>
      <c r="C9" s="28" t="s">
        <v>2529</v>
      </c>
      <c r="D9" s="48" t="s">
        <v>2619</v>
      </c>
    </row>
    <row r="10" spans="1:4" ht="15" customHeight="1" x14ac:dyDescent="0.25">
      <c r="A10" s="24" t="s">
        <v>92</v>
      </c>
      <c r="B10" s="25" t="s">
        <v>93</v>
      </c>
      <c r="C10" s="28" t="s">
        <v>2529</v>
      </c>
      <c r="D10" s="48" t="s">
        <v>2619</v>
      </c>
    </row>
    <row r="11" spans="1:4" ht="15" customHeight="1" x14ac:dyDescent="0.25">
      <c r="A11" s="24" t="s">
        <v>94</v>
      </c>
      <c r="B11" s="25" t="s">
        <v>95</v>
      </c>
      <c r="C11" s="28" t="s">
        <v>2529</v>
      </c>
      <c r="D11" s="48" t="s">
        <v>2619</v>
      </c>
    </row>
    <row r="12" spans="1:4" ht="15" customHeight="1" x14ac:dyDescent="0.25">
      <c r="A12" s="24" t="s">
        <v>96</v>
      </c>
      <c r="B12" s="25" t="s">
        <v>97</v>
      </c>
      <c r="C12" s="28" t="s">
        <v>2529</v>
      </c>
      <c r="D12" s="48" t="s">
        <v>2619</v>
      </c>
    </row>
    <row r="13" spans="1:4" ht="15" customHeight="1" x14ac:dyDescent="0.25">
      <c r="A13" s="24" t="s">
        <v>98</v>
      </c>
      <c r="B13" s="25" t="s">
        <v>99</v>
      </c>
      <c r="C13" s="28" t="s">
        <v>2529</v>
      </c>
      <c r="D13" s="48" t="s">
        <v>2619</v>
      </c>
    </row>
    <row r="14" spans="1:4" ht="15" customHeight="1" x14ac:dyDescent="0.25">
      <c r="A14" s="24" t="s">
        <v>100</v>
      </c>
      <c r="B14" s="25" t="s">
        <v>101</v>
      </c>
      <c r="C14" s="28" t="s">
        <v>2529</v>
      </c>
      <c r="D14" s="48" t="s">
        <v>2619</v>
      </c>
    </row>
    <row r="15" spans="1:4" ht="15" customHeight="1" x14ac:dyDescent="0.25">
      <c r="A15" s="24" t="s">
        <v>102</v>
      </c>
      <c r="B15" s="25" t="s">
        <v>103</v>
      </c>
      <c r="C15" s="28" t="s">
        <v>2529</v>
      </c>
      <c r="D15" s="48" t="s">
        <v>2619</v>
      </c>
    </row>
    <row r="16" spans="1:4" ht="15" customHeight="1" x14ac:dyDescent="0.25">
      <c r="A16" s="24" t="s">
        <v>104</v>
      </c>
      <c r="B16" s="25" t="s">
        <v>105</v>
      </c>
      <c r="C16" s="28" t="s">
        <v>2529</v>
      </c>
      <c r="D16" s="48" t="s">
        <v>2619</v>
      </c>
    </row>
    <row r="17" spans="1:4" ht="15" customHeight="1" x14ac:dyDescent="0.25">
      <c r="A17" s="24" t="s">
        <v>106</v>
      </c>
      <c r="B17" s="25" t="s">
        <v>107</v>
      </c>
      <c r="C17" s="28" t="s">
        <v>2529</v>
      </c>
      <c r="D17" s="48" t="s">
        <v>2619</v>
      </c>
    </row>
    <row r="18" spans="1:4" ht="15" customHeight="1" x14ac:dyDescent="0.25">
      <c r="A18" s="24" t="s">
        <v>108</v>
      </c>
      <c r="B18" s="25" t="s">
        <v>109</v>
      </c>
      <c r="C18" s="28" t="s">
        <v>2529</v>
      </c>
      <c r="D18" s="48" t="s">
        <v>2619</v>
      </c>
    </row>
    <row r="19" spans="1:4" ht="15" customHeight="1" x14ac:dyDescent="0.25">
      <c r="A19" s="24" t="s">
        <v>110</v>
      </c>
      <c r="B19" s="25" t="s">
        <v>111</v>
      </c>
      <c r="C19" s="28" t="s">
        <v>2529</v>
      </c>
      <c r="D19" s="48" t="s">
        <v>2619</v>
      </c>
    </row>
    <row r="20" spans="1:4" ht="15" customHeight="1" x14ac:dyDescent="0.25">
      <c r="A20" s="24" t="s">
        <v>112</v>
      </c>
      <c r="B20" s="25" t="s">
        <v>113</v>
      </c>
      <c r="C20" s="28" t="s">
        <v>2529</v>
      </c>
      <c r="D20" s="48" t="s">
        <v>2619</v>
      </c>
    </row>
    <row r="21" spans="1:4" ht="15" customHeight="1" x14ac:dyDescent="0.25">
      <c r="A21" s="24" t="s">
        <v>114</v>
      </c>
      <c r="B21" s="25" t="s">
        <v>115</v>
      </c>
      <c r="C21" s="28" t="s">
        <v>2529</v>
      </c>
      <c r="D21" s="48" t="s">
        <v>2619</v>
      </c>
    </row>
    <row r="22" spans="1:4" ht="15" customHeight="1" x14ac:dyDescent="0.25">
      <c r="A22" s="24" t="s">
        <v>116</v>
      </c>
      <c r="B22" s="25" t="s">
        <v>117</v>
      </c>
      <c r="C22" s="28" t="s">
        <v>2529</v>
      </c>
      <c r="D22" s="48" t="s">
        <v>2619</v>
      </c>
    </row>
    <row r="23" spans="1:4" ht="15" customHeight="1" x14ac:dyDescent="0.25">
      <c r="A23" s="24" t="s">
        <v>118</v>
      </c>
      <c r="B23" s="25" t="s">
        <v>119</v>
      </c>
      <c r="C23" s="28" t="s">
        <v>2529</v>
      </c>
      <c r="D23" s="48" t="s">
        <v>2619</v>
      </c>
    </row>
    <row r="24" spans="1:4" ht="15" customHeight="1" x14ac:dyDescent="0.25">
      <c r="A24" s="24" t="s">
        <v>120</v>
      </c>
      <c r="B24" s="25" t="s">
        <v>121</v>
      </c>
      <c r="C24" s="28" t="s">
        <v>2529</v>
      </c>
      <c r="D24" s="48" t="s">
        <v>2619</v>
      </c>
    </row>
    <row r="25" spans="1:4" ht="15" customHeight="1" x14ac:dyDescent="0.25">
      <c r="A25" s="24" t="s">
        <v>122</v>
      </c>
      <c r="B25" s="25" t="s">
        <v>123</v>
      </c>
      <c r="C25" s="28" t="s">
        <v>2529</v>
      </c>
      <c r="D25" s="48" t="s">
        <v>2619</v>
      </c>
    </row>
    <row r="26" spans="1:4" ht="15" customHeight="1" x14ac:dyDescent="0.25">
      <c r="A26" s="24" t="s">
        <v>124</v>
      </c>
      <c r="B26" s="25" t="s">
        <v>125</v>
      </c>
      <c r="C26" s="28" t="s">
        <v>2529</v>
      </c>
      <c r="D26" s="48" t="s">
        <v>2619</v>
      </c>
    </row>
    <row r="27" spans="1:4" ht="15" customHeight="1" x14ac:dyDescent="0.25">
      <c r="A27" s="24" t="s">
        <v>126</v>
      </c>
      <c r="B27" s="25" t="s">
        <v>127</v>
      </c>
      <c r="C27" s="28" t="s">
        <v>2529</v>
      </c>
      <c r="D27" s="48" t="s">
        <v>2619</v>
      </c>
    </row>
    <row r="28" spans="1:4" ht="15" customHeight="1" x14ac:dyDescent="0.25">
      <c r="A28" s="24" t="s">
        <v>128</v>
      </c>
      <c r="B28" s="25" t="s">
        <v>129</v>
      </c>
      <c r="C28" s="28" t="s">
        <v>2529</v>
      </c>
      <c r="D28" s="48" t="s">
        <v>2619</v>
      </c>
    </row>
    <row r="29" spans="1:4" ht="15" customHeight="1" x14ac:dyDescent="0.25">
      <c r="A29" s="24" t="s">
        <v>130</v>
      </c>
      <c r="B29" s="25" t="s">
        <v>131</v>
      </c>
      <c r="C29" s="28" t="s">
        <v>2529</v>
      </c>
      <c r="D29" s="48" t="s">
        <v>2619</v>
      </c>
    </row>
    <row r="30" spans="1:4" ht="15" customHeight="1" x14ac:dyDescent="0.25">
      <c r="A30" s="24" t="s">
        <v>132</v>
      </c>
      <c r="B30" s="25" t="s">
        <v>133</v>
      </c>
      <c r="C30" s="28" t="s">
        <v>2529</v>
      </c>
      <c r="D30" s="48" t="s">
        <v>2619</v>
      </c>
    </row>
    <row r="31" spans="1:4" ht="15" customHeight="1" x14ac:dyDescent="0.25">
      <c r="A31" s="24" t="s">
        <v>134</v>
      </c>
      <c r="B31" s="25" t="s">
        <v>135</v>
      </c>
      <c r="C31" s="28" t="s">
        <v>2529</v>
      </c>
      <c r="D31" s="48" t="s">
        <v>2619</v>
      </c>
    </row>
    <row r="32" spans="1:4" ht="15" customHeight="1" x14ac:dyDescent="0.25">
      <c r="A32" s="24" t="s">
        <v>136</v>
      </c>
      <c r="B32" s="25" t="s">
        <v>137</v>
      </c>
      <c r="C32" s="28" t="s">
        <v>2529</v>
      </c>
      <c r="D32" s="48" t="s">
        <v>2619</v>
      </c>
    </row>
    <row r="33" spans="1:4" ht="15" customHeight="1" x14ac:dyDescent="0.25">
      <c r="A33" s="24" t="s">
        <v>138</v>
      </c>
      <c r="B33" s="25" t="s">
        <v>139</v>
      </c>
      <c r="C33" s="28" t="s">
        <v>2529</v>
      </c>
      <c r="D33" s="48" t="s">
        <v>2619</v>
      </c>
    </row>
    <row r="34" spans="1:4" ht="15" customHeight="1" x14ac:dyDescent="0.25">
      <c r="A34" s="24" t="s">
        <v>140</v>
      </c>
      <c r="B34" s="25" t="s">
        <v>141</v>
      </c>
      <c r="C34" s="28" t="s">
        <v>2529</v>
      </c>
      <c r="D34" s="48" t="s">
        <v>2619</v>
      </c>
    </row>
    <row r="35" spans="1:4" ht="15" customHeight="1" x14ac:dyDescent="0.25">
      <c r="A35" s="24" t="s">
        <v>142</v>
      </c>
      <c r="B35" s="25" t="s">
        <v>143</v>
      </c>
      <c r="C35" s="28" t="s">
        <v>2529</v>
      </c>
      <c r="D35" s="48" t="s">
        <v>2619</v>
      </c>
    </row>
    <row r="36" spans="1:4" ht="15" customHeight="1" x14ac:dyDescent="0.25">
      <c r="A36" s="24" t="s">
        <v>144</v>
      </c>
      <c r="B36" s="25" t="s">
        <v>145</v>
      </c>
      <c r="C36" s="28" t="s">
        <v>2529</v>
      </c>
      <c r="D36" s="48" t="s">
        <v>2619</v>
      </c>
    </row>
    <row r="37" spans="1:4" ht="15" customHeight="1" x14ac:dyDescent="0.25">
      <c r="A37" s="24" t="s">
        <v>146</v>
      </c>
      <c r="B37" s="25" t="s">
        <v>147</v>
      </c>
      <c r="C37" s="28" t="s">
        <v>2529</v>
      </c>
      <c r="D37" s="48" t="s">
        <v>2619</v>
      </c>
    </row>
    <row r="38" spans="1:4" ht="15" customHeight="1" x14ac:dyDescent="0.25">
      <c r="A38" s="24" t="s">
        <v>148</v>
      </c>
      <c r="B38" s="25" t="s">
        <v>149</v>
      </c>
      <c r="C38" s="28" t="s">
        <v>2529</v>
      </c>
      <c r="D38" s="48" t="s">
        <v>2619</v>
      </c>
    </row>
    <row r="39" spans="1:4" ht="15" customHeight="1" x14ac:dyDescent="0.25">
      <c r="A39" s="24" t="s">
        <v>150</v>
      </c>
      <c r="B39" s="25" t="s">
        <v>151</v>
      </c>
      <c r="C39" s="28" t="s">
        <v>2529</v>
      </c>
      <c r="D39" s="48" t="s">
        <v>2619</v>
      </c>
    </row>
    <row r="40" spans="1:4" ht="15" customHeight="1" x14ac:dyDescent="0.25">
      <c r="A40" s="24" t="s">
        <v>152</v>
      </c>
      <c r="B40" s="25" t="s">
        <v>153</v>
      </c>
      <c r="C40" s="28" t="s">
        <v>2529</v>
      </c>
      <c r="D40" s="48" t="s">
        <v>2619</v>
      </c>
    </row>
    <row r="41" spans="1:4" ht="15" customHeight="1" x14ac:dyDescent="0.25">
      <c r="A41" s="24" t="s">
        <v>154</v>
      </c>
      <c r="B41" s="25" t="s">
        <v>155</v>
      </c>
      <c r="C41" s="28" t="s">
        <v>2529</v>
      </c>
      <c r="D41" s="48" t="s">
        <v>2619</v>
      </c>
    </row>
    <row r="42" spans="1:4" ht="15" customHeight="1" x14ac:dyDescent="0.25">
      <c r="A42" s="24" t="s">
        <v>156</v>
      </c>
      <c r="B42" s="25" t="s">
        <v>157</v>
      </c>
      <c r="C42" s="28" t="s">
        <v>2529</v>
      </c>
      <c r="D42" s="48" t="s">
        <v>2619</v>
      </c>
    </row>
    <row r="43" spans="1:4" ht="15" customHeight="1" x14ac:dyDescent="0.25">
      <c r="A43" s="24" t="s">
        <v>158</v>
      </c>
      <c r="B43" s="25" t="s">
        <v>159</v>
      </c>
      <c r="C43" s="28" t="s">
        <v>2529</v>
      </c>
      <c r="D43" s="48" t="s">
        <v>2619</v>
      </c>
    </row>
    <row r="44" spans="1:4" ht="15" customHeight="1" x14ac:dyDescent="0.25">
      <c r="A44" s="24" t="s">
        <v>160</v>
      </c>
      <c r="B44" s="25" t="s">
        <v>161</v>
      </c>
      <c r="C44" s="28" t="s">
        <v>2529</v>
      </c>
      <c r="D44" s="48" t="s">
        <v>2619</v>
      </c>
    </row>
    <row r="45" spans="1:4" ht="15" customHeight="1" x14ac:dyDescent="0.25">
      <c r="A45" s="24" t="s">
        <v>162</v>
      </c>
      <c r="B45" s="25" t="s">
        <v>163</v>
      </c>
      <c r="C45" s="28" t="s">
        <v>2529</v>
      </c>
      <c r="D45" s="48" t="s">
        <v>2619</v>
      </c>
    </row>
    <row r="46" spans="1:4" ht="15" customHeight="1" x14ac:dyDescent="0.25">
      <c r="A46" s="24" t="s">
        <v>164</v>
      </c>
      <c r="B46" s="25" t="s">
        <v>165</v>
      </c>
      <c r="C46" s="28" t="s">
        <v>2529</v>
      </c>
      <c r="D46" s="48" t="s">
        <v>2619</v>
      </c>
    </row>
    <row r="47" spans="1:4" ht="15" customHeight="1" x14ac:dyDescent="0.25">
      <c r="A47" s="24" t="s">
        <v>166</v>
      </c>
      <c r="B47" s="25" t="s">
        <v>167</v>
      </c>
      <c r="C47" s="28" t="s">
        <v>2529</v>
      </c>
      <c r="D47" s="48" t="s">
        <v>2619</v>
      </c>
    </row>
    <row r="48" spans="1:4" ht="15" customHeight="1" x14ac:dyDescent="0.25">
      <c r="A48" s="24" t="s">
        <v>168</v>
      </c>
      <c r="B48" s="25" t="s">
        <v>169</v>
      </c>
      <c r="C48" s="28" t="s">
        <v>2529</v>
      </c>
      <c r="D48" s="48" t="s">
        <v>2619</v>
      </c>
    </row>
    <row r="49" spans="1:4" ht="15" customHeight="1" x14ac:dyDescent="0.25">
      <c r="A49" s="24" t="s">
        <v>170</v>
      </c>
      <c r="B49" s="25" t="s">
        <v>171</v>
      </c>
      <c r="C49" s="28" t="s">
        <v>2529</v>
      </c>
      <c r="D49" s="48" t="s">
        <v>2619</v>
      </c>
    </row>
    <row r="50" spans="1:4" ht="15" customHeight="1" x14ac:dyDescent="0.25">
      <c r="A50" s="24" t="s">
        <v>172</v>
      </c>
      <c r="B50" s="25" t="s">
        <v>173</v>
      </c>
      <c r="C50" s="28" t="s">
        <v>2529</v>
      </c>
      <c r="D50" s="48" t="s">
        <v>2619</v>
      </c>
    </row>
    <row r="51" spans="1:4" ht="15" customHeight="1" x14ac:dyDescent="0.25">
      <c r="A51" s="24" t="s">
        <v>174</v>
      </c>
      <c r="B51" s="25" t="s">
        <v>175</v>
      </c>
      <c r="C51" s="28" t="s">
        <v>2529</v>
      </c>
      <c r="D51" s="48" t="s">
        <v>2619</v>
      </c>
    </row>
    <row r="52" spans="1:4" ht="15" customHeight="1" x14ac:dyDescent="0.25">
      <c r="A52" s="24" t="s">
        <v>176</v>
      </c>
      <c r="B52" s="25" t="s">
        <v>177</v>
      </c>
      <c r="C52" s="28" t="s">
        <v>2529</v>
      </c>
      <c r="D52" s="48" t="s">
        <v>2619</v>
      </c>
    </row>
    <row r="53" spans="1:4" ht="15" customHeight="1" x14ac:dyDescent="0.25">
      <c r="A53" s="24" t="s">
        <v>178</v>
      </c>
      <c r="B53" s="25" t="s">
        <v>179</v>
      </c>
      <c r="C53" s="28" t="s">
        <v>2529</v>
      </c>
      <c r="D53" s="48" t="s">
        <v>2619</v>
      </c>
    </row>
    <row r="54" spans="1:4" ht="15" customHeight="1" x14ac:dyDescent="0.25">
      <c r="A54" s="24" t="s">
        <v>180</v>
      </c>
      <c r="B54" s="25" t="s">
        <v>181</v>
      </c>
      <c r="C54" s="28" t="s">
        <v>2529</v>
      </c>
      <c r="D54" s="48" t="s">
        <v>2619</v>
      </c>
    </row>
    <row r="55" spans="1:4" ht="15" customHeight="1" x14ac:dyDescent="0.25">
      <c r="A55" s="24" t="s">
        <v>182</v>
      </c>
      <c r="B55" s="25" t="s">
        <v>183</v>
      </c>
      <c r="C55" s="28" t="s">
        <v>2529</v>
      </c>
      <c r="D55" s="48" t="s">
        <v>2619</v>
      </c>
    </row>
    <row r="56" spans="1:4" ht="15" customHeight="1" x14ac:dyDescent="0.25">
      <c r="A56" s="24" t="s">
        <v>184</v>
      </c>
      <c r="B56" s="25" t="s">
        <v>185</v>
      </c>
      <c r="C56" s="28" t="s">
        <v>2529</v>
      </c>
      <c r="D56" s="48" t="s">
        <v>2620</v>
      </c>
    </row>
    <row r="57" spans="1:4" ht="15" customHeight="1" x14ac:dyDescent="0.25">
      <c r="A57" s="24" t="s">
        <v>186</v>
      </c>
      <c r="B57" s="25" t="s">
        <v>187</v>
      </c>
      <c r="C57" s="28" t="s">
        <v>2529</v>
      </c>
      <c r="D57" s="48" t="s">
        <v>2620</v>
      </c>
    </row>
    <row r="58" spans="1:4" ht="15" customHeight="1" x14ac:dyDescent="0.25">
      <c r="A58" s="24" t="s">
        <v>188</v>
      </c>
      <c r="B58" s="25" t="s">
        <v>189</v>
      </c>
      <c r="C58" s="28" t="s">
        <v>2529</v>
      </c>
      <c r="D58" s="48" t="s">
        <v>2620</v>
      </c>
    </row>
    <row r="59" spans="1:4" ht="15" customHeight="1" x14ac:dyDescent="0.25">
      <c r="A59" s="24" t="s">
        <v>190</v>
      </c>
      <c r="B59" s="25" t="s">
        <v>191</v>
      </c>
      <c r="C59" s="28" t="s">
        <v>2529</v>
      </c>
      <c r="D59" s="48" t="s">
        <v>2620</v>
      </c>
    </row>
    <row r="60" spans="1:4" ht="15" customHeight="1" x14ac:dyDescent="0.25">
      <c r="A60" s="24" t="s">
        <v>192</v>
      </c>
      <c r="B60" s="25" t="s">
        <v>193</v>
      </c>
      <c r="C60" s="28" t="s">
        <v>2529</v>
      </c>
      <c r="D60" s="48" t="s">
        <v>2620</v>
      </c>
    </row>
    <row r="61" spans="1:4" ht="15" customHeight="1" x14ac:dyDescent="0.25">
      <c r="A61" s="24" t="s">
        <v>194</v>
      </c>
      <c r="B61" s="25" t="s">
        <v>195</v>
      </c>
      <c r="C61" s="28" t="s">
        <v>2529</v>
      </c>
      <c r="D61" s="48" t="s">
        <v>2620</v>
      </c>
    </row>
    <row r="62" spans="1:4" ht="15" customHeight="1" x14ac:dyDescent="0.25">
      <c r="A62" s="24" t="s">
        <v>196</v>
      </c>
      <c r="B62" s="25" t="s">
        <v>197</v>
      </c>
      <c r="C62" s="28" t="s">
        <v>2529</v>
      </c>
      <c r="D62" s="48" t="s">
        <v>2620</v>
      </c>
    </row>
    <row r="63" spans="1:4" ht="15" customHeight="1" x14ac:dyDescent="0.25">
      <c r="A63" s="24" t="s">
        <v>198</v>
      </c>
      <c r="B63" s="25" t="s">
        <v>199</v>
      </c>
      <c r="C63" s="28" t="s">
        <v>2529</v>
      </c>
      <c r="D63" s="48" t="s">
        <v>2620</v>
      </c>
    </row>
    <row r="64" spans="1:4" ht="15" customHeight="1" x14ac:dyDescent="0.25">
      <c r="A64" s="24" t="s">
        <v>200</v>
      </c>
      <c r="B64" s="25" t="s">
        <v>201</v>
      </c>
      <c r="C64" s="28" t="s">
        <v>2529</v>
      </c>
      <c r="D64" s="48" t="s">
        <v>2620</v>
      </c>
    </row>
    <row r="65" spans="1:4" ht="15" customHeight="1" x14ac:dyDescent="0.25">
      <c r="A65" s="24" t="s">
        <v>202</v>
      </c>
      <c r="B65" s="25" t="s">
        <v>203</v>
      </c>
      <c r="C65" s="28" t="s">
        <v>2529</v>
      </c>
      <c r="D65" s="48" t="s">
        <v>2620</v>
      </c>
    </row>
    <row r="66" spans="1:4" ht="15" customHeight="1" x14ac:dyDescent="0.25">
      <c r="A66" s="24" t="s">
        <v>204</v>
      </c>
      <c r="B66" s="25" t="s">
        <v>205</v>
      </c>
      <c r="C66" s="28" t="s">
        <v>2529</v>
      </c>
      <c r="D66" s="48" t="s">
        <v>2620</v>
      </c>
    </row>
    <row r="67" spans="1:4" ht="15" customHeight="1" x14ac:dyDescent="0.25">
      <c r="A67" s="24" t="s">
        <v>206</v>
      </c>
      <c r="B67" s="25" t="s">
        <v>207</v>
      </c>
      <c r="C67" s="28" t="s">
        <v>2529</v>
      </c>
      <c r="D67" s="48" t="s">
        <v>2620</v>
      </c>
    </row>
    <row r="68" spans="1:4" ht="15" customHeight="1" x14ac:dyDescent="0.25">
      <c r="A68" s="24" t="s">
        <v>208</v>
      </c>
      <c r="B68" s="25" t="s">
        <v>209</v>
      </c>
      <c r="C68" s="28" t="s">
        <v>2529</v>
      </c>
      <c r="D68" s="48" t="s">
        <v>2620</v>
      </c>
    </row>
    <row r="69" spans="1:4" ht="15" customHeight="1" x14ac:dyDescent="0.25">
      <c r="A69" s="24" t="s">
        <v>210</v>
      </c>
      <c r="B69" s="25" t="s">
        <v>211</v>
      </c>
      <c r="C69" s="28" t="s">
        <v>2529</v>
      </c>
      <c r="D69" s="48" t="s">
        <v>2620</v>
      </c>
    </row>
    <row r="70" spans="1:4" ht="15" customHeight="1" x14ac:dyDescent="0.25">
      <c r="A70" s="24" t="s">
        <v>212</v>
      </c>
      <c r="B70" s="25" t="s">
        <v>213</v>
      </c>
      <c r="C70" s="28" t="s">
        <v>2529</v>
      </c>
      <c r="D70" s="48" t="s">
        <v>2620</v>
      </c>
    </row>
    <row r="71" spans="1:4" ht="15" customHeight="1" x14ac:dyDescent="0.25">
      <c r="A71" s="24" t="s">
        <v>214</v>
      </c>
      <c r="B71" s="25" t="s">
        <v>215</v>
      </c>
      <c r="C71" s="28" t="s">
        <v>2529</v>
      </c>
      <c r="D71" s="48" t="s">
        <v>2620</v>
      </c>
    </row>
    <row r="72" spans="1:4" ht="15" customHeight="1" x14ac:dyDescent="0.25">
      <c r="A72" s="24" t="s">
        <v>216</v>
      </c>
      <c r="B72" s="25" t="s">
        <v>217</v>
      </c>
      <c r="C72" s="28" t="s">
        <v>2529</v>
      </c>
      <c r="D72" s="48" t="s">
        <v>2620</v>
      </c>
    </row>
    <row r="73" spans="1:4" ht="15" customHeight="1" x14ac:dyDescent="0.25">
      <c r="A73" s="24" t="s">
        <v>218</v>
      </c>
      <c r="B73" s="25" t="s">
        <v>219</v>
      </c>
      <c r="C73" s="28" t="s">
        <v>2529</v>
      </c>
      <c r="D73" s="48" t="s">
        <v>2620</v>
      </c>
    </row>
    <row r="74" spans="1:4" ht="15" customHeight="1" x14ac:dyDescent="0.25">
      <c r="A74" s="24" t="s">
        <v>220</v>
      </c>
      <c r="B74" s="25" t="s">
        <v>221</v>
      </c>
      <c r="C74" s="28" t="s">
        <v>2529</v>
      </c>
      <c r="D74" s="48" t="s">
        <v>2620</v>
      </c>
    </row>
    <row r="75" spans="1:4" ht="15" customHeight="1" x14ac:dyDescent="0.25">
      <c r="A75" s="24" t="s">
        <v>222</v>
      </c>
      <c r="B75" s="25" t="s">
        <v>223</v>
      </c>
      <c r="C75" s="28" t="s">
        <v>2529</v>
      </c>
      <c r="D75" s="48" t="s">
        <v>2620</v>
      </c>
    </row>
    <row r="76" spans="1:4" ht="15" customHeight="1" x14ac:dyDescent="0.25">
      <c r="A76" s="24" t="s">
        <v>224</v>
      </c>
      <c r="B76" s="25" t="s">
        <v>225</v>
      </c>
      <c r="C76" s="28" t="s">
        <v>2529</v>
      </c>
      <c r="D76" s="48" t="s">
        <v>2620</v>
      </c>
    </row>
    <row r="77" spans="1:4" ht="15" customHeight="1" x14ac:dyDescent="0.25">
      <c r="A77" s="24" t="s">
        <v>226</v>
      </c>
      <c r="B77" s="25" t="s">
        <v>227</v>
      </c>
      <c r="C77" s="28" t="s">
        <v>2529</v>
      </c>
      <c r="D77" s="48" t="s">
        <v>2620</v>
      </c>
    </row>
    <row r="78" spans="1:4" ht="15" customHeight="1" x14ac:dyDescent="0.25">
      <c r="A78" s="24" t="s">
        <v>228</v>
      </c>
      <c r="B78" s="25" t="s">
        <v>229</v>
      </c>
      <c r="C78" s="28" t="s">
        <v>2529</v>
      </c>
      <c r="D78" s="48" t="s">
        <v>2620</v>
      </c>
    </row>
    <row r="79" spans="1:4" ht="15" customHeight="1" x14ac:dyDescent="0.25">
      <c r="A79" s="24" t="s">
        <v>230</v>
      </c>
      <c r="B79" s="25" t="s">
        <v>231</v>
      </c>
      <c r="C79" s="28" t="s">
        <v>2529</v>
      </c>
      <c r="D79" s="48" t="s">
        <v>2620</v>
      </c>
    </row>
    <row r="80" spans="1:4" ht="15" customHeight="1" x14ac:dyDescent="0.25">
      <c r="A80" s="24" t="s">
        <v>232</v>
      </c>
      <c r="B80" s="25" t="s">
        <v>233</v>
      </c>
      <c r="C80" s="28" t="s">
        <v>2529</v>
      </c>
      <c r="D80" s="48" t="s">
        <v>2620</v>
      </c>
    </row>
    <row r="81" spans="1:4" ht="15" customHeight="1" x14ac:dyDescent="0.25">
      <c r="A81" s="24" t="s">
        <v>234</v>
      </c>
      <c r="B81" s="25" t="s">
        <v>235</v>
      </c>
      <c r="C81" s="28" t="s">
        <v>2529</v>
      </c>
      <c r="D81" s="48" t="s">
        <v>2620</v>
      </c>
    </row>
    <row r="82" spans="1:4" ht="15" customHeight="1" x14ac:dyDescent="0.25">
      <c r="A82" s="24" t="s">
        <v>236</v>
      </c>
      <c r="B82" s="25" t="s">
        <v>237</v>
      </c>
      <c r="C82" s="28" t="s">
        <v>2529</v>
      </c>
      <c r="D82" s="48" t="s">
        <v>2620</v>
      </c>
    </row>
    <row r="83" spans="1:4" ht="15" customHeight="1" x14ac:dyDescent="0.25">
      <c r="A83" s="24" t="s">
        <v>238</v>
      </c>
      <c r="B83" s="25" t="s">
        <v>239</v>
      </c>
      <c r="C83" s="28" t="s">
        <v>2529</v>
      </c>
      <c r="D83" s="48" t="s">
        <v>2620</v>
      </c>
    </row>
    <row r="84" spans="1:4" ht="15" customHeight="1" x14ac:dyDescent="0.25">
      <c r="A84" s="24" t="s">
        <v>240</v>
      </c>
      <c r="B84" s="25" t="s">
        <v>241</v>
      </c>
      <c r="C84" s="28" t="s">
        <v>2529</v>
      </c>
      <c r="D84" s="48" t="s">
        <v>2620</v>
      </c>
    </row>
    <row r="85" spans="1:4" ht="15" customHeight="1" x14ac:dyDescent="0.25">
      <c r="A85" s="24" t="s">
        <v>242</v>
      </c>
      <c r="B85" s="25" t="s">
        <v>243</v>
      </c>
      <c r="C85" s="28" t="s">
        <v>2529</v>
      </c>
      <c r="D85" s="48" t="s">
        <v>2620</v>
      </c>
    </row>
    <row r="86" spans="1:4" ht="15" customHeight="1" x14ac:dyDescent="0.25">
      <c r="A86" s="24" t="s">
        <v>244</v>
      </c>
      <c r="B86" s="25" t="s">
        <v>245</v>
      </c>
      <c r="C86" s="28" t="s">
        <v>2529</v>
      </c>
      <c r="D86" s="48" t="s">
        <v>2620</v>
      </c>
    </row>
    <row r="87" spans="1:4" ht="15" customHeight="1" x14ac:dyDescent="0.25">
      <c r="A87" s="24" t="s">
        <v>246</v>
      </c>
      <c r="B87" s="25" t="s">
        <v>247</v>
      </c>
      <c r="C87" s="28" t="s">
        <v>2529</v>
      </c>
      <c r="D87" s="48" t="s">
        <v>2620</v>
      </c>
    </row>
    <row r="88" spans="1:4" ht="15" customHeight="1" x14ac:dyDescent="0.25">
      <c r="A88" s="24" t="s">
        <v>248</v>
      </c>
      <c r="B88" s="25" t="s">
        <v>249</v>
      </c>
      <c r="C88" s="28" t="s">
        <v>2529</v>
      </c>
      <c r="D88" s="48" t="s">
        <v>2620</v>
      </c>
    </row>
    <row r="89" spans="1:4" ht="15" customHeight="1" x14ac:dyDescent="0.25">
      <c r="A89" s="24" t="s">
        <v>250</v>
      </c>
      <c r="B89" s="25" t="s">
        <v>251</v>
      </c>
      <c r="C89" s="28" t="s">
        <v>2529</v>
      </c>
      <c r="D89" s="48" t="s">
        <v>2620</v>
      </c>
    </row>
    <row r="90" spans="1:4" ht="15" customHeight="1" x14ac:dyDescent="0.25">
      <c r="A90" s="24" t="s">
        <v>252</v>
      </c>
      <c r="B90" s="25" t="s">
        <v>253</v>
      </c>
      <c r="C90" s="28" t="s">
        <v>2529</v>
      </c>
      <c r="D90" s="48" t="s">
        <v>2620</v>
      </c>
    </row>
    <row r="91" spans="1:4" ht="15" customHeight="1" x14ac:dyDescent="0.25">
      <c r="A91" s="24" t="s">
        <v>254</v>
      </c>
      <c r="B91" s="25" t="s">
        <v>255</v>
      </c>
      <c r="C91" s="28" t="s">
        <v>2529</v>
      </c>
      <c r="D91" s="48" t="s">
        <v>2620</v>
      </c>
    </row>
    <row r="92" spans="1:4" ht="15" customHeight="1" x14ac:dyDescent="0.25">
      <c r="A92" s="24" t="s">
        <v>256</v>
      </c>
      <c r="B92" s="25" t="s">
        <v>257</v>
      </c>
      <c r="C92" s="28" t="s">
        <v>2529</v>
      </c>
      <c r="D92" s="48" t="s">
        <v>2620</v>
      </c>
    </row>
    <row r="93" spans="1:4" ht="15" customHeight="1" x14ac:dyDescent="0.25">
      <c r="A93" s="24" t="s">
        <v>258</v>
      </c>
      <c r="B93" s="25" t="s">
        <v>259</v>
      </c>
      <c r="C93" s="28" t="s">
        <v>2529</v>
      </c>
      <c r="D93" s="48" t="s">
        <v>2620</v>
      </c>
    </row>
    <row r="94" spans="1:4" ht="15" customHeight="1" x14ac:dyDescent="0.25">
      <c r="A94" s="24" t="s">
        <v>260</v>
      </c>
      <c r="B94" s="25" t="s">
        <v>261</v>
      </c>
      <c r="C94" s="28" t="s">
        <v>2529</v>
      </c>
      <c r="D94" s="48" t="s">
        <v>2620</v>
      </c>
    </row>
    <row r="95" spans="1:4" ht="15" customHeight="1" x14ac:dyDescent="0.25">
      <c r="A95" s="24" t="s">
        <v>262</v>
      </c>
      <c r="B95" s="25" t="s">
        <v>263</v>
      </c>
      <c r="C95" s="28" t="s">
        <v>2529</v>
      </c>
      <c r="D95" s="48" t="s">
        <v>2620</v>
      </c>
    </row>
    <row r="96" spans="1:4" ht="15" customHeight="1" x14ac:dyDescent="0.25">
      <c r="A96" s="24" t="s">
        <v>264</v>
      </c>
      <c r="B96" s="25" t="s">
        <v>265</v>
      </c>
      <c r="C96" s="28" t="s">
        <v>2529</v>
      </c>
      <c r="D96" s="48" t="s">
        <v>2620</v>
      </c>
    </row>
    <row r="97" spans="1:4" ht="15" customHeight="1" x14ac:dyDescent="0.25">
      <c r="A97" s="24" t="s">
        <v>266</v>
      </c>
      <c r="B97" s="25" t="s">
        <v>267</v>
      </c>
      <c r="C97" s="28" t="s">
        <v>2529</v>
      </c>
      <c r="D97" s="48" t="s">
        <v>2620</v>
      </c>
    </row>
    <row r="98" spans="1:4" ht="15" customHeight="1" x14ac:dyDescent="0.25">
      <c r="A98" s="24" t="s">
        <v>268</v>
      </c>
      <c r="B98" s="25" t="s">
        <v>269</v>
      </c>
      <c r="C98" s="28" t="s">
        <v>2529</v>
      </c>
      <c r="D98" s="48" t="s">
        <v>2620</v>
      </c>
    </row>
    <row r="99" spans="1:4" ht="15" customHeight="1" x14ac:dyDescent="0.25">
      <c r="A99" s="24" t="s">
        <v>270</v>
      </c>
      <c r="B99" s="25" t="s">
        <v>271</v>
      </c>
      <c r="C99" s="28" t="s">
        <v>2529</v>
      </c>
      <c r="D99" s="48" t="s">
        <v>2620</v>
      </c>
    </row>
    <row r="100" spans="1:4" ht="15" customHeight="1" x14ac:dyDescent="0.25">
      <c r="A100" s="24" t="s">
        <v>272</v>
      </c>
      <c r="B100" s="25" t="s">
        <v>273</v>
      </c>
      <c r="C100" s="28" t="s">
        <v>2529</v>
      </c>
      <c r="D100" s="48" t="s">
        <v>2620</v>
      </c>
    </row>
    <row r="101" spans="1:4" ht="15" customHeight="1" x14ac:dyDescent="0.25">
      <c r="A101" s="24" t="s">
        <v>274</v>
      </c>
      <c r="B101" s="25" t="s">
        <v>275</v>
      </c>
      <c r="C101" s="28" t="s">
        <v>2529</v>
      </c>
      <c r="D101" s="48" t="s">
        <v>2620</v>
      </c>
    </row>
    <row r="102" spans="1:4" ht="15" customHeight="1" x14ac:dyDescent="0.25">
      <c r="A102" s="24" t="s">
        <v>276</v>
      </c>
      <c r="B102" s="25" t="s">
        <v>277</v>
      </c>
      <c r="C102" s="28" t="s">
        <v>2529</v>
      </c>
      <c r="D102" s="48" t="s">
        <v>2620</v>
      </c>
    </row>
    <row r="103" spans="1:4" ht="15" customHeight="1" x14ac:dyDescent="0.25">
      <c r="A103" s="24" t="s">
        <v>278</v>
      </c>
      <c r="B103" s="25" t="s">
        <v>279</v>
      </c>
      <c r="C103" s="28" t="s">
        <v>2529</v>
      </c>
      <c r="D103" s="48" t="s">
        <v>2620</v>
      </c>
    </row>
    <row r="104" spans="1:4" ht="15" customHeight="1" x14ac:dyDescent="0.25">
      <c r="A104" s="24" t="s">
        <v>280</v>
      </c>
      <c r="B104" s="25" t="s">
        <v>281</v>
      </c>
      <c r="C104" s="28" t="s">
        <v>2529</v>
      </c>
      <c r="D104" s="48" t="s">
        <v>2620</v>
      </c>
    </row>
    <row r="105" spans="1:4" ht="15" customHeight="1" x14ac:dyDescent="0.25">
      <c r="A105" s="24" t="s">
        <v>282</v>
      </c>
      <c r="B105" s="25" t="s">
        <v>283</v>
      </c>
      <c r="C105" s="28" t="s">
        <v>2529</v>
      </c>
      <c r="D105" s="48" t="s">
        <v>2620</v>
      </c>
    </row>
    <row r="106" spans="1:4" ht="15" customHeight="1" x14ac:dyDescent="0.25">
      <c r="A106" s="24" t="s">
        <v>284</v>
      </c>
      <c r="B106" s="25" t="s">
        <v>285</v>
      </c>
      <c r="C106" s="28" t="s">
        <v>2529</v>
      </c>
      <c r="D106" s="48" t="s">
        <v>2620</v>
      </c>
    </row>
    <row r="107" spans="1:4" ht="15" customHeight="1" x14ac:dyDescent="0.25">
      <c r="A107" s="24" t="s">
        <v>286</v>
      </c>
      <c r="B107" s="25" t="s">
        <v>287</v>
      </c>
      <c r="C107" s="28" t="s">
        <v>2529</v>
      </c>
      <c r="D107" s="48" t="s">
        <v>2620</v>
      </c>
    </row>
    <row r="108" spans="1:4" ht="15" customHeight="1" x14ac:dyDescent="0.25">
      <c r="A108" s="24" t="s">
        <v>288</v>
      </c>
      <c r="B108" s="25" t="s">
        <v>289</v>
      </c>
      <c r="C108" s="28" t="s">
        <v>2529</v>
      </c>
      <c r="D108" s="48" t="s">
        <v>2620</v>
      </c>
    </row>
    <row r="109" spans="1:4" ht="15" customHeight="1" x14ac:dyDescent="0.25">
      <c r="A109" s="24" t="s">
        <v>290</v>
      </c>
      <c r="B109" s="25" t="s">
        <v>291</v>
      </c>
      <c r="C109" s="28" t="s">
        <v>2529</v>
      </c>
      <c r="D109" s="48" t="s">
        <v>2620</v>
      </c>
    </row>
    <row r="110" spans="1:4" ht="15" customHeight="1" x14ac:dyDescent="0.25">
      <c r="A110" s="24" t="s">
        <v>292</v>
      </c>
      <c r="B110" s="25" t="s">
        <v>293</v>
      </c>
      <c r="C110" s="28" t="s">
        <v>2529</v>
      </c>
      <c r="D110" s="48" t="s">
        <v>2620</v>
      </c>
    </row>
    <row r="111" spans="1:4" ht="15" customHeight="1" x14ac:dyDescent="0.25">
      <c r="A111" s="24" t="s">
        <v>294</v>
      </c>
      <c r="B111" s="25" t="s">
        <v>295</v>
      </c>
      <c r="C111" s="28" t="s">
        <v>2529</v>
      </c>
      <c r="D111" s="48" t="s">
        <v>2620</v>
      </c>
    </row>
    <row r="112" spans="1:4" ht="15" customHeight="1" x14ac:dyDescent="0.25">
      <c r="A112" s="24" t="s">
        <v>296</v>
      </c>
      <c r="B112" s="25" t="s">
        <v>297</v>
      </c>
      <c r="C112" s="28" t="s">
        <v>2529</v>
      </c>
      <c r="D112" s="48" t="s">
        <v>2620</v>
      </c>
    </row>
    <row r="113" spans="1:4" ht="15" customHeight="1" x14ac:dyDescent="0.25">
      <c r="A113" s="24" t="s">
        <v>298</v>
      </c>
      <c r="B113" s="25" t="s">
        <v>299</v>
      </c>
      <c r="C113" s="28" t="s">
        <v>2529</v>
      </c>
      <c r="D113" s="48" t="s">
        <v>2620</v>
      </c>
    </row>
    <row r="114" spans="1:4" ht="15" customHeight="1" x14ac:dyDescent="0.25">
      <c r="A114" s="24" t="s">
        <v>300</v>
      </c>
      <c r="B114" s="25" t="s">
        <v>301</v>
      </c>
      <c r="C114" s="28" t="s">
        <v>2529</v>
      </c>
      <c r="D114" s="48" t="s">
        <v>2620</v>
      </c>
    </row>
    <row r="115" spans="1:4" ht="15" customHeight="1" x14ac:dyDescent="0.25">
      <c r="A115" s="24" t="s">
        <v>302</v>
      </c>
      <c r="B115" s="25" t="s">
        <v>303</v>
      </c>
      <c r="C115" s="28" t="s">
        <v>2529</v>
      </c>
      <c r="D115" s="48" t="s">
        <v>2620</v>
      </c>
    </row>
    <row r="116" spans="1:4" ht="15" customHeight="1" x14ac:dyDescent="0.25">
      <c r="A116" s="24" t="s">
        <v>304</v>
      </c>
      <c r="B116" s="25" t="s">
        <v>305</v>
      </c>
      <c r="C116" s="28" t="s">
        <v>2529</v>
      </c>
      <c r="D116" s="48" t="s">
        <v>2620</v>
      </c>
    </row>
    <row r="117" spans="1:4" ht="15" customHeight="1" x14ac:dyDescent="0.25">
      <c r="A117" s="24" t="s">
        <v>306</v>
      </c>
      <c r="B117" s="25" t="s">
        <v>307</v>
      </c>
      <c r="C117" s="28" t="s">
        <v>2529</v>
      </c>
      <c r="D117" s="48" t="s">
        <v>2620</v>
      </c>
    </row>
    <row r="118" spans="1:4" ht="15" customHeight="1" x14ac:dyDescent="0.25">
      <c r="A118" s="24" t="s">
        <v>308</v>
      </c>
      <c r="B118" s="25" t="s">
        <v>309</v>
      </c>
      <c r="C118" s="28" t="s">
        <v>2529</v>
      </c>
      <c r="D118" s="48" t="s">
        <v>2620</v>
      </c>
    </row>
    <row r="119" spans="1:4" ht="15" customHeight="1" x14ac:dyDescent="0.25">
      <c r="A119" s="24" t="s">
        <v>310</v>
      </c>
      <c r="B119" s="25" t="s">
        <v>311</v>
      </c>
      <c r="C119" s="28" t="s">
        <v>2529</v>
      </c>
      <c r="D119" s="48" t="s">
        <v>2620</v>
      </c>
    </row>
    <row r="120" spans="1:4" ht="15" customHeight="1" x14ac:dyDescent="0.25">
      <c r="A120" s="24" t="s">
        <v>312</v>
      </c>
      <c r="B120" s="25" t="s">
        <v>313</v>
      </c>
      <c r="C120" s="28" t="s">
        <v>2529</v>
      </c>
      <c r="D120" s="48" t="s">
        <v>2620</v>
      </c>
    </row>
    <row r="121" spans="1:4" ht="15" customHeight="1" x14ac:dyDescent="0.25">
      <c r="A121" s="24" t="s">
        <v>314</v>
      </c>
      <c r="B121" s="25" t="s">
        <v>315</v>
      </c>
      <c r="C121" s="28" t="s">
        <v>2529</v>
      </c>
      <c r="D121" s="48" t="s">
        <v>2620</v>
      </c>
    </row>
    <row r="122" spans="1:4" ht="15" customHeight="1" x14ac:dyDescent="0.25">
      <c r="A122" s="24" t="s">
        <v>316</v>
      </c>
      <c r="B122" s="25" t="s">
        <v>317</v>
      </c>
      <c r="C122" s="28" t="s">
        <v>2529</v>
      </c>
      <c r="D122" s="48" t="s">
        <v>2620</v>
      </c>
    </row>
    <row r="123" spans="1:4" ht="15" customHeight="1" x14ac:dyDescent="0.25">
      <c r="A123" s="24" t="s">
        <v>318</v>
      </c>
      <c r="B123" s="25" t="s">
        <v>319</v>
      </c>
      <c r="C123" s="28" t="s">
        <v>2529</v>
      </c>
      <c r="D123" s="48" t="s">
        <v>2620</v>
      </c>
    </row>
    <row r="124" spans="1:4" ht="15" customHeight="1" x14ac:dyDescent="0.25">
      <c r="A124" s="24" t="s">
        <v>320</v>
      </c>
      <c r="B124" s="25" t="s">
        <v>321</v>
      </c>
      <c r="C124" s="28" t="s">
        <v>2529</v>
      </c>
      <c r="D124" s="48" t="s">
        <v>2620</v>
      </c>
    </row>
    <row r="125" spans="1:4" ht="15" customHeight="1" x14ac:dyDescent="0.25">
      <c r="A125" s="24" t="s">
        <v>322</v>
      </c>
      <c r="B125" s="25" t="s">
        <v>323</v>
      </c>
      <c r="C125" s="28" t="s">
        <v>2529</v>
      </c>
      <c r="D125" s="48" t="s">
        <v>2620</v>
      </c>
    </row>
    <row r="126" spans="1:4" ht="15" customHeight="1" x14ac:dyDescent="0.25">
      <c r="A126" s="24" t="s">
        <v>324</v>
      </c>
      <c r="B126" s="25" t="s">
        <v>325</v>
      </c>
      <c r="C126" s="28" t="s">
        <v>2529</v>
      </c>
      <c r="D126" s="48" t="s">
        <v>2620</v>
      </c>
    </row>
    <row r="127" spans="1:4" ht="15" customHeight="1" x14ac:dyDescent="0.25">
      <c r="A127" s="24" t="s">
        <v>326</v>
      </c>
      <c r="B127" s="25" t="s">
        <v>327</v>
      </c>
      <c r="C127" s="28" t="s">
        <v>2529</v>
      </c>
      <c r="D127" s="48" t="s">
        <v>2620</v>
      </c>
    </row>
    <row r="128" spans="1:4" ht="15" customHeight="1" x14ac:dyDescent="0.25">
      <c r="A128" s="24" t="s">
        <v>328</v>
      </c>
      <c r="B128" s="25" t="s">
        <v>329</v>
      </c>
      <c r="C128" s="28" t="s">
        <v>2529</v>
      </c>
      <c r="D128" s="48" t="s">
        <v>2620</v>
      </c>
    </row>
    <row r="129" spans="1:4" ht="15" customHeight="1" x14ac:dyDescent="0.25">
      <c r="A129" s="24" t="s">
        <v>330</v>
      </c>
      <c r="B129" s="25" t="s">
        <v>331</v>
      </c>
      <c r="C129" s="28" t="s">
        <v>2529</v>
      </c>
      <c r="D129" s="48" t="s">
        <v>2620</v>
      </c>
    </row>
    <row r="130" spans="1:4" ht="15" customHeight="1" x14ac:dyDescent="0.25">
      <c r="A130" s="24" t="s">
        <v>332</v>
      </c>
      <c r="B130" s="25" t="s">
        <v>333</v>
      </c>
      <c r="C130" s="28" t="s">
        <v>2529</v>
      </c>
      <c r="D130" s="48" t="s">
        <v>2620</v>
      </c>
    </row>
    <row r="131" spans="1:4" ht="15" customHeight="1" x14ac:dyDescent="0.25">
      <c r="A131" s="24" t="s">
        <v>334</v>
      </c>
      <c r="B131" s="25" t="s">
        <v>335</v>
      </c>
      <c r="C131" s="28" t="s">
        <v>2529</v>
      </c>
      <c r="D131" s="48" t="s">
        <v>2620</v>
      </c>
    </row>
    <row r="132" spans="1:4" ht="15" customHeight="1" x14ac:dyDescent="0.25">
      <c r="A132" s="24" t="s">
        <v>336</v>
      </c>
      <c r="B132" s="25" t="s">
        <v>337</v>
      </c>
      <c r="C132" s="28" t="s">
        <v>2529</v>
      </c>
      <c r="D132" s="48" t="s">
        <v>2620</v>
      </c>
    </row>
    <row r="133" spans="1:4" ht="15" customHeight="1" x14ac:dyDescent="0.25">
      <c r="A133" s="24" t="s">
        <v>338</v>
      </c>
      <c r="B133" s="25" t="s">
        <v>339</v>
      </c>
      <c r="C133" s="28" t="s">
        <v>2529</v>
      </c>
      <c r="D133" s="48" t="s">
        <v>2620</v>
      </c>
    </row>
    <row r="134" spans="1:4" ht="15" customHeight="1" x14ac:dyDescent="0.25">
      <c r="A134" s="24" t="s">
        <v>340</v>
      </c>
      <c r="B134" s="25" t="s">
        <v>341</v>
      </c>
      <c r="C134" s="28" t="s">
        <v>2529</v>
      </c>
      <c r="D134" s="48" t="s">
        <v>2620</v>
      </c>
    </row>
    <row r="135" spans="1:4" ht="15" customHeight="1" x14ac:dyDescent="0.25">
      <c r="A135" s="24" t="s">
        <v>342</v>
      </c>
      <c r="B135" s="25" t="s">
        <v>343</v>
      </c>
      <c r="C135" s="28" t="s">
        <v>2529</v>
      </c>
      <c r="D135" s="48" t="s">
        <v>2620</v>
      </c>
    </row>
    <row r="136" spans="1:4" ht="15" customHeight="1" x14ac:dyDescent="0.25">
      <c r="A136" s="24" t="s">
        <v>344</v>
      </c>
      <c r="B136" s="25" t="s">
        <v>345</v>
      </c>
      <c r="C136" s="28" t="s">
        <v>2529</v>
      </c>
      <c r="D136" s="48" t="s">
        <v>2620</v>
      </c>
    </row>
    <row r="137" spans="1:4" ht="15" customHeight="1" x14ac:dyDescent="0.25">
      <c r="A137" s="24" t="s">
        <v>346</v>
      </c>
      <c r="B137" s="25" t="s">
        <v>347</v>
      </c>
      <c r="C137" s="28" t="s">
        <v>2529</v>
      </c>
      <c r="D137" s="48" t="s">
        <v>2620</v>
      </c>
    </row>
    <row r="138" spans="1:4" ht="15" customHeight="1" x14ac:dyDescent="0.25">
      <c r="A138" s="24" t="s">
        <v>348</v>
      </c>
      <c r="B138" s="25" t="s">
        <v>349</v>
      </c>
      <c r="C138" s="28" t="s">
        <v>2529</v>
      </c>
      <c r="D138" s="48" t="s">
        <v>2620</v>
      </c>
    </row>
    <row r="139" spans="1:4" ht="15" customHeight="1" x14ac:dyDescent="0.25">
      <c r="A139" s="24" t="s">
        <v>350</v>
      </c>
      <c r="B139" s="25" t="s">
        <v>351</v>
      </c>
      <c r="C139" s="28" t="s">
        <v>2529</v>
      </c>
      <c r="D139" s="48" t="s">
        <v>2620</v>
      </c>
    </row>
    <row r="140" spans="1:4" ht="15" customHeight="1" x14ac:dyDescent="0.25">
      <c r="A140" s="24" t="s">
        <v>352</v>
      </c>
      <c r="B140" s="25" t="s">
        <v>353</v>
      </c>
      <c r="C140" s="28" t="s">
        <v>2529</v>
      </c>
      <c r="D140" s="48" t="s">
        <v>2620</v>
      </c>
    </row>
    <row r="141" spans="1:4" ht="15" customHeight="1" x14ac:dyDescent="0.25">
      <c r="A141" s="24" t="s">
        <v>354</v>
      </c>
      <c r="B141" s="25" t="s">
        <v>355</v>
      </c>
      <c r="C141" s="28" t="s">
        <v>2529</v>
      </c>
      <c r="D141" s="48" t="s">
        <v>2620</v>
      </c>
    </row>
    <row r="142" spans="1:4" ht="15" customHeight="1" x14ac:dyDescent="0.25">
      <c r="A142" s="24" t="s">
        <v>356</v>
      </c>
      <c r="B142" s="25" t="s">
        <v>357</v>
      </c>
      <c r="C142" s="28" t="s">
        <v>2529</v>
      </c>
      <c r="D142" s="48" t="s">
        <v>2620</v>
      </c>
    </row>
    <row r="143" spans="1:4" ht="15" customHeight="1" x14ac:dyDescent="0.25">
      <c r="A143" s="24" t="s">
        <v>358</v>
      </c>
      <c r="B143" s="25" t="s">
        <v>359</v>
      </c>
      <c r="C143" s="28" t="s">
        <v>2529</v>
      </c>
      <c r="D143" s="48" t="s">
        <v>2620</v>
      </c>
    </row>
    <row r="144" spans="1:4" ht="15" customHeight="1" x14ac:dyDescent="0.25">
      <c r="A144" s="24" t="s">
        <v>360</v>
      </c>
      <c r="B144" s="25" t="s">
        <v>361</v>
      </c>
      <c r="C144" s="28" t="s">
        <v>2529</v>
      </c>
      <c r="D144" s="48" t="s">
        <v>2620</v>
      </c>
    </row>
    <row r="145" spans="1:4" ht="15" customHeight="1" x14ac:dyDescent="0.25">
      <c r="A145" s="24" t="s">
        <v>362</v>
      </c>
      <c r="B145" s="25" t="s">
        <v>363</v>
      </c>
      <c r="C145" s="28" t="s">
        <v>2529</v>
      </c>
      <c r="D145" s="48" t="s">
        <v>2620</v>
      </c>
    </row>
    <row r="146" spans="1:4" ht="15" customHeight="1" x14ac:dyDescent="0.25">
      <c r="A146" s="24" t="s">
        <v>364</v>
      </c>
      <c r="B146" s="25" t="s">
        <v>365</v>
      </c>
      <c r="C146" s="28" t="s">
        <v>2529</v>
      </c>
      <c r="D146" s="48" t="s">
        <v>2620</v>
      </c>
    </row>
    <row r="147" spans="1:4" ht="15" customHeight="1" x14ac:dyDescent="0.25">
      <c r="A147" s="24" t="s">
        <v>366</v>
      </c>
      <c r="B147" s="25" t="s">
        <v>367</v>
      </c>
      <c r="C147" s="28" t="s">
        <v>2529</v>
      </c>
      <c r="D147" s="48" t="s">
        <v>2620</v>
      </c>
    </row>
    <row r="148" spans="1:4" ht="15" customHeight="1" x14ac:dyDescent="0.25">
      <c r="A148" s="24" t="s">
        <v>368</v>
      </c>
      <c r="B148" s="25" t="s">
        <v>369</v>
      </c>
      <c r="C148" s="28" t="s">
        <v>2529</v>
      </c>
      <c r="D148" s="48" t="s">
        <v>2620</v>
      </c>
    </row>
    <row r="149" spans="1:4" ht="15" customHeight="1" x14ac:dyDescent="0.25">
      <c r="A149" s="24" t="s">
        <v>370</v>
      </c>
      <c r="B149" s="25" t="s">
        <v>371</v>
      </c>
      <c r="C149" s="28" t="s">
        <v>2529</v>
      </c>
      <c r="D149" s="48" t="s">
        <v>2620</v>
      </c>
    </row>
    <row r="150" spans="1:4" ht="15" customHeight="1" x14ac:dyDescent="0.25">
      <c r="A150" s="24" t="s">
        <v>372</v>
      </c>
      <c r="B150" s="25" t="s">
        <v>373</v>
      </c>
      <c r="C150" s="28" t="s">
        <v>2529</v>
      </c>
      <c r="D150" s="48" t="s">
        <v>2620</v>
      </c>
    </row>
    <row r="151" spans="1:4" ht="15" customHeight="1" x14ac:dyDescent="0.25">
      <c r="A151" s="24" t="s">
        <v>374</v>
      </c>
      <c r="B151" s="25" t="s">
        <v>375</v>
      </c>
      <c r="C151" s="28" t="s">
        <v>2529</v>
      </c>
      <c r="D151" s="48" t="s">
        <v>2620</v>
      </c>
    </row>
    <row r="152" spans="1:4" ht="15" customHeight="1" x14ac:dyDescent="0.25">
      <c r="A152" s="24" t="s">
        <v>376</v>
      </c>
      <c r="B152" s="25" t="s">
        <v>377</v>
      </c>
      <c r="C152" s="28" t="s">
        <v>2529</v>
      </c>
      <c r="D152" s="48" t="s">
        <v>2620</v>
      </c>
    </row>
    <row r="153" spans="1:4" ht="15" customHeight="1" x14ac:dyDescent="0.25">
      <c r="A153" s="24" t="s">
        <v>378</v>
      </c>
      <c r="B153" s="25" t="s">
        <v>379</v>
      </c>
      <c r="C153" s="28" t="s">
        <v>2529</v>
      </c>
      <c r="D153" s="48" t="s">
        <v>2620</v>
      </c>
    </row>
    <row r="154" spans="1:4" ht="15" customHeight="1" x14ac:dyDescent="0.25">
      <c r="A154" s="24" t="s">
        <v>380</v>
      </c>
      <c r="B154" s="25" t="s">
        <v>381</v>
      </c>
      <c r="C154" s="28" t="s">
        <v>2529</v>
      </c>
      <c r="D154" s="48" t="s">
        <v>2620</v>
      </c>
    </row>
    <row r="155" spans="1:4" ht="15" customHeight="1" x14ac:dyDescent="0.25">
      <c r="A155" s="24" t="s">
        <v>382</v>
      </c>
      <c r="B155" s="25" t="s">
        <v>383</v>
      </c>
      <c r="C155" s="28" t="s">
        <v>2529</v>
      </c>
      <c r="D155" s="48" t="s">
        <v>2620</v>
      </c>
    </row>
    <row r="156" spans="1:4" ht="15" customHeight="1" x14ac:dyDescent="0.25">
      <c r="A156" s="24" t="s">
        <v>384</v>
      </c>
      <c r="B156" s="25" t="s">
        <v>385</v>
      </c>
      <c r="C156" s="28" t="s">
        <v>2529</v>
      </c>
      <c r="D156" s="48" t="s">
        <v>2620</v>
      </c>
    </row>
    <row r="157" spans="1:4" ht="15" customHeight="1" x14ac:dyDescent="0.25">
      <c r="A157" s="24" t="s">
        <v>386</v>
      </c>
      <c r="B157" s="25" t="s">
        <v>387</v>
      </c>
      <c r="C157" s="28" t="s">
        <v>2529</v>
      </c>
      <c r="D157" s="48" t="s">
        <v>2620</v>
      </c>
    </row>
    <row r="158" spans="1:4" ht="15" customHeight="1" x14ac:dyDescent="0.25">
      <c r="A158" s="24" t="s">
        <v>388</v>
      </c>
      <c r="B158" s="25" t="s">
        <v>389</v>
      </c>
      <c r="C158" s="28" t="s">
        <v>2529</v>
      </c>
      <c r="D158" s="48" t="s">
        <v>2620</v>
      </c>
    </row>
    <row r="159" spans="1:4" ht="15" customHeight="1" x14ac:dyDescent="0.25">
      <c r="A159" s="24" t="s">
        <v>390</v>
      </c>
      <c r="B159" s="25" t="s">
        <v>391</v>
      </c>
      <c r="C159" s="28" t="s">
        <v>2529</v>
      </c>
      <c r="D159" s="48" t="s">
        <v>2620</v>
      </c>
    </row>
    <row r="160" spans="1:4" ht="15" customHeight="1" x14ac:dyDescent="0.25">
      <c r="A160" s="24" t="s">
        <v>392</v>
      </c>
      <c r="B160" s="25" t="s">
        <v>393</v>
      </c>
      <c r="C160" s="28" t="s">
        <v>2529</v>
      </c>
      <c r="D160" s="48" t="s">
        <v>2620</v>
      </c>
    </row>
    <row r="161" spans="1:4" ht="15" customHeight="1" x14ac:dyDescent="0.25">
      <c r="A161" s="24" t="s">
        <v>394</v>
      </c>
      <c r="B161" s="25" t="s">
        <v>395</v>
      </c>
      <c r="C161" s="28" t="s">
        <v>2529</v>
      </c>
      <c r="D161" s="48" t="s">
        <v>2620</v>
      </c>
    </row>
    <row r="162" spans="1:4" ht="15" customHeight="1" x14ac:dyDescent="0.25">
      <c r="A162" s="24" t="s">
        <v>396</v>
      </c>
      <c r="B162" s="25" t="s">
        <v>397</v>
      </c>
      <c r="C162" s="28" t="s">
        <v>2529</v>
      </c>
      <c r="D162" s="48" t="s">
        <v>2620</v>
      </c>
    </row>
    <row r="163" spans="1:4" ht="15" customHeight="1" x14ac:dyDescent="0.25">
      <c r="A163" s="24" t="s">
        <v>398</v>
      </c>
      <c r="B163" s="25" t="s">
        <v>399</v>
      </c>
      <c r="C163" s="28" t="s">
        <v>2529</v>
      </c>
      <c r="D163" s="48" t="s">
        <v>2620</v>
      </c>
    </row>
    <row r="164" spans="1:4" ht="15" customHeight="1" x14ac:dyDescent="0.25">
      <c r="A164" s="24" t="s">
        <v>400</v>
      </c>
      <c r="B164" s="25" t="s">
        <v>401</v>
      </c>
      <c r="C164" s="28" t="s">
        <v>2529</v>
      </c>
      <c r="D164" s="48" t="s">
        <v>2620</v>
      </c>
    </row>
    <row r="165" spans="1:4" ht="15" customHeight="1" x14ac:dyDescent="0.25">
      <c r="A165" s="24" t="s">
        <v>402</v>
      </c>
      <c r="B165" s="25" t="s">
        <v>403</v>
      </c>
      <c r="C165" s="28" t="s">
        <v>2529</v>
      </c>
      <c r="D165" s="48" t="s">
        <v>2620</v>
      </c>
    </row>
    <row r="166" spans="1:4" ht="15" customHeight="1" x14ac:dyDescent="0.25">
      <c r="A166" s="24" t="s">
        <v>404</v>
      </c>
      <c r="B166" s="25" t="s">
        <v>405</v>
      </c>
      <c r="C166" s="28" t="s">
        <v>2529</v>
      </c>
      <c r="D166" s="48" t="s">
        <v>2620</v>
      </c>
    </row>
    <row r="167" spans="1:4" ht="15" customHeight="1" x14ac:dyDescent="0.25">
      <c r="A167" s="24" t="s">
        <v>406</v>
      </c>
      <c r="B167" s="25" t="s">
        <v>407</v>
      </c>
      <c r="C167" s="28" t="s">
        <v>2529</v>
      </c>
      <c r="D167" s="48" t="s">
        <v>2620</v>
      </c>
    </row>
    <row r="168" spans="1:4" ht="15" customHeight="1" x14ac:dyDescent="0.25">
      <c r="A168" s="24" t="s">
        <v>408</v>
      </c>
      <c r="B168" s="25" t="s">
        <v>409</v>
      </c>
      <c r="C168" s="28" t="s">
        <v>2529</v>
      </c>
      <c r="D168" s="48" t="s">
        <v>2620</v>
      </c>
    </row>
    <row r="169" spans="1:4" ht="15" customHeight="1" x14ac:dyDescent="0.25">
      <c r="A169" s="24" t="s">
        <v>410</v>
      </c>
      <c r="B169" s="25" t="s">
        <v>411</v>
      </c>
      <c r="C169" s="28" t="s">
        <v>2529</v>
      </c>
      <c r="D169" s="48" t="s">
        <v>2620</v>
      </c>
    </row>
    <row r="170" spans="1:4" ht="15" customHeight="1" x14ac:dyDescent="0.25">
      <c r="A170" s="24" t="s">
        <v>412</v>
      </c>
      <c r="B170" s="25" t="s">
        <v>413</v>
      </c>
      <c r="C170" s="28" t="s">
        <v>2529</v>
      </c>
      <c r="D170" s="48" t="s">
        <v>2620</v>
      </c>
    </row>
    <row r="171" spans="1:4" ht="15" customHeight="1" x14ac:dyDescent="0.25">
      <c r="A171" s="24" t="s">
        <v>414</v>
      </c>
      <c r="B171" s="25" t="s">
        <v>415</v>
      </c>
      <c r="C171" s="28" t="s">
        <v>2529</v>
      </c>
      <c r="D171" s="48" t="s">
        <v>2620</v>
      </c>
    </row>
    <row r="172" spans="1:4" ht="15" customHeight="1" x14ac:dyDescent="0.25">
      <c r="A172" s="24" t="s">
        <v>416</v>
      </c>
      <c r="B172" s="25" t="s">
        <v>417</v>
      </c>
      <c r="C172" s="28" t="s">
        <v>2529</v>
      </c>
      <c r="D172" s="48" t="s">
        <v>2620</v>
      </c>
    </row>
    <row r="173" spans="1:4" ht="15" customHeight="1" x14ac:dyDescent="0.25">
      <c r="A173" s="24" t="s">
        <v>418</v>
      </c>
      <c r="B173" s="25" t="s">
        <v>419</v>
      </c>
      <c r="C173" s="28" t="s">
        <v>2529</v>
      </c>
      <c r="D173" s="48" t="s">
        <v>2620</v>
      </c>
    </row>
    <row r="174" spans="1:4" ht="15" customHeight="1" x14ac:dyDescent="0.25">
      <c r="A174" s="24" t="s">
        <v>420</v>
      </c>
      <c r="B174" s="25" t="s">
        <v>421</v>
      </c>
      <c r="C174" s="28" t="s">
        <v>2529</v>
      </c>
      <c r="D174" s="48" t="s">
        <v>2620</v>
      </c>
    </row>
    <row r="175" spans="1:4" ht="15" customHeight="1" x14ac:dyDescent="0.25">
      <c r="A175" s="24" t="s">
        <v>422</v>
      </c>
      <c r="B175" s="25" t="s">
        <v>423</v>
      </c>
      <c r="C175" s="28" t="s">
        <v>2529</v>
      </c>
      <c r="D175" s="48" t="s">
        <v>2620</v>
      </c>
    </row>
    <row r="176" spans="1:4" ht="15" customHeight="1" x14ac:dyDescent="0.25">
      <c r="A176" s="24" t="s">
        <v>424</v>
      </c>
      <c r="B176" s="25" t="s">
        <v>425</v>
      </c>
      <c r="C176" s="28" t="s">
        <v>2529</v>
      </c>
      <c r="D176" s="48" t="s">
        <v>2620</v>
      </c>
    </row>
    <row r="177" spans="1:4" ht="15" customHeight="1" x14ac:dyDescent="0.25">
      <c r="A177" s="24" t="s">
        <v>426</v>
      </c>
      <c r="B177" s="25" t="s">
        <v>427</v>
      </c>
      <c r="C177" s="28" t="s">
        <v>2529</v>
      </c>
      <c r="D177" s="48" t="s">
        <v>2620</v>
      </c>
    </row>
    <row r="178" spans="1:4" ht="15" customHeight="1" x14ac:dyDescent="0.25">
      <c r="A178" s="24" t="s">
        <v>428</v>
      </c>
      <c r="B178" s="25" t="s">
        <v>429</v>
      </c>
      <c r="C178" s="28" t="s">
        <v>2529</v>
      </c>
      <c r="D178" s="48" t="s">
        <v>2620</v>
      </c>
    </row>
    <row r="179" spans="1:4" ht="15" customHeight="1" x14ac:dyDescent="0.25">
      <c r="A179" s="24" t="s">
        <v>430</v>
      </c>
      <c r="B179" s="25" t="s">
        <v>431</v>
      </c>
      <c r="C179" s="28" t="s">
        <v>2529</v>
      </c>
      <c r="D179" s="48" t="s">
        <v>2620</v>
      </c>
    </row>
    <row r="180" spans="1:4" ht="15" customHeight="1" x14ac:dyDescent="0.25">
      <c r="A180" s="24" t="s">
        <v>432</v>
      </c>
      <c r="B180" s="25" t="s">
        <v>433</v>
      </c>
      <c r="C180" s="28" t="s">
        <v>2529</v>
      </c>
      <c r="D180" s="48" t="s">
        <v>2620</v>
      </c>
    </row>
    <row r="181" spans="1:4" ht="15" customHeight="1" x14ac:dyDescent="0.25">
      <c r="A181" s="24" t="s">
        <v>434</v>
      </c>
      <c r="B181" s="25" t="s">
        <v>435</v>
      </c>
      <c r="C181" s="28" t="s">
        <v>2529</v>
      </c>
      <c r="D181" s="48" t="s">
        <v>2620</v>
      </c>
    </row>
    <row r="182" spans="1:4" ht="15" customHeight="1" x14ac:dyDescent="0.25">
      <c r="A182" s="24" t="s">
        <v>436</v>
      </c>
      <c r="B182" s="25" t="s">
        <v>437</v>
      </c>
      <c r="C182" s="28" t="s">
        <v>2529</v>
      </c>
      <c r="D182" s="48" t="s">
        <v>2620</v>
      </c>
    </row>
    <row r="183" spans="1:4" ht="15" customHeight="1" x14ac:dyDescent="0.25">
      <c r="A183" s="24" t="s">
        <v>438</v>
      </c>
      <c r="B183" s="25" t="s">
        <v>439</v>
      </c>
      <c r="C183" s="28" t="s">
        <v>2529</v>
      </c>
      <c r="D183" s="48" t="s">
        <v>2620</v>
      </c>
    </row>
    <row r="184" spans="1:4" ht="15" customHeight="1" x14ac:dyDescent="0.25">
      <c r="A184" s="24" t="s">
        <v>440</v>
      </c>
      <c r="B184" s="25" t="s">
        <v>441</v>
      </c>
      <c r="C184" s="28" t="s">
        <v>2529</v>
      </c>
      <c r="D184" s="48" t="s">
        <v>2620</v>
      </c>
    </row>
    <row r="185" spans="1:4" ht="15" customHeight="1" x14ac:dyDescent="0.25">
      <c r="A185" s="24" t="s">
        <v>442</v>
      </c>
      <c r="B185" s="25" t="s">
        <v>443</v>
      </c>
      <c r="C185" s="28" t="s">
        <v>2529</v>
      </c>
      <c r="D185" s="48" t="s">
        <v>2620</v>
      </c>
    </row>
    <row r="186" spans="1:4" ht="15" customHeight="1" x14ac:dyDescent="0.25">
      <c r="A186" s="24" t="s">
        <v>444</v>
      </c>
      <c r="B186" s="25" t="s">
        <v>445</v>
      </c>
      <c r="C186" s="28" t="s">
        <v>2529</v>
      </c>
      <c r="D186" s="48" t="s">
        <v>2620</v>
      </c>
    </row>
    <row r="187" spans="1:4" ht="15" customHeight="1" x14ac:dyDescent="0.25">
      <c r="A187" s="24" t="s">
        <v>446</v>
      </c>
      <c r="B187" s="25" t="s">
        <v>447</v>
      </c>
      <c r="C187" s="28" t="s">
        <v>2529</v>
      </c>
      <c r="D187" s="48" t="s">
        <v>2620</v>
      </c>
    </row>
    <row r="188" spans="1:4" ht="15" customHeight="1" x14ac:dyDescent="0.25">
      <c r="A188" s="24" t="s">
        <v>448</v>
      </c>
      <c r="B188" s="25" t="s">
        <v>449</v>
      </c>
      <c r="C188" s="28" t="s">
        <v>2529</v>
      </c>
      <c r="D188" s="48" t="s">
        <v>2620</v>
      </c>
    </row>
    <row r="189" spans="1:4" ht="15" customHeight="1" x14ac:dyDescent="0.25">
      <c r="A189" s="24" t="s">
        <v>450</v>
      </c>
      <c r="B189" s="25" t="s">
        <v>451</v>
      </c>
      <c r="C189" s="28" t="s">
        <v>2529</v>
      </c>
      <c r="D189" s="48" t="s">
        <v>2620</v>
      </c>
    </row>
    <row r="190" spans="1:4" ht="15" customHeight="1" x14ac:dyDescent="0.25">
      <c r="A190" s="24" t="s">
        <v>452</v>
      </c>
      <c r="B190" s="25" t="s">
        <v>453</v>
      </c>
      <c r="C190" s="28" t="s">
        <v>2529</v>
      </c>
      <c r="D190" s="48" t="s">
        <v>2620</v>
      </c>
    </row>
    <row r="191" spans="1:4" ht="15" customHeight="1" x14ac:dyDescent="0.25">
      <c r="A191" s="24" t="s">
        <v>454</v>
      </c>
      <c r="B191" s="25" t="s">
        <v>455</v>
      </c>
      <c r="C191" s="28" t="s">
        <v>2529</v>
      </c>
      <c r="D191" s="48" t="s">
        <v>2620</v>
      </c>
    </row>
    <row r="192" spans="1:4" ht="15" customHeight="1" x14ac:dyDescent="0.25">
      <c r="A192" s="24" t="s">
        <v>456</v>
      </c>
      <c r="B192" s="25" t="s">
        <v>457</v>
      </c>
      <c r="C192" s="28" t="s">
        <v>2529</v>
      </c>
      <c r="D192" s="48" t="s">
        <v>2620</v>
      </c>
    </row>
    <row r="193" spans="1:4" ht="15" customHeight="1" x14ac:dyDescent="0.25">
      <c r="A193" s="24" t="s">
        <v>458</v>
      </c>
      <c r="B193" s="25" t="s">
        <v>459</v>
      </c>
      <c r="C193" s="28" t="s">
        <v>2529</v>
      </c>
      <c r="D193" s="48" t="s">
        <v>2620</v>
      </c>
    </row>
    <row r="194" spans="1:4" ht="15" customHeight="1" x14ac:dyDescent="0.25">
      <c r="A194" s="24" t="s">
        <v>460</v>
      </c>
      <c r="B194" s="25" t="s">
        <v>461</v>
      </c>
      <c r="C194" s="28" t="s">
        <v>2529</v>
      </c>
      <c r="D194" s="48" t="s">
        <v>2620</v>
      </c>
    </row>
    <row r="195" spans="1:4" ht="15" customHeight="1" x14ac:dyDescent="0.25">
      <c r="A195" s="24" t="s">
        <v>462</v>
      </c>
      <c r="B195" s="25" t="s">
        <v>463</v>
      </c>
      <c r="C195" s="28" t="s">
        <v>2529</v>
      </c>
      <c r="D195" s="48" t="s">
        <v>2620</v>
      </c>
    </row>
    <row r="196" spans="1:4" ht="15" customHeight="1" x14ac:dyDescent="0.25">
      <c r="A196" s="24" t="s">
        <v>464</v>
      </c>
      <c r="B196" s="25" t="s">
        <v>465</v>
      </c>
      <c r="C196" s="28" t="s">
        <v>2529</v>
      </c>
      <c r="D196" s="48" t="s">
        <v>2620</v>
      </c>
    </row>
    <row r="197" spans="1:4" ht="15" customHeight="1" x14ac:dyDescent="0.25">
      <c r="A197" s="24" t="s">
        <v>466</v>
      </c>
      <c r="B197" s="25" t="s">
        <v>467</v>
      </c>
      <c r="C197" s="28" t="s">
        <v>2529</v>
      </c>
      <c r="D197" s="48" t="s">
        <v>2620</v>
      </c>
    </row>
    <row r="198" spans="1:4" ht="15" customHeight="1" x14ac:dyDescent="0.25">
      <c r="A198" s="24" t="s">
        <v>468</v>
      </c>
      <c r="B198" s="25" t="s">
        <v>469</v>
      </c>
      <c r="C198" s="28" t="s">
        <v>2529</v>
      </c>
      <c r="D198" s="48" t="s">
        <v>2620</v>
      </c>
    </row>
    <row r="199" spans="1:4" ht="15" customHeight="1" x14ac:dyDescent="0.25">
      <c r="A199" s="24" t="s">
        <v>470</v>
      </c>
      <c r="B199" s="25" t="s">
        <v>471</v>
      </c>
      <c r="C199" s="28" t="s">
        <v>2529</v>
      </c>
      <c r="D199" s="48" t="s">
        <v>2620</v>
      </c>
    </row>
    <row r="200" spans="1:4" ht="15" customHeight="1" x14ac:dyDescent="0.25">
      <c r="A200" s="24" t="s">
        <v>472</v>
      </c>
      <c r="B200" s="25" t="s">
        <v>473</v>
      </c>
      <c r="C200" s="28" t="s">
        <v>2529</v>
      </c>
      <c r="D200" s="48" t="s">
        <v>2620</v>
      </c>
    </row>
    <row r="201" spans="1:4" ht="15" customHeight="1" x14ac:dyDescent="0.25">
      <c r="A201" s="24" t="s">
        <v>474</v>
      </c>
      <c r="B201" s="25" t="s">
        <v>475</v>
      </c>
      <c r="C201" s="28" t="s">
        <v>2529</v>
      </c>
      <c r="D201" s="48" t="s">
        <v>2620</v>
      </c>
    </row>
    <row r="202" spans="1:4" ht="15" customHeight="1" x14ac:dyDescent="0.25">
      <c r="A202" s="24" t="s">
        <v>476</v>
      </c>
      <c r="B202" s="25" t="s">
        <v>477</v>
      </c>
      <c r="C202" s="28" t="s">
        <v>2529</v>
      </c>
      <c r="D202" s="48" t="s">
        <v>2620</v>
      </c>
    </row>
    <row r="203" spans="1:4" ht="15" customHeight="1" x14ac:dyDescent="0.25">
      <c r="A203" s="24" t="s">
        <v>478</v>
      </c>
      <c r="B203" s="25" t="s">
        <v>479</v>
      </c>
      <c r="C203" s="28" t="s">
        <v>2529</v>
      </c>
      <c r="D203" s="48" t="s">
        <v>2620</v>
      </c>
    </row>
    <row r="204" spans="1:4" ht="15" customHeight="1" x14ac:dyDescent="0.25">
      <c r="A204" s="24" t="s">
        <v>480</v>
      </c>
      <c r="B204" s="25" t="s">
        <v>481</v>
      </c>
      <c r="C204" s="28" t="s">
        <v>2529</v>
      </c>
      <c r="D204" s="48" t="s">
        <v>2620</v>
      </c>
    </row>
    <row r="205" spans="1:4" ht="15" customHeight="1" x14ac:dyDescent="0.25">
      <c r="A205" s="24" t="s">
        <v>482</v>
      </c>
      <c r="B205" s="25" t="s">
        <v>483</v>
      </c>
      <c r="C205" s="28" t="s">
        <v>2529</v>
      </c>
      <c r="D205" s="48" t="s">
        <v>2620</v>
      </c>
    </row>
    <row r="206" spans="1:4" ht="15" customHeight="1" x14ac:dyDescent="0.25">
      <c r="A206" s="24" t="s">
        <v>484</v>
      </c>
      <c r="B206" s="25" t="s">
        <v>485</v>
      </c>
      <c r="C206" s="28" t="s">
        <v>2529</v>
      </c>
      <c r="D206" s="48" t="s">
        <v>2620</v>
      </c>
    </row>
    <row r="207" spans="1:4" ht="15" customHeight="1" x14ac:dyDescent="0.25">
      <c r="A207" s="24" t="s">
        <v>486</v>
      </c>
      <c r="B207" s="25" t="s">
        <v>487</v>
      </c>
      <c r="C207" s="28" t="s">
        <v>2529</v>
      </c>
      <c r="D207" s="48" t="s">
        <v>2620</v>
      </c>
    </row>
    <row r="208" spans="1:4" ht="15" customHeight="1" x14ac:dyDescent="0.25">
      <c r="A208" s="24" t="s">
        <v>488</v>
      </c>
      <c r="B208" s="25" t="s">
        <v>489</v>
      </c>
      <c r="C208" s="28" t="s">
        <v>2529</v>
      </c>
      <c r="D208" s="48" t="s">
        <v>2620</v>
      </c>
    </row>
    <row r="209" spans="1:4" ht="15" customHeight="1" x14ac:dyDescent="0.25">
      <c r="A209" s="24" t="s">
        <v>490</v>
      </c>
      <c r="B209" s="25" t="s">
        <v>491</v>
      </c>
      <c r="C209" s="28" t="s">
        <v>2529</v>
      </c>
      <c r="D209" s="48" t="s">
        <v>2620</v>
      </c>
    </row>
    <row r="210" spans="1:4" ht="15" customHeight="1" x14ac:dyDescent="0.25">
      <c r="A210" s="24" t="s">
        <v>492</v>
      </c>
      <c r="B210" s="25" t="s">
        <v>493</v>
      </c>
      <c r="C210" s="28" t="s">
        <v>2529</v>
      </c>
      <c r="D210" s="48" t="s">
        <v>2620</v>
      </c>
    </row>
    <row r="211" spans="1:4" ht="15" customHeight="1" x14ac:dyDescent="0.25">
      <c r="A211" s="24" t="s">
        <v>494</v>
      </c>
      <c r="B211" s="25" t="s">
        <v>495</v>
      </c>
      <c r="C211" s="28" t="s">
        <v>2529</v>
      </c>
      <c r="D211" s="48" t="s">
        <v>2620</v>
      </c>
    </row>
    <row r="212" spans="1:4" ht="15" customHeight="1" x14ac:dyDescent="0.25">
      <c r="A212" s="24" t="s">
        <v>496</v>
      </c>
      <c r="B212" s="25" t="s">
        <v>497</v>
      </c>
      <c r="C212" s="28" t="s">
        <v>2529</v>
      </c>
      <c r="D212" s="48" t="s">
        <v>2620</v>
      </c>
    </row>
    <row r="213" spans="1:4" ht="15" customHeight="1" x14ac:dyDescent="0.25">
      <c r="A213" s="24" t="s">
        <v>498</v>
      </c>
      <c r="B213" s="25" t="s">
        <v>499</v>
      </c>
      <c r="C213" s="28" t="s">
        <v>2529</v>
      </c>
      <c r="D213" s="48" t="s">
        <v>2620</v>
      </c>
    </row>
    <row r="214" spans="1:4" ht="15" customHeight="1" x14ac:dyDescent="0.25">
      <c r="A214" s="24" t="s">
        <v>500</v>
      </c>
      <c r="B214" s="25" t="s">
        <v>501</v>
      </c>
      <c r="C214" s="28" t="s">
        <v>2529</v>
      </c>
      <c r="D214" s="48" t="s">
        <v>2620</v>
      </c>
    </row>
    <row r="215" spans="1:4" ht="15" customHeight="1" x14ac:dyDescent="0.25">
      <c r="A215" s="24" t="s">
        <v>502</v>
      </c>
      <c r="B215" s="25" t="s">
        <v>503</v>
      </c>
      <c r="C215" s="28" t="s">
        <v>2529</v>
      </c>
      <c r="D215" s="48" t="s">
        <v>2620</v>
      </c>
    </row>
    <row r="216" spans="1:4" ht="15" customHeight="1" x14ac:dyDescent="0.25">
      <c r="A216" s="24" t="s">
        <v>504</v>
      </c>
      <c r="B216" s="25" t="s">
        <v>505</v>
      </c>
      <c r="C216" s="28" t="s">
        <v>2529</v>
      </c>
      <c r="D216" s="48" t="s">
        <v>2620</v>
      </c>
    </row>
    <row r="217" spans="1:4" ht="15" customHeight="1" x14ac:dyDescent="0.25">
      <c r="A217" s="24" t="s">
        <v>506</v>
      </c>
      <c r="B217" s="25" t="s">
        <v>507</v>
      </c>
      <c r="C217" s="28" t="s">
        <v>2529</v>
      </c>
      <c r="D217" s="48" t="s">
        <v>2620</v>
      </c>
    </row>
    <row r="218" spans="1:4" ht="15" customHeight="1" x14ac:dyDescent="0.25">
      <c r="A218" s="24" t="s">
        <v>508</v>
      </c>
      <c r="B218" s="25" t="s">
        <v>509</v>
      </c>
      <c r="C218" s="28" t="s">
        <v>2529</v>
      </c>
      <c r="D218" s="48" t="s">
        <v>2620</v>
      </c>
    </row>
    <row r="219" spans="1:4" ht="15" customHeight="1" x14ac:dyDescent="0.25">
      <c r="A219" s="24" t="s">
        <v>510</v>
      </c>
      <c r="B219" s="25" t="s">
        <v>511</v>
      </c>
      <c r="C219" s="28" t="s">
        <v>2529</v>
      </c>
      <c r="D219" s="48" t="s">
        <v>2620</v>
      </c>
    </row>
    <row r="220" spans="1:4" ht="15" customHeight="1" x14ac:dyDescent="0.25">
      <c r="A220" s="24" t="s">
        <v>512</v>
      </c>
      <c r="B220" s="25" t="s">
        <v>513</v>
      </c>
      <c r="C220" s="28" t="s">
        <v>2529</v>
      </c>
      <c r="D220" s="48" t="s">
        <v>2620</v>
      </c>
    </row>
    <row r="221" spans="1:4" ht="15" customHeight="1" x14ac:dyDescent="0.25">
      <c r="A221" s="24" t="s">
        <v>514</v>
      </c>
      <c r="B221" s="25" t="s">
        <v>515</v>
      </c>
      <c r="C221" s="28" t="s">
        <v>2529</v>
      </c>
      <c r="D221" s="48" t="s">
        <v>2620</v>
      </c>
    </row>
    <row r="222" spans="1:4" ht="15" customHeight="1" x14ac:dyDescent="0.25">
      <c r="A222" s="24" t="s">
        <v>516</v>
      </c>
      <c r="B222" s="25" t="s">
        <v>517</v>
      </c>
      <c r="C222" s="28" t="s">
        <v>2529</v>
      </c>
      <c r="D222" s="48" t="s">
        <v>2620</v>
      </c>
    </row>
    <row r="223" spans="1:4" ht="15" customHeight="1" x14ac:dyDescent="0.25">
      <c r="A223" s="24" t="s">
        <v>518</v>
      </c>
      <c r="B223" s="25" t="s">
        <v>519</v>
      </c>
      <c r="C223" s="28" t="s">
        <v>2529</v>
      </c>
      <c r="D223" s="48" t="s">
        <v>2620</v>
      </c>
    </row>
    <row r="224" spans="1:4" ht="15" customHeight="1" x14ac:dyDescent="0.25">
      <c r="A224" s="24" t="s">
        <v>520</v>
      </c>
      <c r="B224" s="25" t="s">
        <v>521</v>
      </c>
      <c r="C224" s="28" t="s">
        <v>2529</v>
      </c>
      <c r="D224" s="48" t="s">
        <v>2620</v>
      </c>
    </row>
    <row r="225" spans="1:4" ht="15" customHeight="1" x14ac:dyDescent="0.25">
      <c r="A225" s="24" t="s">
        <v>522</v>
      </c>
      <c r="B225" s="25" t="s">
        <v>523</v>
      </c>
      <c r="C225" s="28" t="s">
        <v>2529</v>
      </c>
      <c r="D225" s="48" t="s">
        <v>2620</v>
      </c>
    </row>
    <row r="226" spans="1:4" ht="15" customHeight="1" x14ac:dyDescent="0.25">
      <c r="A226" s="24" t="s">
        <v>524</v>
      </c>
      <c r="B226" s="25" t="s">
        <v>525</v>
      </c>
      <c r="C226" s="28" t="s">
        <v>2529</v>
      </c>
      <c r="D226" s="48" t="s">
        <v>2620</v>
      </c>
    </row>
    <row r="227" spans="1:4" ht="15" customHeight="1" x14ac:dyDescent="0.25">
      <c r="A227" s="24" t="s">
        <v>526</v>
      </c>
      <c r="B227" s="25" t="s">
        <v>527</v>
      </c>
      <c r="C227" s="28" t="s">
        <v>2529</v>
      </c>
      <c r="D227" s="48" t="s">
        <v>2620</v>
      </c>
    </row>
    <row r="228" spans="1:4" ht="15" customHeight="1" x14ac:dyDescent="0.25">
      <c r="A228" s="24" t="s">
        <v>528</v>
      </c>
      <c r="B228" s="25" t="s">
        <v>529</v>
      </c>
      <c r="C228" s="28" t="s">
        <v>2529</v>
      </c>
      <c r="D228" s="48" t="s">
        <v>2620</v>
      </c>
    </row>
    <row r="229" spans="1:4" ht="15" customHeight="1" x14ac:dyDescent="0.25">
      <c r="A229" s="24" t="s">
        <v>530</v>
      </c>
      <c r="B229" s="25" t="s">
        <v>531</v>
      </c>
      <c r="C229" s="28" t="s">
        <v>2529</v>
      </c>
      <c r="D229" s="48" t="s">
        <v>2620</v>
      </c>
    </row>
    <row r="230" spans="1:4" ht="15" customHeight="1" x14ac:dyDescent="0.25">
      <c r="A230" s="24" t="s">
        <v>532</v>
      </c>
      <c r="B230" s="25" t="s">
        <v>533</v>
      </c>
      <c r="C230" s="28" t="s">
        <v>2529</v>
      </c>
      <c r="D230" s="48" t="s">
        <v>2620</v>
      </c>
    </row>
    <row r="231" spans="1:4" ht="15" customHeight="1" x14ac:dyDescent="0.25">
      <c r="A231" s="24" t="s">
        <v>534</v>
      </c>
      <c r="B231" s="25" t="s">
        <v>535</v>
      </c>
      <c r="C231" s="28" t="s">
        <v>2529</v>
      </c>
      <c r="D231" s="48" t="s">
        <v>2620</v>
      </c>
    </row>
    <row r="232" spans="1:4" ht="15" customHeight="1" x14ac:dyDescent="0.25">
      <c r="A232" s="24" t="s">
        <v>536</v>
      </c>
      <c r="B232" s="25" t="s">
        <v>537</v>
      </c>
      <c r="C232" s="28" t="s">
        <v>2529</v>
      </c>
      <c r="D232" s="48" t="s">
        <v>2620</v>
      </c>
    </row>
    <row r="233" spans="1:4" ht="15" customHeight="1" x14ac:dyDescent="0.25">
      <c r="A233" s="24" t="s">
        <v>538</v>
      </c>
      <c r="B233" s="25" t="s">
        <v>539</v>
      </c>
      <c r="C233" s="28" t="s">
        <v>2529</v>
      </c>
      <c r="D233" s="48" t="s">
        <v>2620</v>
      </c>
    </row>
    <row r="234" spans="1:4" ht="15" customHeight="1" x14ac:dyDescent="0.25">
      <c r="A234" s="24" t="s">
        <v>540</v>
      </c>
      <c r="B234" s="25" t="s">
        <v>541</v>
      </c>
      <c r="C234" s="28" t="s">
        <v>2529</v>
      </c>
      <c r="D234" s="48" t="s">
        <v>2620</v>
      </c>
    </row>
    <row r="235" spans="1:4" ht="15" customHeight="1" x14ac:dyDescent="0.25">
      <c r="A235" s="24" t="s">
        <v>542</v>
      </c>
      <c r="B235" s="25" t="s">
        <v>543</v>
      </c>
      <c r="C235" s="28" t="s">
        <v>2529</v>
      </c>
      <c r="D235" s="48" t="s">
        <v>2620</v>
      </c>
    </row>
    <row r="236" spans="1:4" ht="15" customHeight="1" x14ac:dyDescent="0.25">
      <c r="A236" s="24" t="s">
        <v>544</v>
      </c>
      <c r="B236" s="25" t="s">
        <v>545</v>
      </c>
      <c r="C236" s="28" t="s">
        <v>2529</v>
      </c>
      <c r="D236" s="48" t="s">
        <v>2620</v>
      </c>
    </row>
    <row r="237" spans="1:4" ht="15" customHeight="1" x14ac:dyDescent="0.25">
      <c r="A237" s="24" t="s">
        <v>546</v>
      </c>
      <c r="B237" s="25" t="s">
        <v>547</v>
      </c>
      <c r="C237" s="28" t="s">
        <v>2529</v>
      </c>
      <c r="D237" s="48" t="s">
        <v>2620</v>
      </c>
    </row>
    <row r="238" spans="1:4" ht="15" customHeight="1" x14ac:dyDescent="0.25">
      <c r="A238" s="24" t="s">
        <v>548</v>
      </c>
      <c r="B238" s="25" t="s">
        <v>549</v>
      </c>
      <c r="C238" s="28" t="s">
        <v>2529</v>
      </c>
      <c r="D238" s="48" t="s">
        <v>2620</v>
      </c>
    </row>
    <row r="239" spans="1:4" ht="15" customHeight="1" x14ac:dyDescent="0.25">
      <c r="A239" s="24" t="s">
        <v>550</v>
      </c>
      <c r="B239" s="25" t="s">
        <v>551</v>
      </c>
      <c r="C239" s="28" t="s">
        <v>2529</v>
      </c>
      <c r="D239" s="48" t="s">
        <v>2620</v>
      </c>
    </row>
    <row r="240" spans="1:4" ht="15" customHeight="1" x14ac:dyDescent="0.25">
      <c r="A240" s="24" t="s">
        <v>552</v>
      </c>
      <c r="B240" s="25" t="s">
        <v>553</v>
      </c>
      <c r="C240" s="28" t="s">
        <v>2529</v>
      </c>
      <c r="D240" s="48" t="s">
        <v>2620</v>
      </c>
    </row>
    <row r="241" spans="1:4" ht="15" customHeight="1" x14ac:dyDescent="0.25">
      <c r="A241" s="24" t="s">
        <v>554</v>
      </c>
      <c r="B241" s="25" t="s">
        <v>555</v>
      </c>
      <c r="C241" s="28" t="s">
        <v>2529</v>
      </c>
      <c r="D241" s="48" t="s">
        <v>2620</v>
      </c>
    </row>
    <row r="242" spans="1:4" ht="15" customHeight="1" x14ac:dyDescent="0.25">
      <c r="A242" s="24" t="s">
        <v>556</v>
      </c>
      <c r="B242" s="25" t="s">
        <v>557</v>
      </c>
      <c r="C242" s="28" t="s">
        <v>2529</v>
      </c>
      <c r="D242" s="48" t="s">
        <v>2620</v>
      </c>
    </row>
    <row r="243" spans="1:4" ht="15" customHeight="1" x14ac:dyDescent="0.25">
      <c r="A243" s="24" t="s">
        <v>558</v>
      </c>
      <c r="B243" s="25" t="s">
        <v>559</v>
      </c>
      <c r="C243" s="28" t="s">
        <v>2529</v>
      </c>
      <c r="D243" s="48" t="s">
        <v>2620</v>
      </c>
    </row>
    <row r="244" spans="1:4" ht="15" customHeight="1" x14ac:dyDescent="0.25">
      <c r="A244" s="24" t="s">
        <v>560</v>
      </c>
      <c r="B244" s="25" t="s">
        <v>561</v>
      </c>
      <c r="C244" s="28" t="s">
        <v>2529</v>
      </c>
      <c r="D244" s="48" t="s">
        <v>2620</v>
      </c>
    </row>
    <row r="245" spans="1:4" ht="15" customHeight="1" x14ac:dyDescent="0.25">
      <c r="A245" s="24" t="s">
        <v>562</v>
      </c>
      <c r="B245" s="25" t="s">
        <v>563</v>
      </c>
      <c r="C245" s="28" t="s">
        <v>2529</v>
      </c>
      <c r="D245" s="48" t="s">
        <v>2620</v>
      </c>
    </row>
    <row r="246" spans="1:4" ht="15" customHeight="1" x14ac:dyDescent="0.25">
      <c r="A246" s="24" t="s">
        <v>564</v>
      </c>
      <c r="B246" s="25" t="s">
        <v>565</v>
      </c>
      <c r="C246" s="28" t="s">
        <v>2529</v>
      </c>
      <c r="D246" s="48" t="s">
        <v>2620</v>
      </c>
    </row>
    <row r="247" spans="1:4" ht="15" customHeight="1" x14ac:dyDescent="0.25">
      <c r="A247" s="24" t="s">
        <v>566</v>
      </c>
      <c r="B247" s="25" t="s">
        <v>567</v>
      </c>
      <c r="C247" s="28" t="s">
        <v>2529</v>
      </c>
      <c r="D247" s="48" t="s">
        <v>2620</v>
      </c>
    </row>
    <row r="248" spans="1:4" ht="15" customHeight="1" x14ac:dyDescent="0.25">
      <c r="A248" s="24" t="s">
        <v>568</v>
      </c>
      <c r="B248" s="25" t="s">
        <v>569</v>
      </c>
      <c r="C248" s="28" t="s">
        <v>2529</v>
      </c>
      <c r="D248" s="48" t="s">
        <v>2620</v>
      </c>
    </row>
    <row r="249" spans="1:4" ht="15" customHeight="1" x14ac:dyDescent="0.25">
      <c r="A249" s="24" t="s">
        <v>570</v>
      </c>
      <c r="B249" s="25" t="s">
        <v>571</v>
      </c>
      <c r="C249" s="28" t="s">
        <v>2529</v>
      </c>
      <c r="D249" s="48" t="s">
        <v>2620</v>
      </c>
    </row>
    <row r="250" spans="1:4" ht="15" customHeight="1" x14ac:dyDescent="0.25">
      <c r="A250" s="24" t="s">
        <v>572</v>
      </c>
      <c r="B250" s="25" t="s">
        <v>573</v>
      </c>
      <c r="C250" s="28" t="s">
        <v>2529</v>
      </c>
      <c r="D250" s="48" t="s">
        <v>2620</v>
      </c>
    </row>
    <row r="251" spans="1:4" ht="15" customHeight="1" x14ac:dyDescent="0.25">
      <c r="A251" s="24" t="s">
        <v>574</v>
      </c>
      <c r="B251" s="25" t="s">
        <v>575</v>
      </c>
      <c r="C251" s="28" t="s">
        <v>2529</v>
      </c>
      <c r="D251" s="48" t="s">
        <v>2620</v>
      </c>
    </row>
    <row r="252" spans="1:4" ht="15" customHeight="1" x14ac:dyDescent="0.25">
      <c r="A252" s="24" t="s">
        <v>576</v>
      </c>
      <c r="B252" s="25" t="s">
        <v>577</v>
      </c>
      <c r="C252" s="28" t="s">
        <v>2529</v>
      </c>
      <c r="D252" s="48" t="s">
        <v>2620</v>
      </c>
    </row>
    <row r="253" spans="1:4" ht="15" customHeight="1" x14ac:dyDescent="0.25">
      <c r="A253" s="24" t="s">
        <v>578</v>
      </c>
      <c r="B253" s="25" t="s">
        <v>579</v>
      </c>
      <c r="C253" s="28" t="s">
        <v>2529</v>
      </c>
      <c r="D253" s="48" t="s">
        <v>2620</v>
      </c>
    </row>
    <row r="254" spans="1:4" ht="15" customHeight="1" x14ac:dyDescent="0.25">
      <c r="A254" s="24" t="s">
        <v>580</v>
      </c>
      <c r="B254" s="25" t="s">
        <v>581</v>
      </c>
      <c r="C254" s="28" t="s">
        <v>2529</v>
      </c>
      <c r="D254" s="48" t="s">
        <v>2620</v>
      </c>
    </row>
    <row r="255" spans="1:4" ht="15" customHeight="1" x14ac:dyDescent="0.25">
      <c r="A255" s="24" t="s">
        <v>582</v>
      </c>
      <c r="B255" s="25" t="s">
        <v>583</v>
      </c>
      <c r="C255" s="28" t="s">
        <v>2529</v>
      </c>
      <c r="D255" s="48" t="s">
        <v>2620</v>
      </c>
    </row>
    <row r="256" spans="1:4" ht="15" customHeight="1" x14ac:dyDescent="0.25">
      <c r="A256" s="24" t="s">
        <v>584</v>
      </c>
      <c r="B256" s="25" t="s">
        <v>585</v>
      </c>
      <c r="C256" s="28" t="s">
        <v>2529</v>
      </c>
      <c r="D256" s="48" t="s">
        <v>2620</v>
      </c>
    </row>
    <row r="257" spans="1:4" ht="15" customHeight="1" x14ac:dyDescent="0.25">
      <c r="A257" s="24" t="s">
        <v>586</v>
      </c>
      <c r="B257" s="25" t="s">
        <v>587</v>
      </c>
      <c r="C257" s="28" t="s">
        <v>2529</v>
      </c>
      <c r="D257" s="48" t="s">
        <v>2620</v>
      </c>
    </row>
    <row r="258" spans="1:4" ht="15" customHeight="1" x14ac:dyDescent="0.25">
      <c r="A258" s="24" t="s">
        <v>588</v>
      </c>
      <c r="B258" s="25" t="s">
        <v>589</v>
      </c>
      <c r="C258" s="28" t="s">
        <v>2529</v>
      </c>
      <c r="D258" s="48" t="s">
        <v>2620</v>
      </c>
    </row>
    <row r="259" spans="1:4" ht="15" customHeight="1" x14ac:dyDescent="0.25">
      <c r="A259" s="24" t="s">
        <v>590</v>
      </c>
      <c r="B259" s="25" t="s">
        <v>591</v>
      </c>
      <c r="C259" s="28" t="s">
        <v>2529</v>
      </c>
      <c r="D259" s="48" t="s">
        <v>2620</v>
      </c>
    </row>
    <row r="260" spans="1:4" ht="15" customHeight="1" x14ac:dyDescent="0.25">
      <c r="A260" s="24" t="s">
        <v>592</v>
      </c>
      <c r="B260" s="25" t="s">
        <v>593</v>
      </c>
      <c r="C260" s="28" t="s">
        <v>2529</v>
      </c>
      <c r="D260" s="48" t="s">
        <v>2620</v>
      </c>
    </row>
    <row r="261" spans="1:4" ht="15" customHeight="1" x14ac:dyDescent="0.25">
      <c r="A261" s="24" t="s">
        <v>594</v>
      </c>
      <c r="B261" s="25" t="s">
        <v>595</v>
      </c>
      <c r="C261" s="28" t="s">
        <v>2529</v>
      </c>
      <c r="D261" s="48" t="s">
        <v>2620</v>
      </c>
    </row>
    <row r="262" spans="1:4" ht="15" customHeight="1" x14ac:dyDescent="0.25">
      <c r="A262" s="24" t="s">
        <v>596</v>
      </c>
      <c r="B262" s="25" t="s">
        <v>597</v>
      </c>
      <c r="C262" s="28" t="s">
        <v>2529</v>
      </c>
      <c r="D262" s="48" t="s">
        <v>2620</v>
      </c>
    </row>
    <row r="263" spans="1:4" ht="15" customHeight="1" x14ac:dyDescent="0.25">
      <c r="A263" s="24" t="s">
        <v>598</v>
      </c>
      <c r="B263" s="25" t="s">
        <v>599</v>
      </c>
      <c r="C263" s="28" t="s">
        <v>2529</v>
      </c>
      <c r="D263" s="48" t="s">
        <v>2620</v>
      </c>
    </row>
    <row r="264" spans="1:4" ht="15" customHeight="1" x14ac:dyDescent="0.25">
      <c r="A264" s="24" t="s">
        <v>600</v>
      </c>
      <c r="B264" s="25" t="s">
        <v>601</v>
      </c>
      <c r="C264" s="28" t="s">
        <v>2529</v>
      </c>
      <c r="D264" s="48" t="s">
        <v>2620</v>
      </c>
    </row>
    <row r="265" spans="1:4" ht="15" customHeight="1" x14ac:dyDescent="0.25">
      <c r="A265" s="24" t="s">
        <v>602</v>
      </c>
      <c r="B265" s="25" t="s">
        <v>603</v>
      </c>
      <c r="C265" s="28" t="s">
        <v>2529</v>
      </c>
      <c r="D265" s="48" t="s">
        <v>2620</v>
      </c>
    </row>
    <row r="266" spans="1:4" ht="15" customHeight="1" x14ac:dyDescent="0.25">
      <c r="A266" s="24" t="s">
        <v>604</v>
      </c>
      <c r="B266" s="25" t="s">
        <v>605</v>
      </c>
      <c r="C266" s="28" t="s">
        <v>2529</v>
      </c>
      <c r="D266" s="48" t="s">
        <v>2620</v>
      </c>
    </row>
    <row r="267" spans="1:4" ht="15" customHeight="1" x14ac:dyDescent="0.25">
      <c r="A267" s="24" t="s">
        <v>606</v>
      </c>
      <c r="B267" s="25" t="s">
        <v>607</v>
      </c>
      <c r="C267" s="28" t="s">
        <v>2529</v>
      </c>
      <c r="D267" s="48" t="s">
        <v>2620</v>
      </c>
    </row>
    <row r="268" spans="1:4" ht="15" customHeight="1" x14ac:dyDescent="0.25">
      <c r="A268" s="24" t="s">
        <v>608</v>
      </c>
      <c r="B268" s="25" t="s">
        <v>609</v>
      </c>
      <c r="C268" s="28" t="s">
        <v>2529</v>
      </c>
      <c r="D268" s="48" t="s">
        <v>2620</v>
      </c>
    </row>
    <row r="269" spans="1:4" ht="15" customHeight="1" x14ac:dyDescent="0.25">
      <c r="A269" s="24" t="s">
        <v>610</v>
      </c>
      <c r="B269" s="25" t="s">
        <v>611</v>
      </c>
      <c r="C269" s="28" t="s">
        <v>2529</v>
      </c>
      <c r="D269" s="48" t="s">
        <v>2620</v>
      </c>
    </row>
    <row r="270" spans="1:4" ht="15" customHeight="1" x14ac:dyDescent="0.25">
      <c r="A270" s="24" t="s">
        <v>612</v>
      </c>
      <c r="B270" s="25" t="s">
        <v>613</v>
      </c>
      <c r="C270" s="28" t="s">
        <v>2529</v>
      </c>
      <c r="D270" s="48" t="s">
        <v>2620</v>
      </c>
    </row>
    <row r="271" spans="1:4" ht="15" customHeight="1" x14ac:dyDescent="0.25">
      <c r="A271" s="24" t="s">
        <v>614</v>
      </c>
      <c r="B271" s="25" t="s">
        <v>615</v>
      </c>
      <c r="C271" s="28" t="s">
        <v>2529</v>
      </c>
      <c r="D271" s="48" t="s">
        <v>2620</v>
      </c>
    </row>
    <row r="272" spans="1:4" ht="15" customHeight="1" x14ac:dyDescent="0.25">
      <c r="A272" s="24" t="s">
        <v>616</v>
      </c>
      <c r="B272" s="25" t="s">
        <v>617</v>
      </c>
      <c r="C272" s="28" t="s">
        <v>2529</v>
      </c>
      <c r="D272" s="48" t="s">
        <v>2620</v>
      </c>
    </row>
    <row r="273" spans="1:4" ht="15" customHeight="1" x14ac:dyDescent="0.25">
      <c r="A273" s="24" t="s">
        <v>618</v>
      </c>
      <c r="B273" s="25" t="s">
        <v>619</v>
      </c>
      <c r="C273" s="28" t="s">
        <v>2529</v>
      </c>
      <c r="D273" s="48" t="s">
        <v>2620</v>
      </c>
    </row>
    <row r="274" spans="1:4" ht="15" customHeight="1" x14ac:dyDescent="0.25">
      <c r="A274" s="24" t="s">
        <v>620</v>
      </c>
      <c r="B274" s="25" t="s">
        <v>621</v>
      </c>
      <c r="C274" s="28" t="s">
        <v>2529</v>
      </c>
      <c r="D274" s="48" t="s">
        <v>2620</v>
      </c>
    </row>
    <row r="275" spans="1:4" ht="15" customHeight="1" x14ac:dyDescent="0.25">
      <c r="A275" s="24" t="s">
        <v>622</v>
      </c>
      <c r="B275" s="25" t="s">
        <v>623</v>
      </c>
      <c r="C275" s="28" t="s">
        <v>2529</v>
      </c>
      <c r="D275" s="48" t="s">
        <v>2620</v>
      </c>
    </row>
    <row r="276" spans="1:4" ht="15" customHeight="1" x14ac:dyDescent="0.25">
      <c r="A276" s="24" t="s">
        <v>624</v>
      </c>
      <c r="B276" s="25" t="s">
        <v>625</v>
      </c>
      <c r="C276" s="28" t="s">
        <v>2529</v>
      </c>
      <c r="D276" s="48" t="s">
        <v>2620</v>
      </c>
    </row>
    <row r="277" spans="1:4" ht="15" customHeight="1" x14ac:dyDescent="0.25">
      <c r="A277" s="24" t="s">
        <v>626</v>
      </c>
      <c r="B277" s="25" t="s">
        <v>627</v>
      </c>
      <c r="C277" s="28" t="s">
        <v>2529</v>
      </c>
      <c r="D277" s="48" t="s">
        <v>2620</v>
      </c>
    </row>
    <row r="278" spans="1:4" ht="15" customHeight="1" x14ac:dyDescent="0.25">
      <c r="A278" s="24" t="s">
        <v>628</v>
      </c>
      <c r="B278" s="25" t="s">
        <v>629</v>
      </c>
      <c r="C278" s="28" t="s">
        <v>2529</v>
      </c>
      <c r="D278" s="48" t="s">
        <v>2620</v>
      </c>
    </row>
    <row r="279" spans="1:4" ht="15" customHeight="1" x14ac:dyDescent="0.25">
      <c r="A279" s="24" t="s">
        <v>630</v>
      </c>
      <c r="B279" s="25" t="s">
        <v>631</v>
      </c>
      <c r="C279" s="28" t="s">
        <v>2529</v>
      </c>
      <c r="D279" s="48" t="s">
        <v>2620</v>
      </c>
    </row>
    <row r="280" spans="1:4" ht="15" customHeight="1" x14ac:dyDescent="0.25">
      <c r="A280" s="24" t="s">
        <v>632</v>
      </c>
      <c r="B280" s="25" t="s">
        <v>633</v>
      </c>
      <c r="C280" s="28" t="s">
        <v>2529</v>
      </c>
      <c r="D280" s="48" t="s">
        <v>2620</v>
      </c>
    </row>
    <row r="281" spans="1:4" ht="15" customHeight="1" x14ac:dyDescent="0.25">
      <c r="A281" s="24" t="s">
        <v>634</v>
      </c>
      <c r="B281" s="25" t="s">
        <v>635</v>
      </c>
      <c r="C281" s="28" t="s">
        <v>2529</v>
      </c>
      <c r="D281" s="48" t="s">
        <v>2620</v>
      </c>
    </row>
    <row r="282" spans="1:4" ht="15" customHeight="1" x14ac:dyDescent="0.25">
      <c r="A282" s="24" t="s">
        <v>636</v>
      </c>
      <c r="B282" s="25" t="s">
        <v>637</v>
      </c>
      <c r="C282" s="28" t="s">
        <v>2529</v>
      </c>
      <c r="D282" s="48" t="s">
        <v>2620</v>
      </c>
    </row>
    <row r="283" spans="1:4" ht="15" customHeight="1" x14ac:dyDescent="0.25">
      <c r="A283" s="24" t="s">
        <v>638</v>
      </c>
      <c r="B283" s="25" t="s">
        <v>639</v>
      </c>
      <c r="C283" s="28" t="s">
        <v>2529</v>
      </c>
      <c r="D283" s="48" t="s">
        <v>2620</v>
      </c>
    </row>
    <row r="284" spans="1:4" ht="15" customHeight="1" x14ac:dyDescent="0.25">
      <c r="A284" s="24" t="s">
        <v>640</v>
      </c>
      <c r="B284" s="25" t="s">
        <v>641</v>
      </c>
      <c r="C284" s="28" t="s">
        <v>2529</v>
      </c>
      <c r="D284" s="48" t="s">
        <v>2620</v>
      </c>
    </row>
    <row r="285" spans="1:4" ht="15" customHeight="1" x14ac:dyDescent="0.25">
      <c r="A285" s="24" t="s">
        <v>642</v>
      </c>
      <c r="B285" s="25" t="s">
        <v>643</v>
      </c>
      <c r="C285" s="28" t="s">
        <v>2529</v>
      </c>
      <c r="D285" s="48" t="s">
        <v>2620</v>
      </c>
    </row>
    <row r="286" spans="1:4" ht="15" customHeight="1" x14ac:dyDescent="0.25">
      <c r="A286" s="24" t="s">
        <v>644</v>
      </c>
      <c r="B286" s="25" t="s">
        <v>645</v>
      </c>
      <c r="C286" s="28" t="s">
        <v>2529</v>
      </c>
      <c r="D286" s="48" t="s">
        <v>2620</v>
      </c>
    </row>
    <row r="287" spans="1:4" ht="15" customHeight="1" x14ac:dyDescent="0.25">
      <c r="A287" s="24" t="s">
        <v>646</v>
      </c>
      <c r="B287" s="25" t="s">
        <v>647</v>
      </c>
      <c r="C287" s="28" t="s">
        <v>2529</v>
      </c>
      <c r="D287" s="48" t="s">
        <v>2620</v>
      </c>
    </row>
    <row r="288" spans="1:4" ht="15" customHeight="1" x14ac:dyDescent="0.25">
      <c r="A288" s="24" t="s">
        <v>648</v>
      </c>
      <c r="B288" s="25" t="s">
        <v>649</v>
      </c>
      <c r="C288" s="28" t="s">
        <v>2529</v>
      </c>
      <c r="D288" s="48" t="s">
        <v>2620</v>
      </c>
    </row>
    <row r="289" spans="1:4" ht="15" customHeight="1" x14ac:dyDescent="0.25">
      <c r="A289" s="24" t="s">
        <v>650</v>
      </c>
      <c r="B289" s="25" t="s">
        <v>651</v>
      </c>
      <c r="C289" s="28" t="s">
        <v>2529</v>
      </c>
      <c r="D289" s="48" t="s">
        <v>2620</v>
      </c>
    </row>
    <row r="290" spans="1:4" ht="15" customHeight="1" x14ac:dyDescent="0.25">
      <c r="A290" s="24" t="s">
        <v>652</v>
      </c>
      <c r="B290" s="25" t="s">
        <v>653</v>
      </c>
      <c r="C290" s="28" t="s">
        <v>2529</v>
      </c>
      <c r="D290" s="48" t="s">
        <v>2620</v>
      </c>
    </row>
    <row r="291" spans="1:4" ht="15" customHeight="1" x14ac:dyDescent="0.25">
      <c r="A291" s="24" t="s">
        <v>654</v>
      </c>
      <c r="B291" s="25" t="s">
        <v>655</v>
      </c>
      <c r="C291" s="28" t="s">
        <v>2529</v>
      </c>
      <c r="D291" s="48" t="s">
        <v>2620</v>
      </c>
    </row>
    <row r="292" spans="1:4" ht="15" customHeight="1" x14ac:dyDescent="0.25">
      <c r="A292" s="24" t="s">
        <v>656</v>
      </c>
      <c r="B292" s="25" t="s">
        <v>657</v>
      </c>
      <c r="C292" s="28" t="s">
        <v>2529</v>
      </c>
      <c r="D292" s="48" t="s">
        <v>2620</v>
      </c>
    </row>
    <row r="293" spans="1:4" ht="15" customHeight="1" x14ac:dyDescent="0.25">
      <c r="A293" s="24" t="s">
        <v>658</v>
      </c>
      <c r="B293" s="25" t="s">
        <v>659</v>
      </c>
      <c r="C293" s="28" t="s">
        <v>2529</v>
      </c>
      <c r="D293" s="48" t="s">
        <v>2620</v>
      </c>
    </row>
    <row r="294" spans="1:4" ht="15" customHeight="1" x14ac:dyDescent="0.25">
      <c r="A294" s="24" t="s">
        <v>660</v>
      </c>
      <c r="B294" s="25" t="s">
        <v>661</v>
      </c>
      <c r="C294" s="28" t="s">
        <v>2529</v>
      </c>
      <c r="D294" s="48" t="s">
        <v>2620</v>
      </c>
    </row>
    <row r="295" spans="1:4" ht="15" customHeight="1" x14ac:dyDescent="0.25">
      <c r="A295" s="24" t="s">
        <v>662</v>
      </c>
      <c r="B295" s="25" t="s">
        <v>663</v>
      </c>
      <c r="C295" s="28" t="s">
        <v>2529</v>
      </c>
      <c r="D295" s="48" t="s">
        <v>2620</v>
      </c>
    </row>
    <row r="296" spans="1:4" ht="15" customHeight="1" x14ac:dyDescent="0.25">
      <c r="A296" s="24" t="s">
        <v>664</v>
      </c>
      <c r="B296" s="25" t="s">
        <v>665</v>
      </c>
      <c r="C296" s="28" t="s">
        <v>2529</v>
      </c>
      <c r="D296" s="48" t="s">
        <v>2620</v>
      </c>
    </row>
    <row r="297" spans="1:4" ht="15" customHeight="1" x14ac:dyDescent="0.25">
      <c r="A297" s="24" t="s">
        <v>666</v>
      </c>
      <c r="B297" s="25" t="s">
        <v>667</v>
      </c>
      <c r="C297" s="28" t="s">
        <v>2529</v>
      </c>
      <c r="D297" s="48" t="s">
        <v>2620</v>
      </c>
    </row>
    <row r="298" spans="1:4" ht="15" customHeight="1" x14ac:dyDescent="0.25">
      <c r="A298" s="24" t="s">
        <v>668</v>
      </c>
      <c r="B298" s="25" t="s">
        <v>669</v>
      </c>
      <c r="C298" s="28" t="s">
        <v>2529</v>
      </c>
      <c r="D298" s="48" t="s">
        <v>2620</v>
      </c>
    </row>
    <row r="299" spans="1:4" ht="15" customHeight="1" x14ac:dyDescent="0.25">
      <c r="A299" s="24" t="s">
        <v>670</v>
      </c>
      <c r="B299" s="25" t="s">
        <v>671</v>
      </c>
      <c r="C299" s="28" t="s">
        <v>2529</v>
      </c>
      <c r="D299" s="48" t="s">
        <v>2620</v>
      </c>
    </row>
    <row r="300" spans="1:4" ht="15" customHeight="1" x14ac:dyDescent="0.25">
      <c r="A300" s="24" t="s">
        <v>672</v>
      </c>
      <c r="B300" s="25" t="s">
        <v>673</v>
      </c>
      <c r="C300" s="28" t="s">
        <v>2529</v>
      </c>
      <c r="D300" s="48" t="s">
        <v>2620</v>
      </c>
    </row>
    <row r="301" spans="1:4" ht="15" customHeight="1" x14ac:dyDescent="0.25">
      <c r="A301" s="24" t="s">
        <v>674</v>
      </c>
      <c r="B301" s="25" t="s">
        <v>675</v>
      </c>
      <c r="C301" s="28" t="s">
        <v>2529</v>
      </c>
      <c r="D301" s="48" t="s">
        <v>2620</v>
      </c>
    </row>
    <row r="302" spans="1:4" ht="15" customHeight="1" x14ac:dyDescent="0.25">
      <c r="A302" s="24" t="s">
        <v>676</v>
      </c>
      <c r="B302" s="25" t="s">
        <v>677</v>
      </c>
      <c r="C302" s="28" t="s">
        <v>2529</v>
      </c>
      <c r="D302" s="48" t="s">
        <v>2620</v>
      </c>
    </row>
    <row r="303" spans="1:4" ht="15" customHeight="1" x14ac:dyDescent="0.25">
      <c r="A303" s="24" t="s">
        <v>678</v>
      </c>
      <c r="B303" s="25" t="s">
        <v>679</v>
      </c>
      <c r="C303" s="28" t="s">
        <v>2529</v>
      </c>
      <c r="D303" s="48" t="s">
        <v>2620</v>
      </c>
    </row>
    <row r="304" spans="1:4" ht="15" customHeight="1" x14ac:dyDescent="0.25">
      <c r="A304" s="24" t="s">
        <v>680</v>
      </c>
      <c r="B304" s="25" t="s">
        <v>681</v>
      </c>
      <c r="C304" s="28" t="s">
        <v>2529</v>
      </c>
      <c r="D304" s="48" t="s">
        <v>2620</v>
      </c>
    </row>
    <row r="305" spans="1:4" ht="15" customHeight="1" x14ac:dyDescent="0.25">
      <c r="A305" s="24" t="s">
        <v>682</v>
      </c>
      <c r="B305" s="25" t="s">
        <v>683</v>
      </c>
      <c r="C305" s="28" t="s">
        <v>2529</v>
      </c>
      <c r="D305" s="48" t="s">
        <v>2620</v>
      </c>
    </row>
    <row r="306" spans="1:4" ht="15" customHeight="1" x14ac:dyDescent="0.25">
      <c r="A306" s="24" t="s">
        <v>684</v>
      </c>
      <c r="B306" s="25" t="s">
        <v>685</v>
      </c>
      <c r="C306" s="28" t="s">
        <v>2529</v>
      </c>
      <c r="D306" s="48" t="s">
        <v>2620</v>
      </c>
    </row>
    <row r="307" spans="1:4" ht="15" customHeight="1" x14ac:dyDescent="0.25">
      <c r="A307" s="24" t="s">
        <v>686</v>
      </c>
      <c r="B307" s="25" t="s">
        <v>687</v>
      </c>
      <c r="C307" s="28" t="s">
        <v>2529</v>
      </c>
      <c r="D307" s="48" t="s">
        <v>2620</v>
      </c>
    </row>
    <row r="308" spans="1:4" ht="15" customHeight="1" x14ac:dyDescent="0.25">
      <c r="A308" s="24" t="s">
        <v>688</v>
      </c>
      <c r="B308" s="25" t="s">
        <v>689</v>
      </c>
      <c r="C308" s="28" t="s">
        <v>2529</v>
      </c>
      <c r="D308" s="48" t="s">
        <v>2620</v>
      </c>
    </row>
    <row r="309" spans="1:4" ht="15" customHeight="1" x14ac:dyDescent="0.25">
      <c r="A309" s="24" t="s">
        <v>690</v>
      </c>
      <c r="B309" s="25" t="s">
        <v>691</v>
      </c>
      <c r="C309" s="28" t="s">
        <v>2529</v>
      </c>
      <c r="D309" s="48" t="s">
        <v>2620</v>
      </c>
    </row>
    <row r="310" spans="1:4" ht="15" customHeight="1" x14ac:dyDescent="0.25">
      <c r="A310" s="24" t="s">
        <v>692</v>
      </c>
      <c r="B310" s="25" t="s">
        <v>693</v>
      </c>
      <c r="C310" s="28" t="s">
        <v>2529</v>
      </c>
      <c r="D310" s="48" t="s">
        <v>2620</v>
      </c>
    </row>
    <row r="311" spans="1:4" ht="15" customHeight="1" x14ac:dyDescent="0.25">
      <c r="A311" s="24" t="s">
        <v>694</v>
      </c>
      <c r="B311" s="25" t="s">
        <v>695</v>
      </c>
      <c r="C311" s="28" t="s">
        <v>2529</v>
      </c>
      <c r="D311" s="48" t="s">
        <v>2620</v>
      </c>
    </row>
    <row r="312" spans="1:4" ht="15" customHeight="1" x14ac:dyDescent="0.25">
      <c r="A312" s="24" t="s">
        <v>696</v>
      </c>
      <c r="B312" s="25" t="s">
        <v>697</v>
      </c>
      <c r="C312" s="28" t="s">
        <v>2529</v>
      </c>
      <c r="D312" s="48" t="s">
        <v>2620</v>
      </c>
    </row>
    <row r="313" spans="1:4" ht="15" customHeight="1" x14ac:dyDescent="0.25">
      <c r="A313" s="24" t="s">
        <v>698</v>
      </c>
      <c r="B313" s="25" t="s">
        <v>699</v>
      </c>
      <c r="C313" s="28" t="s">
        <v>2529</v>
      </c>
      <c r="D313" s="48" t="s">
        <v>2620</v>
      </c>
    </row>
    <row r="314" spans="1:4" ht="15" customHeight="1" x14ac:dyDescent="0.25">
      <c r="A314" s="24" t="s">
        <v>700</v>
      </c>
      <c r="B314" s="25" t="s">
        <v>701</v>
      </c>
      <c r="C314" s="28" t="s">
        <v>2529</v>
      </c>
      <c r="D314" s="48" t="s">
        <v>2620</v>
      </c>
    </row>
    <row r="315" spans="1:4" ht="15" customHeight="1" x14ac:dyDescent="0.25">
      <c r="A315" s="24" t="s">
        <v>702</v>
      </c>
      <c r="B315" s="25" t="s">
        <v>703</v>
      </c>
      <c r="C315" s="28" t="s">
        <v>2529</v>
      </c>
      <c r="D315" s="48" t="s">
        <v>2620</v>
      </c>
    </row>
    <row r="316" spans="1:4" ht="15" customHeight="1" x14ac:dyDescent="0.25">
      <c r="A316" s="24" t="s">
        <v>704</v>
      </c>
      <c r="B316" s="25" t="s">
        <v>705</v>
      </c>
      <c r="C316" s="28" t="s">
        <v>2529</v>
      </c>
      <c r="D316" s="48" t="s">
        <v>2620</v>
      </c>
    </row>
    <row r="317" spans="1:4" ht="15" customHeight="1" x14ac:dyDescent="0.25">
      <c r="A317" s="24" t="s">
        <v>706</v>
      </c>
      <c r="B317" s="25" t="s">
        <v>707</v>
      </c>
      <c r="C317" s="28" t="s">
        <v>2529</v>
      </c>
      <c r="D317" s="48" t="s">
        <v>2620</v>
      </c>
    </row>
    <row r="318" spans="1:4" ht="15" customHeight="1" x14ac:dyDescent="0.25">
      <c r="A318" s="24" t="s">
        <v>708</v>
      </c>
      <c r="B318" s="25" t="s">
        <v>709</v>
      </c>
      <c r="C318" s="28" t="s">
        <v>2529</v>
      </c>
      <c r="D318" s="48" t="s">
        <v>2620</v>
      </c>
    </row>
    <row r="319" spans="1:4" ht="15" customHeight="1" x14ac:dyDescent="0.25">
      <c r="A319" s="24" t="s">
        <v>710</v>
      </c>
      <c r="B319" s="25" t="s">
        <v>711</v>
      </c>
      <c r="C319" s="28" t="s">
        <v>2529</v>
      </c>
      <c r="D319" s="48" t="s">
        <v>2620</v>
      </c>
    </row>
    <row r="320" spans="1:4" ht="15" customHeight="1" x14ac:dyDescent="0.25">
      <c r="A320" s="24" t="s">
        <v>712</v>
      </c>
      <c r="B320" s="25" t="s">
        <v>713</v>
      </c>
      <c r="C320" s="28" t="s">
        <v>2529</v>
      </c>
      <c r="D320" s="48" t="s">
        <v>2620</v>
      </c>
    </row>
    <row r="321" spans="1:4" ht="15" customHeight="1" x14ac:dyDescent="0.25">
      <c r="A321" s="24" t="s">
        <v>714</v>
      </c>
      <c r="B321" s="25" t="s">
        <v>715</v>
      </c>
      <c r="C321" s="28" t="s">
        <v>2529</v>
      </c>
      <c r="D321" s="48" t="s">
        <v>2620</v>
      </c>
    </row>
    <row r="322" spans="1:4" ht="15" customHeight="1" x14ac:dyDescent="0.25">
      <c r="A322" s="24" t="s">
        <v>716</v>
      </c>
      <c r="B322" s="25" t="s">
        <v>717</v>
      </c>
      <c r="C322" s="28" t="s">
        <v>2529</v>
      </c>
      <c r="D322" s="48" t="s">
        <v>2620</v>
      </c>
    </row>
    <row r="323" spans="1:4" ht="15" customHeight="1" x14ac:dyDescent="0.25">
      <c r="A323" s="24" t="s">
        <v>718</v>
      </c>
      <c r="B323" s="25" t="s">
        <v>719</v>
      </c>
      <c r="C323" s="28" t="s">
        <v>2529</v>
      </c>
      <c r="D323" s="48" t="s">
        <v>2620</v>
      </c>
    </row>
    <row r="324" spans="1:4" ht="15" customHeight="1" x14ac:dyDescent="0.25">
      <c r="A324" s="24" t="s">
        <v>720</v>
      </c>
      <c r="B324" s="25" t="s">
        <v>721</v>
      </c>
      <c r="C324" s="28" t="s">
        <v>2529</v>
      </c>
      <c r="D324" s="48" t="s">
        <v>2620</v>
      </c>
    </row>
    <row r="325" spans="1:4" ht="15" customHeight="1" x14ac:dyDescent="0.25">
      <c r="A325" s="24" t="s">
        <v>722</v>
      </c>
      <c r="B325" s="25" t="s">
        <v>723</v>
      </c>
      <c r="C325" s="28" t="s">
        <v>2529</v>
      </c>
      <c r="D325" s="48" t="s">
        <v>2620</v>
      </c>
    </row>
    <row r="326" spans="1:4" ht="15" customHeight="1" x14ac:dyDescent="0.25">
      <c r="A326" s="24" t="s">
        <v>724</v>
      </c>
      <c r="B326" s="25" t="s">
        <v>725</v>
      </c>
      <c r="C326" s="28" t="s">
        <v>2529</v>
      </c>
      <c r="D326" s="48" t="s">
        <v>2620</v>
      </c>
    </row>
    <row r="327" spans="1:4" ht="15" customHeight="1" x14ac:dyDescent="0.25">
      <c r="A327" s="24" t="s">
        <v>726</v>
      </c>
      <c r="B327" s="25" t="s">
        <v>727</v>
      </c>
      <c r="C327" s="28" t="s">
        <v>2529</v>
      </c>
      <c r="D327" s="48" t="s">
        <v>2620</v>
      </c>
    </row>
    <row r="328" spans="1:4" ht="15" customHeight="1" x14ac:dyDescent="0.25">
      <c r="A328" s="24" t="s">
        <v>728</v>
      </c>
      <c r="B328" s="25" t="s">
        <v>729</v>
      </c>
      <c r="C328" s="28" t="s">
        <v>2529</v>
      </c>
      <c r="D328" s="48" t="s">
        <v>2620</v>
      </c>
    </row>
    <row r="329" spans="1:4" ht="15" customHeight="1" x14ac:dyDescent="0.25">
      <c r="A329" s="24" t="s">
        <v>730</v>
      </c>
      <c r="B329" s="25" t="s">
        <v>731</v>
      </c>
      <c r="C329" s="28" t="s">
        <v>2529</v>
      </c>
      <c r="D329" s="48" t="s">
        <v>2620</v>
      </c>
    </row>
    <row r="330" spans="1:4" ht="15" customHeight="1" x14ac:dyDescent="0.25">
      <c r="A330" s="24" t="s">
        <v>732</v>
      </c>
      <c r="B330" s="25" t="s">
        <v>733</v>
      </c>
      <c r="C330" s="28" t="s">
        <v>2529</v>
      </c>
      <c r="D330" s="48" t="s">
        <v>2620</v>
      </c>
    </row>
    <row r="331" spans="1:4" ht="15" customHeight="1" x14ac:dyDescent="0.25">
      <c r="A331" s="24" t="s">
        <v>734</v>
      </c>
      <c r="B331" s="25" t="s">
        <v>735</v>
      </c>
      <c r="C331" s="28" t="s">
        <v>2529</v>
      </c>
      <c r="D331" s="48" t="s">
        <v>2620</v>
      </c>
    </row>
    <row r="332" spans="1:4" ht="15" customHeight="1" x14ac:dyDescent="0.25">
      <c r="A332" s="24" t="s">
        <v>736</v>
      </c>
      <c r="B332" s="25" t="s">
        <v>737</v>
      </c>
      <c r="C332" s="28" t="s">
        <v>2529</v>
      </c>
      <c r="D332" s="48" t="s">
        <v>2620</v>
      </c>
    </row>
    <row r="333" spans="1:4" ht="15" customHeight="1" x14ac:dyDescent="0.25">
      <c r="A333" s="24" t="s">
        <v>738</v>
      </c>
      <c r="B333" s="25" t="s">
        <v>739</v>
      </c>
      <c r="C333" s="28" t="s">
        <v>2529</v>
      </c>
      <c r="D333" s="48" t="s">
        <v>2620</v>
      </c>
    </row>
    <row r="334" spans="1:4" ht="15" customHeight="1" x14ac:dyDescent="0.25">
      <c r="A334" s="24" t="s">
        <v>740</v>
      </c>
      <c r="B334" s="25" t="s">
        <v>741</v>
      </c>
      <c r="C334" s="28" t="s">
        <v>2529</v>
      </c>
      <c r="D334" s="48" t="s">
        <v>2620</v>
      </c>
    </row>
    <row r="335" spans="1:4" ht="15" customHeight="1" x14ac:dyDescent="0.25">
      <c r="A335" s="24" t="s">
        <v>742</v>
      </c>
      <c r="B335" s="25" t="s">
        <v>743</v>
      </c>
      <c r="C335" s="28" t="s">
        <v>2529</v>
      </c>
      <c r="D335" s="48" t="s">
        <v>2620</v>
      </c>
    </row>
    <row r="336" spans="1:4" ht="15" customHeight="1" x14ac:dyDescent="0.25">
      <c r="A336" s="24" t="s">
        <v>744</v>
      </c>
      <c r="B336" s="25" t="s">
        <v>745</v>
      </c>
      <c r="C336" s="28" t="s">
        <v>2529</v>
      </c>
      <c r="D336" s="48" t="s">
        <v>2620</v>
      </c>
    </row>
    <row r="337" spans="1:4" ht="15" customHeight="1" x14ac:dyDescent="0.25">
      <c r="A337" s="24" t="s">
        <v>746</v>
      </c>
      <c r="B337" s="25" t="s">
        <v>747</v>
      </c>
      <c r="C337" s="28" t="s">
        <v>2529</v>
      </c>
      <c r="D337" s="48" t="s">
        <v>2620</v>
      </c>
    </row>
    <row r="338" spans="1:4" ht="15" customHeight="1" x14ac:dyDescent="0.25">
      <c r="A338" s="24" t="s">
        <v>748</v>
      </c>
      <c r="B338" s="25" t="s">
        <v>749</v>
      </c>
      <c r="C338" s="28" t="s">
        <v>2529</v>
      </c>
      <c r="D338" s="48" t="s">
        <v>2620</v>
      </c>
    </row>
    <row r="339" spans="1:4" ht="15" customHeight="1" x14ac:dyDescent="0.25">
      <c r="A339" s="24" t="s">
        <v>750</v>
      </c>
      <c r="B339" s="25" t="s">
        <v>751</v>
      </c>
      <c r="C339" s="28" t="s">
        <v>2529</v>
      </c>
      <c r="D339" s="48" t="s">
        <v>2620</v>
      </c>
    </row>
    <row r="340" spans="1:4" ht="15" customHeight="1" x14ac:dyDescent="0.25">
      <c r="A340" s="24" t="s">
        <v>752</v>
      </c>
      <c r="B340" s="25" t="s">
        <v>753</v>
      </c>
      <c r="C340" s="28" t="s">
        <v>2529</v>
      </c>
      <c r="D340" s="48" t="s">
        <v>2620</v>
      </c>
    </row>
    <row r="341" spans="1:4" ht="15" customHeight="1" x14ac:dyDescent="0.25">
      <c r="A341" s="24" t="s">
        <v>754</v>
      </c>
      <c r="B341" s="25" t="s">
        <v>755</v>
      </c>
      <c r="C341" s="28" t="s">
        <v>2529</v>
      </c>
      <c r="D341" s="48" t="s">
        <v>2620</v>
      </c>
    </row>
    <row r="342" spans="1:4" ht="15" customHeight="1" x14ac:dyDescent="0.25">
      <c r="A342" s="24" t="s">
        <v>756</v>
      </c>
      <c r="B342" s="25" t="s">
        <v>757</v>
      </c>
      <c r="C342" s="28" t="s">
        <v>2529</v>
      </c>
      <c r="D342" s="48" t="s">
        <v>2620</v>
      </c>
    </row>
    <row r="343" spans="1:4" ht="15" customHeight="1" x14ac:dyDescent="0.25">
      <c r="A343" s="24" t="s">
        <v>758</v>
      </c>
      <c r="B343" s="25" t="s">
        <v>759</v>
      </c>
      <c r="C343" s="28" t="s">
        <v>2529</v>
      </c>
      <c r="D343" s="48" t="s">
        <v>2620</v>
      </c>
    </row>
    <row r="344" spans="1:4" ht="15" customHeight="1" x14ac:dyDescent="0.25">
      <c r="A344" s="24" t="s">
        <v>760</v>
      </c>
      <c r="B344" s="25" t="s">
        <v>761</v>
      </c>
      <c r="C344" s="28" t="s">
        <v>2529</v>
      </c>
      <c r="D344" s="48" t="s">
        <v>2620</v>
      </c>
    </row>
    <row r="345" spans="1:4" ht="15" customHeight="1" x14ac:dyDescent="0.25">
      <c r="A345" s="24" t="s">
        <v>762</v>
      </c>
      <c r="B345" s="25" t="s">
        <v>763</v>
      </c>
      <c r="C345" s="28" t="s">
        <v>2529</v>
      </c>
      <c r="D345" s="48" t="s">
        <v>2620</v>
      </c>
    </row>
    <row r="346" spans="1:4" ht="15" customHeight="1" x14ac:dyDescent="0.25">
      <c r="A346" s="24" t="s">
        <v>764</v>
      </c>
      <c r="B346" s="25" t="s">
        <v>765</v>
      </c>
      <c r="C346" s="28" t="s">
        <v>2529</v>
      </c>
      <c r="D346" s="48" t="s">
        <v>2620</v>
      </c>
    </row>
    <row r="347" spans="1:4" ht="15" customHeight="1" x14ac:dyDescent="0.25">
      <c r="A347" s="24" t="s">
        <v>766</v>
      </c>
      <c r="B347" s="25" t="s">
        <v>767</v>
      </c>
      <c r="C347" s="28" t="s">
        <v>2529</v>
      </c>
      <c r="D347" s="48" t="s">
        <v>2620</v>
      </c>
    </row>
    <row r="348" spans="1:4" ht="15" customHeight="1" x14ac:dyDescent="0.25">
      <c r="A348" s="24" t="s">
        <v>768</v>
      </c>
      <c r="B348" s="25" t="s">
        <v>769</v>
      </c>
      <c r="C348" s="28" t="s">
        <v>2529</v>
      </c>
      <c r="D348" s="48" t="s">
        <v>2620</v>
      </c>
    </row>
    <row r="349" spans="1:4" ht="15" customHeight="1" x14ac:dyDescent="0.25">
      <c r="A349" s="24" t="s">
        <v>770</v>
      </c>
      <c r="B349" s="25" t="s">
        <v>771</v>
      </c>
      <c r="C349" s="28" t="s">
        <v>2529</v>
      </c>
      <c r="D349" s="48" t="s">
        <v>2620</v>
      </c>
    </row>
    <row r="350" spans="1:4" ht="15" customHeight="1" x14ac:dyDescent="0.25">
      <c r="A350" s="24" t="s">
        <v>772</v>
      </c>
      <c r="B350" s="25" t="s">
        <v>773</v>
      </c>
      <c r="C350" s="28" t="s">
        <v>2529</v>
      </c>
      <c r="D350" s="48" t="s">
        <v>2620</v>
      </c>
    </row>
    <row r="351" spans="1:4" ht="15" customHeight="1" x14ac:dyDescent="0.25">
      <c r="A351" s="24" t="s">
        <v>774</v>
      </c>
      <c r="B351" s="25" t="s">
        <v>775</v>
      </c>
      <c r="C351" s="28" t="s">
        <v>2529</v>
      </c>
      <c r="D351" s="48" t="s">
        <v>2620</v>
      </c>
    </row>
    <row r="352" spans="1:4" ht="15" customHeight="1" x14ac:dyDescent="0.25">
      <c r="A352" s="24" t="s">
        <v>776</v>
      </c>
      <c r="B352" s="25" t="s">
        <v>777</v>
      </c>
      <c r="C352" s="28" t="s">
        <v>2529</v>
      </c>
      <c r="D352" s="48" t="s">
        <v>2620</v>
      </c>
    </row>
    <row r="353" spans="1:4" ht="15" customHeight="1" x14ac:dyDescent="0.25">
      <c r="A353" s="24" t="s">
        <v>778</v>
      </c>
      <c r="B353" s="25" t="s">
        <v>779</v>
      </c>
      <c r="C353" s="28" t="s">
        <v>2529</v>
      </c>
      <c r="D353" s="48" t="s">
        <v>2620</v>
      </c>
    </row>
    <row r="354" spans="1:4" ht="15" customHeight="1" x14ac:dyDescent="0.25">
      <c r="A354" s="24" t="s">
        <v>780</v>
      </c>
      <c r="B354" s="25" t="s">
        <v>781</v>
      </c>
      <c r="C354" s="28" t="s">
        <v>2529</v>
      </c>
      <c r="D354" s="48" t="s">
        <v>2620</v>
      </c>
    </row>
    <row r="355" spans="1:4" ht="15" customHeight="1" x14ac:dyDescent="0.25">
      <c r="A355" s="24" t="s">
        <v>782</v>
      </c>
      <c r="B355" s="25" t="s">
        <v>783</v>
      </c>
      <c r="C355" s="28" t="s">
        <v>2529</v>
      </c>
      <c r="D355" s="48" t="s">
        <v>2620</v>
      </c>
    </row>
    <row r="356" spans="1:4" ht="15" customHeight="1" x14ac:dyDescent="0.25">
      <c r="A356" s="24" t="s">
        <v>784</v>
      </c>
      <c r="B356" s="25" t="s">
        <v>785</v>
      </c>
      <c r="C356" s="28" t="s">
        <v>2529</v>
      </c>
      <c r="D356" s="48" t="s">
        <v>2620</v>
      </c>
    </row>
    <row r="357" spans="1:4" ht="15" customHeight="1" x14ac:dyDescent="0.25">
      <c r="A357" s="24" t="s">
        <v>786</v>
      </c>
      <c r="B357" s="25" t="s">
        <v>787</v>
      </c>
      <c r="C357" s="28" t="s">
        <v>2529</v>
      </c>
      <c r="D357" s="48" t="s">
        <v>2620</v>
      </c>
    </row>
    <row r="358" spans="1:4" ht="15" customHeight="1" x14ac:dyDescent="0.25">
      <c r="A358" s="24" t="s">
        <v>788</v>
      </c>
      <c r="B358" s="25" t="s">
        <v>789</v>
      </c>
      <c r="C358" s="28" t="s">
        <v>2529</v>
      </c>
      <c r="D358" s="48" t="s">
        <v>2620</v>
      </c>
    </row>
    <row r="359" spans="1:4" ht="15" customHeight="1" x14ac:dyDescent="0.25">
      <c r="A359" s="24" t="s">
        <v>790</v>
      </c>
      <c r="B359" s="25" t="s">
        <v>791</v>
      </c>
      <c r="C359" s="28" t="s">
        <v>2529</v>
      </c>
      <c r="D359" s="48" t="s">
        <v>2620</v>
      </c>
    </row>
    <row r="360" spans="1:4" ht="15" customHeight="1" x14ac:dyDescent="0.25">
      <c r="A360" s="24" t="s">
        <v>792</v>
      </c>
      <c r="B360" s="25" t="s">
        <v>793</v>
      </c>
      <c r="C360" s="28" t="s">
        <v>2529</v>
      </c>
      <c r="D360" s="48" t="s">
        <v>2620</v>
      </c>
    </row>
    <row r="361" spans="1:4" ht="15" customHeight="1" x14ac:dyDescent="0.25">
      <c r="A361" s="24" t="s">
        <v>794</v>
      </c>
      <c r="B361" s="25" t="s">
        <v>795</v>
      </c>
      <c r="C361" s="28" t="s">
        <v>2529</v>
      </c>
      <c r="D361" s="48" t="s">
        <v>2620</v>
      </c>
    </row>
    <row r="362" spans="1:4" ht="15" customHeight="1" x14ac:dyDescent="0.25">
      <c r="A362" s="24" t="s">
        <v>796</v>
      </c>
      <c r="B362" s="25" t="s">
        <v>797</v>
      </c>
      <c r="C362" s="28" t="s">
        <v>2529</v>
      </c>
      <c r="D362" s="48" t="s">
        <v>2620</v>
      </c>
    </row>
    <row r="363" spans="1:4" ht="15" customHeight="1" x14ac:dyDescent="0.25">
      <c r="A363" s="24" t="s">
        <v>798</v>
      </c>
      <c r="B363" s="25" t="s">
        <v>799</v>
      </c>
      <c r="C363" s="28" t="s">
        <v>2529</v>
      </c>
      <c r="D363" s="48" t="s">
        <v>2620</v>
      </c>
    </row>
    <row r="364" spans="1:4" ht="15" customHeight="1" x14ac:dyDescent="0.25">
      <c r="A364" s="24" t="s">
        <v>800</v>
      </c>
      <c r="B364" s="25" t="s">
        <v>801</v>
      </c>
      <c r="C364" s="28" t="s">
        <v>2529</v>
      </c>
      <c r="D364" s="48" t="s">
        <v>2620</v>
      </c>
    </row>
    <row r="365" spans="1:4" ht="15" customHeight="1" x14ac:dyDescent="0.25">
      <c r="A365" s="24" t="s">
        <v>802</v>
      </c>
      <c r="B365" s="25" t="s">
        <v>803</v>
      </c>
      <c r="C365" s="28" t="s">
        <v>2529</v>
      </c>
      <c r="D365" s="48" t="s">
        <v>2620</v>
      </c>
    </row>
    <row r="366" spans="1:4" ht="15" customHeight="1" x14ac:dyDescent="0.25">
      <c r="A366" s="24" t="s">
        <v>804</v>
      </c>
      <c r="B366" s="25" t="s">
        <v>805</v>
      </c>
      <c r="C366" s="28" t="s">
        <v>2529</v>
      </c>
      <c r="D366" s="48" t="s">
        <v>2620</v>
      </c>
    </row>
    <row r="367" spans="1:4" ht="15" customHeight="1" x14ac:dyDescent="0.25">
      <c r="A367" s="24" t="s">
        <v>806</v>
      </c>
      <c r="B367" s="25" t="s">
        <v>807</v>
      </c>
      <c r="C367" s="28" t="s">
        <v>2529</v>
      </c>
      <c r="D367" s="48" t="s">
        <v>2620</v>
      </c>
    </row>
    <row r="368" spans="1:4" ht="15" customHeight="1" x14ac:dyDescent="0.25">
      <c r="A368" s="24" t="s">
        <v>808</v>
      </c>
      <c r="B368" s="25" t="s">
        <v>809</v>
      </c>
      <c r="C368" s="28" t="s">
        <v>2529</v>
      </c>
      <c r="D368" s="48" t="s">
        <v>2620</v>
      </c>
    </row>
    <row r="369" spans="1:4" ht="15" customHeight="1" x14ac:dyDescent="0.25">
      <c r="A369" s="24" t="s">
        <v>810</v>
      </c>
      <c r="B369" s="25" t="s">
        <v>811</v>
      </c>
      <c r="C369" s="28" t="s">
        <v>2529</v>
      </c>
      <c r="D369" s="48" t="s">
        <v>2620</v>
      </c>
    </row>
    <row r="370" spans="1:4" ht="15" customHeight="1" x14ac:dyDescent="0.25">
      <c r="A370" s="24" t="s">
        <v>812</v>
      </c>
      <c r="B370" s="25" t="s">
        <v>813</v>
      </c>
      <c r="C370" s="28" t="s">
        <v>2529</v>
      </c>
      <c r="D370" s="48" t="s">
        <v>2620</v>
      </c>
    </row>
    <row r="371" spans="1:4" ht="15" customHeight="1" x14ac:dyDescent="0.25">
      <c r="A371" s="24" t="s">
        <v>814</v>
      </c>
      <c r="B371" s="25" t="s">
        <v>815</v>
      </c>
      <c r="C371" s="28" t="s">
        <v>2529</v>
      </c>
      <c r="D371" s="48" t="s">
        <v>2620</v>
      </c>
    </row>
    <row r="372" spans="1:4" ht="15" customHeight="1" x14ac:dyDescent="0.25">
      <c r="A372" s="24" t="s">
        <v>816</v>
      </c>
      <c r="B372" s="25" t="s">
        <v>817</v>
      </c>
      <c r="C372" s="28" t="s">
        <v>2529</v>
      </c>
      <c r="D372" s="48" t="s">
        <v>2620</v>
      </c>
    </row>
    <row r="373" spans="1:4" ht="15" customHeight="1" x14ac:dyDescent="0.25">
      <c r="A373" s="24" t="s">
        <v>818</v>
      </c>
      <c r="B373" s="25" t="s">
        <v>819</v>
      </c>
      <c r="C373" s="28" t="s">
        <v>2529</v>
      </c>
      <c r="D373" s="48" t="s">
        <v>2620</v>
      </c>
    </row>
    <row r="374" spans="1:4" ht="15" customHeight="1" x14ac:dyDescent="0.25">
      <c r="A374" s="24" t="s">
        <v>820</v>
      </c>
      <c r="B374" s="25" t="s">
        <v>821</v>
      </c>
      <c r="C374" s="28" t="s">
        <v>2529</v>
      </c>
      <c r="D374" s="48" t="s">
        <v>2620</v>
      </c>
    </row>
    <row r="375" spans="1:4" ht="15" customHeight="1" x14ac:dyDescent="0.25">
      <c r="A375" s="24" t="s">
        <v>822</v>
      </c>
      <c r="B375" s="25" t="s">
        <v>823</v>
      </c>
      <c r="C375" s="28" t="s">
        <v>2529</v>
      </c>
      <c r="D375" s="48" t="s">
        <v>2620</v>
      </c>
    </row>
    <row r="376" spans="1:4" ht="15" customHeight="1" x14ac:dyDescent="0.25">
      <c r="A376" s="24" t="s">
        <v>824</v>
      </c>
      <c r="B376" s="25" t="s">
        <v>825</v>
      </c>
      <c r="C376" s="28" t="s">
        <v>2529</v>
      </c>
      <c r="D376" s="48" t="s">
        <v>2620</v>
      </c>
    </row>
    <row r="377" spans="1:4" ht="15" customHeight="1" x14ac:dyDescent="0.25">
      <c r="A377" s="24" t="s">
        <v>826</v>
      </c>
      <c r="B377" s="25" t="s">
        <v>827</v>
      </c>
      <c r="C377" s="28" t="s">
        <v>2529</v>
      </c>
      <c r="D377" s="48" t="s">
        <v>2620</v>
      </c>
    </row>
    <row r="378" spans="1:4" ht="15" customHeight="1" x14ac:dyDescent="0.25">
      <c r="A378" s="24" t="s">
        <v>828</v>
      </c>
      <c r="B378" s="25" t="s">
        <v>829</v>
      </c>
      <c r="C378" s="28" t="s">
        <v>2529</v>
      </c>
      <c r="D378" s="48" t="s">
        <v>2620</v>
      </c>
    </row>
    <row r="379" spans="1:4" ht="15" customHeight="1" x14ac:dyDescent="0.25">
      <c r="A379" s="24" t="s">
        <v>830</v>
      </c>
      <c r="B379" s="25" t="s">
        <v>831</v>
      </c>
      <c r="C379" s="28" t="s">
        <v>2529</v>
      </c>
      <c r="D379" s="48" t="s">
        <v>2620</v>
      </c>
    </row>
    <row r="380" spans="1:4" ht="15" customHeight="1" x14ac:dyDescent="0.25">
      <c r="A380" s="24" t="s">
        <v>832</v>
      </c>
      <c r="B380" s="25" t="s">
        <v>833</v>
      </c>
      <c r="C380" s="28" t="s">
        <v>2529</v>
      </c>
      <c r="D380" s="48" t="s">
        <v>2620</v>
      </c>
    </row>
    <row r="381" spans="1:4" ht="15" customHeight="1" x14ac:dyDescent="0.25">
      <c r="A381" s="24" t="s">
        <v>834</v>
      </c>
      <c r="B381" s="25" t="s">
        <v>835</v>
      </c>
      <c r="C381" s="28" t="s">
        <v>2529</v>
      </c>
      <c r="D381" s="48" t="s">
        <v>2620</v>
      </c>
    </row>
    <row r="382" spans="1:4" ht="15" customHeight="1" x14ac:dyDescent="0.25">
      <c r="A382" s="24" t="s">
        <v>836</v>
      </c>
      <c r="B382" s="25" t="s">
        <v>837</v>
      </c>
      <c r="C382" s="28" t="s">
        <v>2529</v>
      </c>
      <c r="D382" s="48" t="s">
        <v>2620</v>
      </c>
    </row>
    <row r="383" spans="1:4" ht="15" customHeight="1" x14ac:dyDescent="0.25">
      <c r="A383" s="24" t="s">
        <v>838</v>
      </c>
      <c r="B383" s="25" t="s">
        <v>839</v>
      </c>
      <c r="C383" s="28" t="s">
        <v>2529</v>
      </c>
      <c r="D383" s="48" t="s">
        <v>2620</v>
      </c>
    </row>
    <row r="384" spans="1:4" ht="15" customHeight="1" x14ac:dyDescent="0.25">
      <c r="A384" s="24" t="s">
        <v>840</v>
      </c>
      <c r="B384" s="25" t="s">
        <v>841</v>
      </c>
      <c r="C384" s="28" t="s">
        <v>2529</v>
      </c>
      <c r="D384" s="48" t="s">
        <v>2620</v>
      </c>
    </row>
    <row r="385" spans="1:4" ht="15" customHeight="1" x14ac:dyDescent="0.25">
      <c r="A385" s="24" t="s">
        <v>842</v>
      </c>
      <c r="B385" s="25" t="s">
        <v>843</v>
      </c>
      <c r="C385" s="28" t="s">
        <v>2529</v>
      </c>
      <c r="D385" s="48" t="s">
        <v>2620</v>
      </c>
    </row>
    <row r="386" spans="1:4" ht="15" customHeight="1" x14ac:dyDescent="0.25">
      <c r="A386" s="24" t="s">
        <v>844</v>
      </c>
      <c r="B386" s="25" t="s">
        <v>845</v>
      </c>
      <c r="C386" s="28" t="s">
        <v>2529</v>
      </c>
      <c r="D386" s="48" t="s">
        <v>2620</v>
      </c>
    </row>
    <row r="387" spans="1:4" ht="15" customHeight="1" x14ac:dyDescent="0.25">
      <c r="A387" s="24" t="s">
        <v>846</v>
      </c>
      <c r="B387" s="25" t="s">
        <v>847</v>
      </c>
      <c r="C387" s="28" t="s">
        <v>2529</v>
      </c>
      <c r="D387" s="48" t="s">
        <v>2620</v>
      </c>
    </row>
    <row r="388" spans="1:4" ht="15" customHeight="1" x14ac:dyDescent="0.25">
      <c r="A388" s="24" t="s">
        <v>848</v>
      </c>
      <c r="B388" s="25" t="s">
        <v>849</v>
      </c>
      <c r="C388" s="28" t="s">
        <v>2529</v>
      </c>
      <c r="D388" s="48" t="s">
        <v>2620</v>
      </c>
    </row>
    <row r="389" spans="1:4" ht="15" customHeight="1" x14ac:dyDescent="0.25">
      <c r="A389" s="24" t="s">
        <v>850</v>
      </c>
      <c r="B389" s="25" t="s">
        <v>851</v>
      </c>
      <c r="C389" s="28" t="s">
        <v>2529</v>
      </c>
      <c r="D389" s="48" t="s">
        <v>2620</v>
      </c>
    </row>
    <row r="390" spans="1:4" ht="15" customHeight="1" x14ac:dyDescent="0.25">
      <c r="A390" s="24" t="s">
        <v>852</v>
      </c>
      <c r="B390" s="25" t="s">
        <v>853</v>
      </c>
      <c r="C390" s="28" t="s">
        <v>2529</v>
      </c>
      <c r="D390" s="48" t="s">
        <v>2620</v>
      </c>
    </row>
    <row r="391" spans="1:4" ht="15" customHeight="1" x14ac:dyDescent="0.25">
      <c r="A391" s="24" t="s">
        <v>854</v>
      </c>
      <c r="B391" s="25" t="s">
        <v>855</v>
      </c>
      <c r="C391" s="28" t="s">
        <v>2529</v>
      </c>
      <c r="D391" s="48" t="s">
        <v>2620</v>
      </c>
    </row>
    <row r="392" spans="1:4" ht="15" customHeight="1" x14ac:dyDescent="0.25">
      <c r="A392" s="24" t="s">
        <v>856</v>
      </c>
      <c r="B392" s="25" t="s">
        <v>857</v>
      </c>
      <c r="C392" s="28" t="s">
        <v>2529</v>
      </c>
      <c r="D392" s="48" t="s">
        <v>2620</v>
      </c>
    </row>
    <row r="393" spans="1:4" ht="15" customHeight="1" x14ac:dyDescent="0.25">
      <c r="A393" s="24" t="s">
        <v>858</v>
      </c>
      <c r="B393" s="25" t="s">
        <v>859</v>
      </c>
      <c r="C393" s="28" t="s">
        <v>2529</v>
      </c>
      <c r="D393" s="48" t="s">
        <v>2620</v>
      </c>
    </row>
    <row r="394" spans="1:4" ht="15" customHeight="1" x14ac:dyDescent="0.25">
      <c r="A394" s="24" t="s">
        <v>860</v>
      </c>
      <c r="B394" s="25" t="s">
        <v>861</v>
      </c>
      <c r="C394" s="28" t="s">
        <v>2529</v>
      </c>
      <c r="D394" s="48" t="s">
        <v>2620</v>
      </c>
    </row>
    <row r="395" spans="1:4" ht="15" customHeight="1" x14ac:dyDescent="0.25">
      <c r="A395" s="24" t="s">
        <v>862</v>
      </c>
      <c r="B395" s="25" t="s">
        <v>863</v>
      </c>
      <c r="C395" s="28" t="s">
        <v>2529</v>
      </c>
      <c r="D395" s="48" t="s">
        <v>2620</v>
      </c>
    </row>
    <row r="396" spans="1:4" ht="15" customHeight="1" x14ac:dyDescent="0.25">
      <c r="A396" s="24" t="s">
        <v>864</v>
      </c>
      <c r="B396" s="25" t="s">
        <v>865</v>
      </c>
      <c r="C396" s="28" t="s">
        <v>2529</v>
      </c>
      <c r="D396" s="48" t="s">
        <v>2620</v>
      </c>
    </row>
    <row r="397" spans="1:4" ht="15" customHeight="1" x14ac:dyDescent="0.25">
      <c r="A397" s="24" t="s">
        <v>866</v>
      </c>
      <c r="B397" s="25" t="s">
        <v>867</v>
      </c>
      <c r="C397" s="28" t="s">
        <v>2529</v>
      </c>
      <c r="D397" s="48" t="s">
        <v>2620</v>
      </c>
    </row>
    <row r="398" spans="1:4" ht="15" customHeight="1" x14ac:dyDescent="0.25">
      <c r="A398" s="24" t="s">
        <v>868</v>
      </c>
      <c r="B398" s="25" t="s">
        <v>869</v>
      </c>
      <c r="C398" s="28" t="s">
        <v>2529</v>
      </c>
      <c r="D398" s="48" t="s">
        <v>2620</v>
      </c>
    </row>
    <row r="399" spans="1:4" ht="15" customHeight="1" x14ac:dyDescent="0.25">
      <c r="A399" s="24" t="s">
        <v>870</v>
      </c>
      <c r="B399" s="25" t="s">
        <v>871</v>
      </c>
      <c r="C399" s="28" t="s">
        <v>2529</v>
      </c>
      <c r="D399" s="48" t="s">
        <v>2620</v>
      </c>
    </row>
    <row r="400" spans="1:4" ht="15" customHeight="1" x14ac:dyDescent="0.25">
      <c r="A400" s="24" t="s">
        <v>872</v>
      </c>
      <c r="B400" s="25" t="s">
        <v>873</v>
      </c>
      <c r="C400" s="28" t="s">
        <v>2529</v>
      </c>
      <c r="D400" s="48" t="s">
        <v>2620</v>
      </c>
    </row>
    <row r="401" spans="1:4" ht="15" customHeight="1" x14ac:dyDescent="0.25">
      <c r="A401" s="24" t="s">
        <v>874</v>
      </c>
      <c r="B401" s="25" t="s">
        <v>875</v>
      </c>
      <c r="C401" s="28" t="s">
        <v>2529</v>
      </c>
      <c r="D401" s="48" t="s">
        <v>2620</v>
      </c>
    </row>
    <row r="402" spans="1:4" ht="15" customHeight="1" x14ac:dyDescent="0.25">
      <c r="A402" s="24" t="s">
        <v>876</v>
      </c>
      <c r="B402" s="25" t="s">
        <v>877</v>
      </c>
      <c r="C402" s="28" t="s">
        <v>2529</v>
      </c>
      <c r="D402" s="48" t="s">
        <v>2620</v>
      </c>
    </row>
    <row r="403" spans="1:4" ht="15" customHeight="1" x14ac:dyDescent="0.25">
      <c r="A403" s="24" t="s">
        <v>878</v>
      </c>
      <c r="B403" s="25" t="s">
        <v>879</v>
      </c>
      <c r="C403" s="28" t="s">
        <v>2529</v>
      </c>
      <c r="D403" s="48" t="s">
        <v>2620</v>
      </c>
    </row>
    <row r="404" spans="1:4" ht="15" customHeight="1" x14ac:dyDescent="0.25">
      <c r="A404" s="24" t="s">
        <v>880</v>
      </c>
      <c r="B404" s="25" t="s">
        <v>881</v>
      </c>
      <c r="C404" s="28" t="s">
        <v>2529</v>
      </c>
      <c r="D404" s="48" t="s">
        <v>2620</v>
      </c>
    </row>
    <row r="405" spans="1:4" ht="15" customHeight="1" x14ac:dyDescent="0.25">
      <c r="A405" s="24" t="s">
        <v>882</v>
      </c>
      <c r="B405" s="25" t="s">
        <v>883</v>
      </c>
      <c r="C405" s="28" t="s">
        <v>2529</v>
      </c>
      <c r="D405" s="48" t="s">
        <v>2620</v>
      </c>
    </row>
    <row r="406" spans="1:4" ht="15" customHeight="1" x14ac:dyDescent="0.25">
      <c r="A406" s="24" t="s">
        <v>884</v>
      </c>
      <c r="B406" s="25" t="s">
        <v>885</v>
      </c>
      <c r="C406" s="28" t="s">
        <v>2529</v>
      </c>
      <c r="D406" s="48" t="s">
        <v>2620</v>
      </c>
    </row>
    <row r="407" spans="1:4" ht="15" customHeight="1" x14ac:dyDescent="0.25">
      <c r="A407" s="24" t="s">
        <v>886</v>
      </c>
      <c r="B407" s="25" t="s">
        <v>887</v>
      </c>
      <c r="C407" s="28" t="s">
        <v>2529</v>
      </c>
      <c r="D407" s="48" t="s">
        <v>2620</v>
      </c>
    </row>
    <row r="408" spans="1:4" ht="15" customHeight="1" x14ac:dyDescent="0.25">
      <c r="A408" s="24" t="s">
        <v>888</v>
      </c>
      <c r="B408" s="25" t="s">
        <v>889</v>
      </c>
      <c r="C408" s="28" t="s">
        <v>2529</v>
      </c>
      <c r="D408" s="48" t="s">
        <v>2620</v>
      </c>
    </row>
    <row r="409" spans="1:4" ht="15" customHeight="1" x14ac:dyDescent="0.25">
      <c r="A409" s="24" t="s">
        <v>890</v>
      </c>
      <c r="B409" s="25" t="s">
        <v>891</v>
      </c>
      <c r="C409" s="28" t="s">
        <v>2529</v>
      </c>
      <c r="D409" s="48" t="s">
        <v>2620</v>
      </c>
    </row>
    <row r="410" spans="1:4" ht="15" customHeight="1" x14ac:dyDescent="0.25">
      <c r="A410" s="24" t="s">
        <v>892</v>
      </c>
      <c r="B410" s="25" t="s">
        <v>893</v>
      </c>
      <c r="C410" s="28" t="s">
        <v>2529</v>
      </c>
      <c r="D410" s="48" t="s">
        <v>2620</v>
      </c>
    </row>
    <row r="411" spans="1:4" ht="15" customHeight="1" x14ac:dyDescent="0.25">
      <c r="A411" s="24" t="s">
        <v>894</v>
      </c>
      <c r="B411" s="25" t="s">
        <v>895</v>
      </c>
      <c r="C411" s="28" t="s">
        <v>2529</v>
      </c>
      <c r="D411" s="48" t="s">
        <v>2620</v>
      </c>
    </row>
    <row r="412" spans="1:4" ht="15" customHeight="1" x14ac:dyDescent="0.25">
      <c r="A412" s="24" t="s">
        <v>896</v>
      </c>
      <c r="B412" s="25" t="s">
        <v>897</v>
      </c>
      <c r="C412" s="28" t="s">
        <v>2529</v>
      </c>
      <c r="D412" s="48" t="s">
        <v>2620</v>
      </c>
    </row>
    <row r="413" spans="1:4" ht="15" customHeight="1" x14ac:dyDescent="0.25">
      <c r="A413" s="24" t="s">
        <v>898</v>
      </c>
      <c r="B413" s="25" t="s">
        <v>899</v>
      </c>
      <c r="C413" s="28" t="s">
        <v>2529</v>
      </c>
      <c r="D413" s="48" t="s">
        <v>2620</v>
      </c>
    </row>
    <row r="414" spans="1:4" ht="15" customHeight="1" x14ac:dyDescent="0.25">
      <c r="A414" s="24" t="s">
        <v>900</v>
      </c>
      <c r="B414" s="25" t="s">
        <v>901</v>
      </c>
      <c r="C414" s="28" t="s">
        <v>2529</v>
      </c>
      <c r="D414" s="48" t="s">
        <v>2620</v>
      </c>
    </row>
    <row r="415" spans="1:4" ht="15" customHeight="1" x14ac:dyDescent="0.25">
      <c r="A415" s="24" t="s">
        <v>902</v>
      </c>
      <c r="B415" s="25" t="s">
        <v>903</v>
      </c>
      <c r="C415" s="28" t="s">
        <v>2529</v>
      </c>
      <c r="D415" s="48" t="s">
        <v>2620</v>
      </c>
    </row>
    <row r="416" spans="1:4" ht="15" customHeight="1" x14ac:dyDescent="0.25">
      <c r="A416" s="24" t="s">
        <v>904</v>
      </c>
      <c r="B416" s="25" t="s">
        <v>905</v>
      </c>
      <c r="C416" s="28" t="s">
        <v>2529</v>
      </c>
      <c r="D416" s="48" t="s">
        <v>2620</v>
      </c>
    </row>
    <row r="417" spans="1:4" ht="15" customHeight="1" x14ac:dyDescent="0.25">
      <c r="A417" s="24" t="s">
        <v>906</v>
      </c>
      <c r="B417" s="25" t="s">
        <v>907</v>
      </c>
      <c r="C417" s="28" t="s">
        <v>2529</v>
      </c>
      <c r="D417" s="48" t="s">
        <v>2620</v>
      </c>
    </row>
    <row r="418" spans="1:4" ht="15" customHeight="1" x14ac:dyDescent="0.25">
      <c r="A418" s="24" t="s">
        <v>908</v>
      </c>
      <c r="B418" s="25" t="s">
        <v>909</v>
      </c>
      <c r="C418" s="28" t="s">
        <v>2529</v>
      </c>
      <c r="D418" s="48" t="s">
        <v>2620</v>
      </c>
    </row>
    <row r="419" spans="1:4" ht="15" customHeight="1" x14ac:dyDescent="0.25">
      <c r="A419" s="24" t="s">
        <v>910</v>
      </c>
      <c r="B419" s="25" t="s">
        <v>911</v>
      </c>
      <c r="C419" s="28" t="s">
        <v>2529</v>
      </c>
      <c r="D419" s="48" t="s">
        <v>2620</v>
      </c>
    </row>
    <row r="420" spans="1:4" ht="15" customHeight="1" x14ac:dyDescent="0.25">
      <c r="A420" s="24" t="s">
        <v>912</v>
      </c>
      <c r="B420" s="25" t="s">
        <v>913</v>
      </c>
      <c r="C420" s="28" t="s">
        <v>2529</v>
      </c>
      <c r="D420" s="48" t="s">
        <v>2620</v>
      </c>
    </row>
    <row r="421" spans="1:4" ht="15" customHeight="1" x14ac:dyDescent="0.25">
      <c r="A421" s="24" t="s">
        <v>914</v>
      </c>
      <c r="B421" s="25" t="s">
        <v>915</v>
      </c>
      <c r="C421" s="28" t="s">
        <v>2529</v>
      </c>
      <c r="D421" s="48" t="s">
        <v>2620</v>
      </c>
    </row>
    <row r="422" spans="1:4" ht="15" customHeight="1" x14ac:dyDescent="0.25">
      <c r="A422" s="24" t="s">
        <v>916</v>
      </c>
      <c r="B422" s="25" t="s">
        <v>917</v>
      </c>
      <c r="C422" s="28" t="s">
        <v>2529</v>
      </c>
      <c r="D422" s="48" t="s">
        <v>2620</v>
      </c>
    </row>
    <row r="423" spans="1:4" ht="15" customHeight="1" x14ac:dyDescent="0.25">
      <c r="A423" s="24" t="s">
        <v>918</v>
      </c>
      <c r="B423" s="25" t="s">
        <v>919</v>
      </c>
      <c r="C423" s="28" t="s">
        <v>2529</v>
      </c>
      <c r="D423" s="48" t="s">
        <v>2620</v>
      </c>
    </row>
    <row r="424" spans="1:4" ht="15" customHeight="1" x14ac:dyDescent="0.25">
      <c r="A424" s="24" t="s">
        <v>920</v>
      </c>
      <c r="B424" s="25" t="s">
        <v>921</v>
      </c>
      <c r="C424" s="28" t="s">
        <v>2529</v>
      </c>
      <c r="D424" s="48" t="s">
        <v>2620</v>
      </c>
    </row>
    <row r="425" spans="1:4" ht="15" customHeight="1" x14ac:dyDescent="0.25">
      <c r="A425" s="24" t="s">
        <v>922</v>
      </c>
      <c r="B425" s="25" t="s">
        <v>923</v>
      </c>
      <c r="C425" s="28" t="s">
        <v>2529</v>
      </c>
      <c r="D425" s="48" t="s">
        <v>2620</v>
      </c>
    </row>
    <row r="426" spans="1:4" ht="15" customHeight="1" x14ac:dyDescent="0.25">
      <c r="A426" s="24" t="s">
        <v>924</v>
      </c>
      <c r="B426" s="25" t="s">
        <v>925</v>
      </c>
      <c r="C426" s="28" t="s">
        <v>2529</v>
      </c>
      <c r="D426" s="48" t="s">
        <v>2620</v>
      </c>
    </row>
    <row r="427" spans="1:4" ht="15" customHeight="1" x14ac:dyDescent="0.25">
      <c r="A427" s="24" t="s">
        <v>926</v>
      </c>
      <c r="B427" s="25" t="s">
        <v>927</v>
      </c>
      <c r="C427" s="28" t="s">
        <v>2529</v>
      </c>
      <c r="D427" s="48" t="s">
        <v>2620</v>
      </c>
    </row>
    <row r="428" spans="1:4" ht="15" customHeight="1" x14ac:dyDescent="0.25">
      <c r="A428" s="24" t="s">
        <v>928</v>
      </c>
      <c r="B428" s="25" t="s">
        <v>929</v>
      </c>
      <c r="C428" s="28" t="s">
        <v>2529</v>
      </c>
      <c r="D428" s="48" t="s">
        <v>2620</v>
      </c>
    </row>
    <row r="429" spans="1:4" ht="15" customHeight="1" x14ac:dyDescent="0.25">
      <c r="A429" s="24" t="s">
        <v>930</v>
      </c>
      <c r="B429" s="25" t="s">
        <v>931</v>
      </c>
      <c r="C429" s="28" t="s">
        <v>2529</v>
      </c>
      <c r="D429" s="48" t="s">
        <v>2620</v>
      </c>
    </row>
    <row r="430" spans="1:4" ht="15" customHeight="1" x14ac:dyDescent="0.25">
      <c r="A430" s="24" t="s">
        <v>932</v>
      </c>
      <c r="B430" s="25" t="s">
        <v>933</v>
      </c>
      <c r="C430" s="28" t="s">
        <v>2529</v>
      </c>
      <c r="D430" s="48" t="s">
        <v>2620</v>
      </c>
    </row>
    <row r="431" spans="1:4" ht="15" customHeight="1" x14ac:dyDescent="0.25">
      <c r="A431" s="24" t="s">
        <v>934</v>
      </c>
      <c r="B431" s="25" t="s">
        <v>935</v>
      </c>
      <c r="C431" s="28" t="s">
        <v>2529</v>
      </c>
      <c r="D431" s="48" t="s">
        <v>2620</v>
      </c>
    </row>
    <row r="432" spans="1:4" ht="15" customHeight="1" x14ac:dyDescent="0.25">
      <c r="A432" s="24" t="s">
        <v>936</v>
      </c>
      <c r="B432" s="25" t="s">
        <v>937</v>
      </c>
      <c r="C432" s="28" t="s">
        <v>2529</v>
      </c>
      <c r="D432" s="48" t="s">
        <v>2620</v>
      </c>
    </row>
    <row r="433" spans="1:4" ht="15" customHeight="1" x14ac:dyDescent="0.25">
      <c r="A433" s="24" t="s">
        <v>938</v>
      </c>
      <c r="B433" s="25" t="s">
        <v>939</v>
      </c>
      <c r="C433" s="28" t="s">
        <v>2529</v>
      </c>
      <c r="D433" s="48" t="s">
        <v>2620</v>
      </c>
    </row>
    <row r="434" spans="1:4" ht="15" customHeight="1" x14ac:dyDescent="0.25">
      <c r="A434" s="24" t="s">
        <v>940</v>
      </c>
      <c r="B434" s="25" t="s">
        <v>941</v>
      </c>
      <c r="C434" s="28" t="s">
        <v>2529</v>
      </c>
      <c r="D434" s="48" t="s">
        <v>2620</v>
      </c>
    </row>
    <row r="435" spans="1:4" ht="15" customHeight="1" x14ac:dyDescent="0.25">
      <c r="A435" s="24" t="s">
        <v>942</v>
      </c>
      <c r="B435" s="25" t="s">
        <v>943</v>
      </c>
      <c r="C435" s="28" t="s">
        <v>2529</v>
      </c>
      <c r="D435" s="48" t="s">
        <v>2620</v>
      </c>
    </row>
    <row r="436" spans="1:4" ht="15" customHeight="1" x14ac:dyDescent="0.25">
      <c r="A436" s="24" t="s">
        <v>944</v>
      </c>
      <c r="B436" s="25" t="s">
        <v>945</v>
      </c>
      <c r="C436" s="28" t="s">
        <v>2529</v>
      </c>
      <c r="D436" s="48" t="s">
        <v>2620</v>
      </c>
    </row>
    <row r="437" spans="1:4" ht="15" customHeight="1" x14ac:dyDescent="0.25">
      <c r="A437" s="24" t="s">
        <v>946</v>
      </c>
      <c r="B437" s="25" t="s">
        <v>947</v>
      </c>
      <c r="C437" s="28" t="s">
        <v>2529</v>
      </c>
      <c r="D437" s="48" t="s">
        <v>2620</v>
      </c>
    </row>
    <row r="438" spans="1:4" ht="15" customHeight="1" x14ac:dyDescent="0.25">
      <c r="A438" s="24" t="s">
        <v>948</v>
      </c>
      <c r="B438" s="25" t="s">
        <v>949</v>
      </c>
      <c r="C438" s="28" t="s">
        <v>2529</v>
      </c>
      <c r="D438" s="48" t="s">
        <v>2620</v>
      </c>
    </row>
    <row r="439" spans="1:4" ht="15" customHeight="1" x14ac:dyDescent="0.25">
      <c r="A439" s="24" t="s">
        <v>950</v>
      </c>
      <c r="B439" s="25" t="s">
        <v>951</v>
      </c>
      <c r="C439" s="28" t="s">
        <v>2529</v>
      </c>
      <c r="D439" s="48" t="s">
        <v>2620</v>
      </c>
    </row>
    <row r="440" spans="1:4" ht="15" customHeight="1" x14ac:dyDescent="0.25">
      <c r="A440" s="24" t="s">
        <v>952</v>
      </c>
      <c r="B440" s="25" t="s">
        <v>953</v>
      </c>
      <c r="C440" s="28" t="s">
        <v>2529</v>
      </c>
      <c r="D440" s="48" t="s">
        <v>2620</v>
      </c>
    </row>
    <row r="441" spans="1:4" ht="15" customHeight="1" x14ac:dyDescent="0.25">
      <c r="A441" s="24" t="s">
        <v>954</v>
      </c>
      <c r="B441" s="25" t="s">
        <v>955</v>
      </c>
      <c r="C441" s="28" t="s">
        <v>2529</v>
      </c>
      <c r="D441" s="48" t="s">
        <v>2620</v>
      </c>
    </row>
    <row r="442" spans="1:4" ht="15" customHeight="1" x14ac:dyDescent="0.25">
      <c r="A442" s="24" t="s">
        <v>956</v>
      </c>
      <c r="B442" s="25" t="s">
        <v>957</v>
      </c>
      <c r="C442" s="28" t="s">
        <v>2529</v>
      </c>
      <c r="D442" s="48" t="s">
        <v>2620</v>
      </c>
    </row>
    <row r="443" spans="1:4" ht="15" customHeight="1" x14ac:dyDescent="0.25">
      <c r="A443" s="24" t="s">
        <v>958</v>
      </c>
      <c r="B443" s="25" t="s">
        <v>959</v>
      </c>
      <c r="C443" s="28" t="s">
        <v>2529</v>
      </c>
      <c r="D443" s="48" t="s">
        <v>2620</v>
      </c>
    </row>
    <row r="444" spans="1:4" ht="15" customHeight="1" x14ac:dyDescent="0.25">
      <c r="A444" s="24" t="s">
        <v>960</v>
      </c>
      <c r="B444" s="25" t="s">
        <v>961</v>
      </c>
      <c r="C444" s="28" t="s">
        <v>2529</v>
      </c>
      <c r="D444" s="48" t="s">
        <v>2620</v>
      </c>
    </row>
    <row r="445" spans="1:4" ht="15" customHeight="1" x14ac:dyDescent="0.25">
      <c r="A445" s="24" t="s">
        <v>962</v>
      </c>
      <c r="B445" s="25" t="s">
        <v>963</v>
      </c>
      <c r="C445" s="28" t="s">
        <v>2529</v>
      </c>
      <c r="D445" s="48" t="s">
        <v>2620</v>
      </c>
    </row>
    <row r="446" spans="1:4" ht="15" customHeight="1" x14ac:dyDescent="0.25">
      <c r="A446" s="24" t="s">
        <v>964</v>
      </c>
      <c r="B446" s="25" t="s">
        <v>965</v>
      </c>
      <c r="C446" s="28" t="s">
        <v>2529</v>
      </c>
      <c r="D446" s="48" t="s">
        <v>2620</v>
      </c>
    </row>
    <row r="447" spans="1:4" ht="15" customHeight="1" x14ac:dyDescent="0.25">
      <c r="A447" s="24" t="s">
        <v>966</v>
      </c>
      <c r="B447" s="25" t="s">
        <v>967</v>
      </c>
      <c r="C447" s="28" t="s">
        <v>2529</v>
      </c>
      <c r="D447" s="48" t="s">
        <v>2620</v>
      </c>
    </row>
    <row r="448" spans="1:4" ht="15" customHeight="1" x14ac:dyDescent="0.25">
      <c r="A448" s="24" t="s">
        <v>968</v>
      </c>
      <c r="B448" s="25" t="s">
        <v>969</v>
      </c>
      <c r="C448" s="28" t="s">
        <v>2529</v>
      </c>
      <c r="D448" s="48" t="s">
        <v>2620</v>
      </c>
    </row>
    <row r="449" spans="1:4" ht="15" customHeight="1" x14ac:dyDescent="0.25">
      <c r="A449" s="24" t="s">
        <v>970</v>
      </c>
      <c r="B449" s="25" t="s">
        <v>971</v>
      </c>
      <c r="C449" s="28" t="s">
        <v>2529</v>
      </c>
      <c r="D449" s="48" t="s">
        <v>2620</v>
      </c>
    </row>
    <row r="450" spans="1:4" ht="15" customHeight="1" x14ac:dyDescent="0.25">
      <c r="A450" s="24" t="s">
        <v>972</v>
      </c>
      <c r="B450" s="25" t="s">
        <v>973</v>
      </c>
      <c r="C450" s="28" t="s">
        <v>2529</v>
      </c>
      <c r="D450" s="48" t="s">
        <v>2620</v>
      </c>
    </row>
    <row r="451" spans="1:4" ht="15" customHeight="1" x14ac:dyDescent="0.25">
      <c r="A451" s="24" t="s">
        <v>974</v>
      </c>
      <c r="B451" s="25" t="s">
        <v>975</v>
      </c>
      <c r="C451" s="28" t="s">
        <v>2529</v>
      </c>
      <c r="D451" s="48" t="s">
        <v>2620</v>
      </c>
    </row>
    <row r="452" spans="1:4" ht="15" customHeight="1" x14ac:dyDescent="0.25">
      <c r="A452" s="24" t="s">
        <v>976</v>
      </c>
      <c r="B452" s="25" t="s">
        <v>977</v>
      </c>
      <c r="C452" s="28" t="s">
        <v>2529</v>
      </c>
      <c r="D452" s="48" t="s">
        <v>2620</v>
      </c>
    </row>
    <row r="453" spans="1:4" ht="15" customHeight="1" x14ac:dyDescent="0.25">
      <c r="A453" s="24" t="s">
        <v>978</v>
      </c>
      <c r="B453" s="25" t="s">
        <v>979</v>
      </c>
      <c r="C453" s="28" t="s">
        <v>2529</v>
      </c>
      <c r="D453" s="48" t="s">
        <v>2620</v>
      </c>
    </row>
    <row r="454" spans="1:4" ht="15" customHeight="1" x14ac:dyDescent="0.25">
      <c r="A454" s="24" t="s">
        <v>980</v>
      </c>
      <c r="B454" s="25" t="s">
        <v>981</v>
      </c>
      <c r="C454" s="28" t="s">
        <v>2529</v>
      </c>
      <c r="D454" s="48" t="s">
        <v>2620</v>
      </c>
    </row>
    <row r="455" spans="1:4" ht="15" customHeight="1" x14ac:dyDescent="0.25">
      <c r="A455" s="24" t="s">
        <v>982</v>
      </c>
      <c r="B455" s="25" t="s">
        <v>983</v>
      </c>
      <c r="C455" s="28" t="s">
        <v>2529</v>
      </c>
      <c r="D455" s="48" t="s">
        <v>2620</v>
      </c>
    </row>
    <row r="456" spans="1:4" ht="15" customHeight="1" x14ac:dyDescent="0.25">
      <c r="A456" s="24" t="s">
        <v>984</v>
      </c>
      <c r="B456" s="25" t="s">
        <v>985</v>
      </c>
      <c r="C456" s="28" t="s">
        <v>2529</v>
      </c>
      <c r="D456" s="48" t="s">
        <v>2620</v>
      </c>
    </row>
    <row r="457" spans="1:4" ht="15" customHeight="1" x14ac:dyDescent="0.25">
      <c r="A457" s="24" t="s">
        <v>986</v>
      </c>
      <c r="B457" s="25" t="s">
        <v>987</v>
      </c>
      <c r="C457" s="28" t="s">
        <v>2529</v>
      </c>
      <c r="D457" s="48" t="s">
        <v>2620</v>
      </c>
    </row>
    <row r="458" spans="1:4" ht="15" customHeight="1" x14ac:dyDescent="0.25">
      <c r="A458" s="24" t="s">
        <v>988</v>
      </c>
      <c r="B458" s="25" t="s">
        <v>989</v>
      </c>
      <c r="C458" s="28" t="s">
        <v>2529</v>
      </c>
      <c r="D458" s="48" t="s">
        <v>2620</v>
      </c>
    </row>
    <row r="459" spans="1:4" ht="15" customHeight="1" x14ac:dyDescent="0.25">
      <c r="A459" s="24" t="s">
        <v>990</v>
      </c>
      <c r="B459" s="25" t="s">
        <v>991</v>
      </c>
      <c r="C459" s="28" t="s">
        <v>2529</v>
      </c>
      <c r="D459" s="48" t="s">
        <v>2620</v>
      </c>
    </row>
    <row r="460" spans="1:4" ht="15" customHeight="1" x14ac:dyDescent="0.25">
      <c r="A460" s="24" t="s">
        <v>992</v>
      </c>
      <c r="B460" s="25" t="s">
        <v>993</v>
      </c>
      <c r="C460" s="28" t="s">
        <v>2529</v>
      </c>
      <c r="D460" s="48" t="s">
        <v>2620</v>
      </c>
    </row>
    <row r="461" spans="1:4" ht="15" customHeight="1" x14ac:dyDescent="0.25">
      <c r="A461" s="24" t="s">
        <v>994</v>
      </c>
      <c r="B461" s="25" t="s">
        <v>995</v>
      </c>
      <c r="C461" s="28" t="s">
        <v>2529</v>
      </c>
      <c r="D461" s="48" t="s">
        <v>2620</v>
      </c>
    </row>
    <row r="462" spans="1:4" ht="15" customHeight="1" x14ac:dyDescent="0.25">
      <c r="A462" s="24" t="s">
        <v>996</v>
      </c>
      <c r="B462" s="25" t="s">
        <v>997</v>
      </c>
      <c r="C462" s="28" t="s">
        <v>2529</v>
      </c>
      <c r="D462" s="48" t="s">
        <v>2620</v>
      </c>
    </row>
    <row r="463" spans="1:4" ht="15" customHeight="1" x14ac:dyDescent="0.25">
      <c r="A463" s="24" t="s">
        <v>998</v>
      </c>
      <c r="B463" s="25" t="s">
        <v>999</v>
      </c>
      <c r="C463" s="28" t="s">
        <v>2529</v>
      </c>
      <c r="D463" s="48" t="s">
        <v>2620</v>
      </c>
    </row>
    <row r="464" spans="1:4" ht="15" customHeight="1" x14ac:dyDescent="0.25">
      <c r="A464" s="24" t="s">
        <v>1000</v>
      </c>
      <c r="B464" s="25" t="s">
        <v>1001</v>
      </c>
      <c r="C464" s="28" t="s">
        <v>2529</v>
      </c>
      <c r="D464" s="48" t="s">
        <v>2620</v>
      </c>
    </row>
    <row r="465" spans="1:4" ht="15" customHeight="1" x14ac:dyDescent="0.25">
      <c r="A465" s="24" t="s">
        <v>1002</v>
      </c>
      <c r="B465" s="25" t="s">
        <v>1003</v>
      </c>
      <c r="C465" s="28" t="s">
        <v>2529</v>
      </c>
      <c r="D465" s="48" t="s">
        <v>2620</v>
      </c>
    </row>
    <row r="466" spans="1:4" ht="15" customHeight="1" x14ac:dyDescent="0.25">
      <c r="A466" s="26" t="s">
        <v>1004</v>
      </c>
      <c r="B466" s="27" t="s">
        <v>2615</v>
      </c>
      <c r="C466" s="28" t="s">
        <v>2529</v>
      </c>
      <c r="D466" s="48" t="s">
        <v>2620</v>
      </c>
    </row>
    <row r="467" spans="1:4" ht="15" customHeight="1" x14ac:dyDescent="0.25">
      <c r="A467" s="24" t="s">
        <v>1005</v>
      </c>
      <c r="B467" s="25" t="s">
        <v>1006</v>
      </c>
      <c r="C467" s="28" t="s">
        <v>2529</v>
      </c>
      <c r="D467" s="48" t="s">
        <v>2620</v>
      </c>
    </row>
    <row r="468" spans="1:4" ht="15" customHeight="1" x14ac:dyDescent="0.25">
      <c r="A468" s="24" t="s">
        <v>1007</v>
      </c>
      <c r="B468" s="25" t="s">
        <v>1008</v>
      </c>
      <c r="C468" s="28" t="s">
        <v>2529</v>
      </c>
      <c r="D468" s="48" t="s">
        <v>2620</v>
      </c>
    </row>
    <row r="469" spans="1:4" ht="15" customHeight="1" x14ac:dyDescent="0.25">
      <c r="A469" s="24" t="s">
        <v>1009</v>
      </c>
      <c r="B469" s="25" t="s">
        <v>1010</v>
      </c>
      <c r="C469" s="28" t="s">
        <v>2529</v>
      </c>
      <c r="D469" s="48" t="s">
        <v>2620</v>
      </c>
    </row>
    <row r="470" spans="1:4" ht="15" customHeight="1" x14ac:dyDescent="0.25">
      <c r="A470" s="24" t="s">
        <v>1011</v>
      </c>
      <c r="B470" s="25" t="s">
        <v>1012</v>
      </c>
      <c r="C470" s="28" t="s">
        <v>2529</v>
      </c>
      <c r="D470" s="48" t="s">
        <v>2620</v>
      </c>
    </row>
    <row r="471" spans="1:4" ht="15" customHeight="1" x14ac:dyDescent="0.25">
      <c r="A471" s="26" t="s">
        <v>1013</v>
      </c>
      <c r="B471" s="27" t="s">
        <v>2616</v>
      </c>
      <c r="C471" s="28" t="s">
        <v>2529</v>
      </c>
      <c r="D471" s="48" t="s">
        <v>2620</v>
      </c>
    </row>
    <row r="472" spans="1:4" ht="15" customHeight="1" x14ac:dyDescent="0.25">
      <c r="A472" s="26" t="s">
        <v>1014</v>
      </c>
      <c r="B472" s="27" t="s">
        <v>2616</v>
      </c>
      <c r="C472" s="28" t="s">
        <v>2529</v>
      </c>
      <c r="D472" s="48" t="s">
        <v>2620</v>
      </c>
    </row>
    <row r="473" spans="1:4" ht="15" customHeight="1" x14ac:dyDescent="0.25">
      <c r="A473" s="24" t="s">
        <v>1015</v>
      </c>
      <c r="B473" s="25" t="s">
        <v>1016</v>
      </c>
      <c r="C473" s="28" t="s">
        <v>2529</v>
      </c>
      <c r="D473" s="48" t="s">
        <v>2620</v>
      </c>
    </row>
    <row r="474" spans="1:4" ht="15" customHeight="1" x14ac:dyDescent="0.25">
      <c r="A474" s="24" t="s">
        <v>1017</v>
      </c>
      <c r="B474" s="25" t="s">
        <v>1018</v>
      </c>
      <c r="C474" s="28" t="s">
        <v>2529</v>
      </c>
      <c r="D474" s="48" t="s">
        <v>2620</v>
      </c>
    </row>
    <row r="475" spans="1:4" ht="15" customHeight="1" x14ac:dyDescent="0.25">
      <c r="A475" s="24" t="s">
        <v>1019</v>
      </c>
      <c r="B475" s="25" t="s">
        <v>1020</v>
      </c>
      <c r="C475" s="28" t="s">
        <v>2529</v>
      </c>
      <c r="D475" s="48" t="s">
        <v>2620</v>
      </c>
    </row>
    <row r="476" spans="1:4" ht="15" customHeight="1" x14ac:dyDescent="0.25">
      <c r="A476" s="24" t="s">
        <v>1021</v>
      </c>
      <c r="B476" s="25" t="s">
        <v>1022</v>
      </c>
      <c r="C476" s="28" t="s">
        <v>2529</v>
      </c>
      <c r="D476" s="48" t="s">
        <v>2620</v>
      </c>
    </row>
    <row r="477" spans="1:4" ht="15" customHeight="1" x14ac:dyDescent="0.25">
      <c r="A477" s="24" t="s">
        <v>1023</v>
      </c>
      <c r="B477" s="25" t="s">
        <v>1024</v>
      </c>
      <c r="C477" s="28" t="s">
        <v>2529</v>
      </c>
      <c r="D477" s="48" t="s">
        <v>2620</v>
      </c>
    </row>
    <row r="478" spans="1:4" ht="15" customHeight="1" x14ac:dyDescent="0.25">
      <c r="A478" s="24" t="s">
        <v>1025</v>
      </c>
      <c r="B478" s="25" t="s">
        <v>1026</v>
      </c>
      <c r="C478" s="28" t="s">
        <v>2529</v>
      </c>
      <c r="D478" s="48" t="s">
        <v>2620</v>
      </c>
    </row>
    <row r="479" spans="1:4" ht="15" customHeight="1" x14ac:dyDescent="0.25">
      <c r="A479" s="24" t="s">
        <v>1027</v>
      </c>
      <c r="B479" s="25" t="s">
        <v>1028</v>
      </c>
      <c r="C479" s="28" t="s">
        <v>2529</v>
      </c>
      <c r="D479" s="48" t="s">
        <v>2620</v>
      </c>
    </row>
    <row r="480" spans="1:4" ht="15" customHeight="1" x14ac:dyDescent="0.25">
      <c r="A480" s="24" t="s">
        <v>1029</v>
      </c>
      <c r="B480" s="25" t="s">
        <v>1030</v>
      </c>
      <c r="C480" s="28" t="s">
        <v>2529</v>
      </c>
      <c r="D480" s="48" t="s">
        <v>2620</v>
      </c>
    </row>
    <row r="481" spans="1:4" ht="15" customHeight="1" x14ac:dyDescent="0.25">
      <c r="A481" s="24" t="s">
        <v>1031</v>
      </c>
      <c r="B481" s="25" t="s">
        <v>1032</v>
      </c>
      <c r="C481" s="28" t="s">
        <v>2529</v>
      </c>
      <c r="D481" s="48" t="s">
        <v>2620</v>
      </c>
    </row>
    <row r="482" spans="1:4" ht="15" customHeight="1" x14ac:dyDescent="0.25">
      <c r="A482" s="24" t="s">
        <v>1033</v>
      </c>
      <c r="B482" s="25" t="s">
        <v>1034</v>
      </c>
      <c r="C482" s="28" t="s">
        <v>2529</v>
      </c>
      <c r="D482" s="48" t="s">
        <v>2620</v>
      </c>
    </row>
    <row r="483" spans="1:4" ht="15" customHeight="1" x14ac:dyDescent="0.25">
      <c r="A483" s="24" t="s">
        <v>1035</v>
      </c>
      <c r="B483" s="25" t="s">
        <v>1036</v>
      </c>
      <c r="C483" s="28" t="s">
        <v>2529</v>
      </c>
      <c r="D483" s="48" t="s">
        <v>2620</v>
      </c>
    </row>
    <row r="484" spans="1:4" ht="15" customHeight="1" x14ac:dyDescent="0.25">
      <c r="A484" s="24" t="s">
        <v>1037</v>
      </c>
      <c r="B484" s="25" t="s">
        <v>1038</v>
      </c>
      <c r="C484" s="28" t="s">
        <v>2529</v>
      </c>
      <c r="D484" s="48" t="s">
        <v>2620</v>
      </c>
    </row>
    <row r="485" spans="1:4" ht="15" customHeight="1" x14ac:dyDescent="0.25">
      <c r="A485" s="24" t="s">
        <v>1039</v>
      </c>
      <c r="B485" s="25" t="s">
        <v>1040</v>
      </c>
      <c r="C485" s="28" t="s">
        <v>2529</v>
      </c>
      <c r="D485" s="48" t="s">
        <v>2620</v>
      </c>
    </row>
    <row r="486" spans="1:4" ht="15" customHeight="1" x14ac:dyDescent="0.25">
      <c r="A486" s="24" t="s">
        <v>1041</v>
      </c>
      <c r="B486" s="25" t="s">
        <v>1042</v>
      </c>
      <c r="C486" s="28" t="s">
        <v>2529</v>
      </c>
      <c r="D486" s="48" t="s">
        <v>2620</v>
      </c>
    </row>
    <row r="487" spans="1:4" ht="15" customHeight="1" x14ac:dyDescent="0.25">
      <c r="A487" s="24" t="s">
        <v>1043</v>
      </c>
      <c r="B487" s="25" t="s">
        <v>1044</v>
      </c>
      <c r="C487" s="28" t="s">
        <v>2529</v>
      </c>
      <c r="D487" s="48" t="s">
        <v>2620</v>
      </c>
    </row>
    <row r="488" spans="1:4" ht="15" customHeight="1" x14ac:dyDescent="0.25">
      <c r="A488" s="24" t="s">
        <v>1045</v>
      </c>
      <c r="B488" s="25" t="s">
        <v>1046</v>
      </c>
      <c r="C488" s="28" t="s">
        <v>2529</v>
      </c>
      <c r="D488" s="48" t="s">
        <v>2620</v>
      </c>
    </row>
    <row r="489" spans="1:4" ht="15" customHeight="1" x14ac:dyDescent="0.25">
      <c r="A489" s="24" t="s">
        <v>1047</v>
      </c>
      <c r="B489" s="25" t="s">
        <v>1048</v>
      </c>
      <c r="C489" s="28" t="s">
        <v>2529</v>
      </c>
      <c r="D489" s="48" t="s">
        <v>2620</v>
      </c>
    </row>
    <row r="490" spans="1:4" ht="15" customHeight="1" x14ac:dyDescent="0.25">
      <c r="A490" s="24" t="s">
        <v>1049</v>
      </c>
      <c r="B490" s="25" t="s">
        <v>1050</v>
      </c>
      <c r="C490" s="28" t="s">
        <v>2529</v>
      </c>
      <c r="D490" s="48" t="s">
        <v>2620</v>
      </c>
    </row>
    <row r="491" spans="1:4" ht="15" customHeight="1" x14ac:dyDescent="0.25">
      <c r="A491" s="24" t="s">
        <v>1051</v>
      </c>
      <c r="B491" s="25" t="s">
        <v>1052</v>
      </c>
      <c r="C491" s="28" t="s">
        <v>2529</v>
      </c>
      <c r="D491" s="48" t="s">
        <v>2620</v>
      </c>
    </row>
    <row r="492" spans="1:4" ht="15" customHeight="1" x14ac:dyDescent="0.25">
      <c r="A492" s="24" t="s">
        <v>1053</v>
      </c>
      <c r="B492" s="25" t="s">
        <v>1054</v>
      </c>
      <c r="C492" s="28" t="s">
        <v>2529</v>
      </c>
      <c r="D492" s="48" t="s">
        <v>2620</v>
      </c>
    </row>
    <row r="493" spans="1:4" ht="15" customHeight="1" x14ac:dyDescent="0.25">
      <c r="A493" s="24" t="s">
        <v>1055</v>
      </c>
      <c r="B493" s="25" t="s">
        <v>1056</v>
      </c>
      <c r="C493" s="28" t="s">
        <v>2529</v>
      </c>
      <c r="D493" s="48" t="s">
        <v>2620</v>
      </c>
    </row>
    <row r="494" spans="1:4" ht="15" customHeight="1" x14ac:dyDescent="0.25">
      <c r="A494" s="24" t="s">
        <v>1057</v>
      </c>
      <c r="B494" s="25" t="s">
        <v>1058</v>
      </c>
      <c r="C494" s="28" t="s">
        <v>2529</v>
      </c>
      <c r="D494" s="48" t="s">
        <v>2620</v>
      </c>
    </row>
    <row r="495" spans="1:4" ht="15" customHeight="1" x14ac:dyDescent="0.25">
      <c r="A495" s="24" t="s">
        <v>1059</v>
      </c>
      <c r="B495" s="25" t="s">
        <v>1060</v>
      </c>
      <c r="C495" s="28" t="s">
        <v>2529</v>
      </c>
      <c r="D495" s="48" t="s">
        <v>2620</v>
      </c>
    </row>
    <row r="496" spans="1:4" ht="15" customHeight="1" x14ac:dyDescent="0.25">
      <c r="A496" s="24" t="s">
        <v>1061</v>
      </c>
      <c r="B496" s="25" t="s">
        <v>1062</v>
      </c>
      <c r="C496" s="28" t="s">
        <v>2529</v>
      </c>
      <c r="D496" s="48" t="s">
        <v>2620</v>
      </c>
    </row>
    <row r="497" spans="1:4" ht="15" customHeight="1" x14ac:dyDescent="0.25">
      <c r="A497" s="24" t="s">
        <v>1063</v>
      </c>
      <c r="B497" s="25" t="s">
        <v>1064</v>
      </c>
      <c r="C497" s="28" t="s">
        <v>2529</v>
      </c>
      <c r="D497" s="48" t="s">
        <v>2620</v>
      </c>
    </row>
    <row r="498" spans="1:4" ht="15" customHeight="1" x14ac:dyDescent="0.25">
      <c r="A498" s="24" t="s">
        <v>1065</v>
      </c>
      <c r="B498" s="25" t="s">
        <v>1066</v>
      </c>
      <c r="C498" s="28" t="s">
        <v>2529</v>
      </c>
      <c r="D498" s="48" t="s">
        <v>2620</v>
      </c>
    </row>
    <row r="499" spans="1:4" ht="15" customHeight="1" x14ac:dyDescent="0.25">
      <c r="A499" s="24" t="s">
        <v>1067</v>
      </c>
      <c r="B499" s="25" t="s">
        <v>1068</v>
      </c>
      <c r="C499" s="28" t="s">
        <v>2529</v>
      </c>
      <c r="D499" s="48" t="s">
        <v>2620</v>
      </c>
    </row>
    <row r="500" spans="1:4" ht="15" customHeight="1" x14ac:dyDescent="0.25">
      <c r="A500" s="24" t="s">
        <v>1069</v>
      </c>
      <c r="B500" s="25" t="s">
        <v>1070</v>
      </c>
      <c r="C500" s="28" t="s">
        <v>2529</v>
      </c>
      <c r="D500" s="48" t="s">
        <v>2620</v>
      </c>
    </row>
    <row r="501" spans="1:4" ht="15" customHeight="1" x14ac:dyDescent="0.25">
      <c r="A501" s="24" t="s">
        <v>1071</v>
      </c>
      <c r="B501" s="25" t="s">
        <v>1072</v>
      </c>
      <c r="C501" s="28" t="s">
        <v>2529</v>
      </c>
      <c r="D501" s="48" t="s">
        <v>2620</v>
      </c>
    </row>
    <row r="502" spans="1:4" ht="15" customHeight="1" x14ac:dyDescent="0.25">
      <c r="A502" s="24" t="s">
        <v>1073</v>
      </c>
      <c r="B502" s="25" t="s">
        <v>1074</v>
      </c>
      <c r="C502" s="28" t="s">
        <v>2529</v>
      </c>
      <c r="D502" s="48" t="s">
        <v>2620</v>
      </c>
    </row>
    <row r="503" spans="1:4" ht="15" customHeight="1" x14ac:dyDescent="0.25">
      <c r="A503" s="24" t="s">
        <v>1075</v>
      </c>
      <c r="B503" s="25" t="s">
        <v>1076</v>
      </c>
      <c r="C503" s="28" t="s">
        <v>2529</v>
      </c>
      <c r="D503" s="48" t="s">
        <v>2620</v>
      </c>
    </row>
    <row r="504" spans="1:4" ht="15" customHeight="1" x14ac:dyDescent="0.25">
      <c r="A504" s="24" t="s">
        <v>1077</v>
      </c>
      <c r="B504" s="25" t="s">
        <v>1078</v>
      </c>
      <c r="C504" s="28" t="s">
        <v>2529</v>
      </c>
      <c r="D504" s="48" t="s">
        <v>2620</v>
      </c>
    </row>
    <row r="505" spans="1:4" ht="15" customHeight="1" x14ac:dyDescent="0.25">
      <c r="A505" s="24" t="s">
        <v>1079</v>
      </c>
      <c r="B505" s="25" t="s">
        <v>1080</v>
      </c>
      <c r="C505" s="28" t="s">
        <v>2529</v>
      </c>
      <c r="D505" s="48" t="s">
        <v>2620</v>
      </c>
    </row>
    <row r="506" spans="1:4" ht="15" customHeight="1" x14ac:dyDescent="0.25">
      <c r="A506" s="24" t="s">
        <v>1081</v>
      </c>
      <c r="B506" s="25" t="s">
        <v>1082</v>
      </c>
      <c r="C506" s="28" t="s">
        <v>2529</v>
      </c>
      <c r="D506" s="48" t="s">
        <v>2620</v>
      </c>
    </row>
    <row r="507" spans="1:4" ht="15" customHeight="1" x14ac:dyDescent="0.25">
      <c r="A507" s="24" t="s">
        <v>1083</v>
      </c>
      <c r="B507" s="25" t="s">
        <v>1084</v>
      </c>
      <c r="C507" s="28" t="s">
        <v>2529</v>
      </c>
      <c r="D507" s="48" t="s">
        <v>2620</v>
      </c>
    </row>
    <row r="508" spans="1:4" ht="15" customHeight="1" x14ac:dyDescent="0.25">
      <c r="A508" s="24" t="s">
        <v>1085</v>
      </c>
      <c r="B508" s="25" t="s">
        <v>1086</v>
      </c>
      <c r="C508" s="28" t="s">
        <v>2529</v>
      </c>
      <c r="D508" s="48" t="s">
        <v>2620</v>
      </c>
    </row>
    <row r="509" spans="1:4" ht="15" customHeight="1" x14ac:dyDescent="0.25">
      <c r="A509" s="24" t="s">
        <v>1087</v>
      </c>
      <c r="B509" s="25" t="s">
        <v>1088</v>
      </c>
      <c r="C509" s="28" t="s">
        <v>2529</v>
      </c>
      <c r="D509" s="48" t="s">
        <v>2620</v>
      </c>
    </row>
    <row r="510" spans="1:4" ht="15" customHeight="1" x14ac:dyDescent="0.25">
      <c r="A510" s="24" t="s">
        <v>1089</v>
      </c>
      <c r="B510" s="25" t="s">
        <v>1090</v>
      </c>
      <c r="C510" s="28" t="s">
        <v>2529</v>
      </c>
      <c r="D510" s="48" t="s">
        <v>2620</v>
      </c>
    </row>
    <row r="511" spans="1:4" ht="15" customHeight="1" x14ac:dyDescent="0.25">
      <c r="A511" s="24" t="s">
        <v>1091</v>
      </c>
      <c r="B511" s="25" t="s">
        <v>1092</v>
      </c>
      <c r="C511" s="28" t="s">
        <v>2529</v>
      </c>
      <c r="D511" s="48" t="s">
        <v>2620</v>
      </c>
    </row>
    <row r="512" spans="1:4" ht="15" customHeight="1" x14ac:dyDescent="0.25">
      <c r="A512" s="24" t="s">
        <v>1093</v>
      </c>
      <c r="B512" s="25" t="s">
        <v>1094</v>
      </c>
      <c r="C512" s="28" t="s">
        <v>2529</v>
      </c>
      <c r="D512" s="48" t="s">
        <v>2620</v>
      </c>
    </row>
    <row r="513" spans="1:4" ht="15" customHeight="1" x14ac:dyDescent="0.25">
      <c r="A513" s="24" t="s">
        <v>1095</v>
      </c>
      <c r="B513" s="25" t="s">
        <v>1096</v>
      </c>
      <c r="C513" s="28" t="s">
        <v>2529</v>
      </c>
      <c r="D513" s="48" t="s">
        <v>2620</v>
      </c>
    </row>
    <row r="514" spans="1:4" ht="15" customHeight="1" x14ac:dyDescent="0.25">
      <c r="A514" s="24" t="s">
        <v>1097</v>
      </c>
      <c r="B514" s="25" t="s">
        <v>1098</v>
      </c>
      <c r="C514" s="28" t="s">
        <v>2529</v>
      </c>
      <c r="D514" s="48" t="s">
        <v>2620</v>
      </c>
    </row>
    <row r="515" spans="1:4" ht="15" customHeight="1" x14ac:dyDescent="0.25">
      <c r="A515" s="24" t="s">
        <v>1099</v>
      </c>
      <c r="B515" s="25" t="s">
        <v>1100</v>
      </c>
      <c r="C515" s="28" t="s">
        <v>2529</v>
      </c>
      <c r="D515" s="48" t="s">
        <v>2620</v>
      </c>
    </row>
    <row r="516" spans="1:4" ht="15" customHeight="1" x14ac:dyDescent="0.25">
      <c r="A516" s="24" t="s">
        <v>1101</v>
      </c>
      <c r="B516" s="25" t="s">
        <v>1102</v>
      </c>
      <c r="C516" s="28" t="s">
        <v>2529</v>
      </c>
      <c r="D516" s="48" t="s">
        <v>2620</v>
      </c>
    </row>
    <row r="517" spans="1:4" ht="15" customHeight="1" x14ac:dyDescent="0.25">
      <c r="A517" s="24" t="s">
        <v>1103</v>
      </c>
      <c r="B517" s="25" t="s">
        <v>1104</v>
      </c>
      <c r="C517" s="28" t="s">
        <v>2529</v>
      </c>
      <c r="D517" s="48" t="s">
        <v>2620</v>
      </c>
    </row>
    <row r="518" spans="1:4" ht="15" customHeight="1" x14ac:dyDescent="0.25">
      <c r="A518" s="24" t="s">
        <v>1105</v>
      </c>
      <c r="B518" s="25" t="s">
        <v>1106</v>
      </c>
      <c r="C518" s="28" t="s">
        <v>2529</v>
      </c>
      <c r="D518" s="48" t="s">
        <v>2620</v>
      </c>
    </row>
    <row r="519" spans="1:4" ht="15" customHeight="1" x14ac:dyDescent="0.25">
      <c r="A519" s="24" t="s">
        <v>1107</v>
      </c>
      <c r="B519" s="25" t="s">
        <v>1108</v>
      </c>
      <c r="C519" s="28" t="s">
        <v>2529</v>
      </c>
      <c r="D519" s="48" t="s">
        <v>2620</v>
      </c>
    </row>
    <row r="520" spans="1:4" ht="15" customHeight="1" x14ac:dyDescent="0.25">
      <c r="A520" s="24" t="s">
        <v>1109</v>
      </c>
      <c r="B520" s="25" t="s">
        <v>1110</v>
      </c>
      <c r="C520" s="28" t="s">
        <v>2529</v>
      </c>
      <c r="D520" s="48" t="s">
        <v>2620</v>
      </c>
    </row>
    <row r="521" spans="1:4" ht="15" customHeight="1" x14ac:dyDescent="0.25">
      <c r="A521" s="24" t="s">
        <v>1111</v>
      </c>
      <c r="B521" s="25" t="s">
        <v>1112</v>
      </c>
      <c r="C521" s="28" t="s">
        <v>2529</v>
      </c>
      <c r="D521" s="48" t="s">
        <v>2620</v>
      </c>
    </row>
    <row r="522" spans="1:4" ht="15" customHeight="1" x14ac:dyDescent="0.25">
      <c r="A522" s="24" t="s">
        <v>1113</v>
      </c>
      <c r="B522" s="25" t="s">
        <v>1114</v>
      </c>
      <c r="C522" s="28" t="s">
        <v>2529</v>
      </c>
      <c r="D522" s="48" t="s">
        <v>2620</v>
      </c>
    </row>
    <row r="523" spans="1:4" ht="15" customHeight="1" x14ac:dyDescent="0.25">
      <c r="A523" s="24" t="s">
        <v>1115</v>
      </c>
      <c r="B523" s="25" t="s">
        <v>1116</v>
      </c>
      <c r="C523" s="28" t="s">
        <v>2529</v>
      </c>
      <c r="D523" s="48" t="s">
        <v>2620</v>
      </c>
    </row>
    <row r="524" spans="1:4" ht="15" customHeight="1" x14ac:dyDescent="0.25">
      <c r="A524" s="24" t="s">
        <v>1117</v>
      </c>
      <c r="B524" s="25" t="s">
        <v>1118</v>
      </c>
      <c r="C524" s="28" t="s">
        <v>2529</v>
      </c>
      <c r="D524" s="48" t="s">
        <v>2620</v>
      </c>
    </row>
    <row r="525" spans="1:4" ht="15" customHeight="1" x14ac:dyDescent="0.25">
      <c r="A525" s="24" t="s">
        <v>1119</v>
      </c>
      <c r="B525" s="25" t="s">
        <v>1120</v>
      </c>
      <c r="C525" s="28" t="s">
        <v>2529</v>
      </c>
      <c r="D525" s="48" t="s">
        <v>2620</v>
      </c>
    </row>
    <row r="526" spans="1:4" ht="15" customHeight="1" x14ac:dyDescent="0.25">
      <c r="A526" s="24" t="s">
        <v>1121</v>
      </c>
      <c r="B526" s="25" t="s">
        <v>1122</v>
      </c>
      <c r="C526" s="28" t="s">
        <v>2529</v>
      </c>
      <c r="D526" s="48" t="s">
        <v>2620</v>
      </c>
    </row>
    <row r="527" spans="1:4" ht="15" customHeight="1" x14ac:dyDescent="0.25">
      <c r="A527" s="24" t="s">
        <v>1123</v>
      </c>
      <c r="B527" s="25" t="s">
        <v>1124</v>
      </c>
      <c r="C527" s="28" t="s">
        <v>2529</v>
      </c>
      <c r="D527" s="48" t="s">
        <v>2620</v>
      </c>
    </row>
    <row r="528" spans="1:4" ht="15" customHeight="1" x14ac:dyDescent="0.25">
      <c r="A528" s="24" t="s">
        <v>1125</v>
      </c>
      <c r="B528" s="25" t="s">
        <v>1126</v>
      </c>
      <c r="C528" s="28" t="s">
        <v>2529</v>
      </c>
      <c r="D528" s="48" t="s">
        <v>2620</v>
      </c>
    </row>
    <row r="529" spans="1:4" ht="15" customHeight="1" x14ac:dyDescent="0.25">
      <c r="A529" s="24" t="s">
        <v>1127</v>
      </c>
      <c r="B529" s="25" t="s">
        <v>1128</v>
      </c>
      <c r="C529" s="28" t="s">
        <v>2529</v>
      </c>
      <c r="D529" s="48" t="s">
        <v>2620</v>
      </c>
    </row>
    <row r="530" spans="1:4" ht="15" customHeight="1" x14ac:dyDescent="0.25">
      <c r="A530" s="24" t="s">
        <v>1129</v>
      </c>
      <c r="B530" s="25" t="s">
        <v>1130</v>
      </c>
      <c r="C530" s="28" t="s">
        <v>2529</v>
      </c>
      <c r="D530" s="48" t="s">
        <v>2620</v>
      </c>
    </row>
    <row r="531" spans="1:4" ht="15" customHeight="1" x14ac:dyDescent="0.25">
      <c r="A531" s="24" t="s">
        <v>1131</v>
      </c>
      <c r="B531" s="25" t="s">
        <v>1132</v>
      </c>
      <c r="C531" s="28" t="s">
        <v>2529</v>
      </c>
      <c r="D531" s="48" t="s">
        <v>2620</v>
      </c>
    </row>
    <row r="532" spans="1:4" ht="15" customHeight="1" x14ac:dyDescent="0.25">
      <c r="A532" s="24" t="s">
        <v>1133</v>
      </c>
      <c r="B532" s="25" t="s">
        <v>1134</v>
      </c>
      <c r="C532" s="28" t="s">
        <v>2529</v>
      </c>
      <c r="D532" s="48" t="s">
        <v>2620</v>
      </c>
    </row>
    <row r="533" spans="1:4" ht="15" customHeight="1" x14ac:dyDescent="0.25">
      <c r="A533" s="24" t="s">
        <v>1135</v>
      </c>
      <c r="B533" s="25" t="s">
        <v>1136</v>
      </c>
      <c r="C533" s="28" t="s">
        <v>2529</v>
      </c>
      <c r="D533" s="48" t="s">
        <v>2620</v>
      </c>
    </row>
    <row r="534" spans="1:4" ht="15" customHeight="1" x14ac:dyDescent="0.25">
      <c r="A534" s="24" t="s">
        <v>1137</v>
      </c>
      <c r="B534" s="25" t="s">
        <v>1138</v>
      </c>
      <c r="C534" s="28" t="s">
        <v>2529</v>
      </c>
      <c r="D534" s="48" t="s">
        <v>2620</v>
      </c>
    </row>
    <row r="535" spans="1:4" ht="15" customHeight="1" x14ac:dyDescent="0.25">
      <c r="A535" s="24" t="s">
        <v>1139</v>
      </c>
      <c r="B535" s="25" t="s">
        <v>1140</v>
      </c>
      <c r="C535" s="28" t="s">
        <v>2529</v>
      </c>
      <c r="D535" s="48" t="s">
        <v>2620</v>
      </c>
    </row>
    <row r="536" spans="1:4" ht="15" customHeight="1" x14ac:dyDescent="0.25">
      <c r="A536" s="24" t="s">
        <v>1141</v>
      </c>
      <c r="B536" s="25" t="s">
        <v>1142</v>
      </c>
      <c r="C536" s="28" t="s">
        <v>2529</v>
      </c>
      <c r="D536" s="48" t="s">
        <v>2620</v>
      </c>
    </row>
    <row r="537" spans="1:4" ht="15" customHeight="1" x14ac:dyDescent="0.25">
      <c r="A537" s="24" t="s">
        <v>1143</v>
      </c>
      <c r="B537" s="25" t="s">
        <v>1144</v>
      </c>
      <c r="C537" s="28" t="s">
        <v>2529</v>
      </c>
      <c r="D537" s="48" t="s">
        <v>2620</v>
      </c>
    </row>
    <row r="538" spans="1:4" ht="15" customHeight="1" x14ac:dyDescent="0.25">
      <c r="A538" s="24" t="s">
        <v>1145</v>
      </c>
      <c r="B538" s="25" t="s">
        <v>1146</v>
      </c>
      <c r="C538" s="28" t="s">
        <v>2529</v>
      </c>
      <c r="D538" s="48" t="s">
        <v>2620</v>
      </c>
    </row>
    <row r="539" spans="1:4" ht="15" customHeight="1" x14ac:dyDescent="0.25">
      <c r="A539" s="24" t="s">
        <v>1147</v>
      </c>
      <c r="B539" s="25" t="s">
        <v>1148</v>
      </c>
      <c r="C539" s="28" t="s">
        <v>2529</v>
      </c>
      <c r="D539" s="48" t="s">
        <v>2620</v>
      </c>
    </row>
    <row r="540" spans="1:4" ht="15" customHeight="1" x14ac:dyDescent="0.25">
      <c r="A540" s="24" t="s">
        <v>1149</v>
      </c>
      <c r="B540" s="25" t="s">
        <v>1150</v>
      </c>
      <c r="C540" s="28" t="s">
        <v>2529</v>
      </c>
      <c r="D540" s="48" t="s">
        <v>2620</v>
      </c>
    </row>
    <row r="541" spans="1:4" ht="15" customHeight="1" x14ac:dyDescent="0.25">
      <c r="A541" s="24" t="s">
        <v>1151</v>
      </c>
      <c r="B541" s="25" t="s">
        <v>1152</v>
      </c>
      <c r="C541" s="28" t="s">
        <v>2529</v>
      </c>
      <c r="D541" s="48" t="s">
        <v>2620</v>
      </c>
    </row>
    <row r="542" spans="1:4" ht="15" customHeight="1" x14ac:dyDescent="0.25">
      <c r="A542" s="24" t="s">
        <v>1153</v>
      </c>
      <c r="B542" s="25" t="s">
        <v>1154</v>
      </c>
      <c r="C542" s="28" t="s">
        <v>2529</v>
      </c>
      <c r="D542" s="48" t="s">
        <v>2620</v>
      </c>
    </row>
    <row r="543" spans="1:4" ht="15" customHeight="1" x14ac:dyDescent="0.25">
      <c r="A543" s="24" t="s">
        <v>1155</v>
      </c>
      <c r="B543" s="25" t="s">
        <v>1156</v>
      </c>
      <c r="C543" s="28" t="s">
        <v>2529</v>
      </c>
      <c r="D543" s="48" t="s">
        <v>2620</v>
      </c>
    </row>
    <row r="544" spans="1:4" ht="15" customHeight="1" x14ac:dyDescent="0.25">
      <c r="A544" s="24" t="s">
        <v>1157</v>
      </c>
      <c r="B544" s="25" t="s">
        <v>1158</v>
      </c>
      <c r="C544" s="28" t="s">
        <v>2529</v>
      </c>
      <c r="D544" s="48" t="s">
        <v>2620</v>
      </c>
    </row>
    <row r="545" spans="1:4" ht="15" customHeight="1" x14ac:dyDescent="0.25">
      <c r="A545" s="24" t="s">
        <v>1159</v>
      </c>
      <c r="B545" s="25" t="s">
        <v>1160</v>
      </c>
      <c r="C545" s="28" t="s">
        <v>2529</v>
      </c>
      <c r="D545" s="48" t="s">
        <v>2620</v>
      </c>
    </row>
    <row r="546" spans="1:4" ht="15" customHeight="1" x14ac:dyDescent="0.25">
      <c r="A546" s="24" t="s">
        <v>1161</v>
      </c>
      <c r="B546" s="25" t="s">
        <v>1162</v>
      </c>
      <c r="C546" s="28" t="s">
        <v>2529</v>
      </c>
      <c r="D546" s="48" t="s">
        <v>2620</v>
      </c>
    </row>
    <row r="547" spans="1:4" ht="15" customHeight="1" x14ac:dyDescent="0.25">
      <c r="A547" s="24" t="s">
        <v>1163</v>
      </c>
      <c r="B547" s="25" t="s">
        <v>1164</v>
      </c>
      <c r="C547" s="28" t="s">
        <v>2529</v>
      </c>
      <c r="D547" s="48" t="s">
        <v>2619</v>
      </c>
    </row>
    <row r="548" spans="1:4" ht="15" customHeight="1" x14ac:dyDescent="0.25">
      <c r="A548" s="24" t="s">
        <v>1165</v>
      </c>
      <c r="B548" s="25" t="s">
        <v>1166</v>
      </c>
      <c r="C548" s="28" t="s">
        <v>2529</v>
      </c>
      <c r="D548" s="48" t="s">
        <v>2619</v>
      </c>
    </row>
    <row r="549" spans="1:4" ht="15" customHeight="1" x14ac:dyDescent="0.25">
      <c r="A549" s="24" t="s">
        <v>1167</v>
      </c>
      <c r="B549" s="25" t="s">
        <v>1168</v>
      </c>
      <c r="C549" s="28" t="s">
        <v>2529</v>
      </c>
      <c r="D549" s="48" t="s">
        <v>2619</v>
      </c>
    </row>
    <row r="550" spans="1:4" ht="15" customHeight="1" x14ac:dyDescent="0.25">
      <c r="A550" s="24" t="s">
        <v>1169</v>
      </c>
      <c r="B550" s="25" t="s">
        <v>1170</v>
      </c>
      <c r="C550" s="28" t="s">
        <v>2529</v>
      </c>
      <c r="D550" s="48" t="s">
        <v>2619</v>
      </c>
    </row>
    <row r="551" spans="1:4" ht="15" customHeight="1" x14ac:dyDescent="0.25">
      <c r="A551" s="24" t="s">
        <v>1171</v>
      </c>
      <c r="B551" s="25" t="s">
        <v>1172</v>
      </c>
      <c r="C551" s="28" t="s">
        <v>2529</v>
      </c>
      <c r="D551" s="48" t="s">
        <v>2619</v>
      </c>
    </row>
    <row r="552" spans="1:4" ht="15" customHeight="1" x14ac:dyDescent="0.25">
      <c r="A552" s="24" t="s">
        <v>1173</v>
      </c>
      <c r="B552" s="25" t="s">
        <v>1174</v>
      </c>
      <c r="C552" s="28" t="s">
        <v>2529</v>
      </c>
      <c r="D552" s="48" t="s">
        <v>2619</v>
      </c>
    </row>
    <row r="553" spans="1:4" ht="15" customHeight="1" x14ac:dyDescent="0.25">
      <c r="A553" s="24" t="s">
        <v>1175</v>
      </c>
      <c r="B553" s="25" t="s">
        <v>1176</v>
      </c>
      <c r="C553" s="28" t="s">
        <v>2529</v>
      </c>
      <c r="D553" s="48" t="s">
        <v>2619</v>
      </c>
    </row>
    <row r="554" spans="1:4" ht="15" customHeight="1" x14ac:dyDescent="0.25">
      <c r="A554" s="24" t="s">
        <v>1177</v>
      </c>
      <c r="B554" s="25" t="s">
        <v>1178</v>
      </c>
      <c r="C554" s="28" t="s">
        <v>2529</v>
      </c>
      <c r="D554" s="48" t="s">
        <v>2619</v>
      </c>
    </row>
    <row r="555" spans="1:4" ht="15" customHeight="1" x14ac:dyDescent="0.25">
      <c r="A555" s="24" t="s">
        <v>1179</v>
      </c>
      <c r="B555" s="25" t="s">
        <v>1180</v>
      </c>
      <c r="C555" s="28" t="s">
        <v>2529</v>
      </c>
      <c r="D555" s="48" t="s">
        <v>2619</v>
      </c>
    </row>
    <row r="556" spans="1:4" ht="15" customHeight="1" x14ac:dyDescent="0.25">
      <c r="A556" s="24" t="s">
        <v>1181</v>
      </c>
      <c r="B556" s="25" t="s">
        <v>1182</v>
      </c>
      <c r="C556" s="28" t="s">
        <v>2529</v>
      </c>
      <c r="D556" s="48" t="s">
        <v>2619</v>
      </c>
    </row>
    <row r="557" spans="1:4" ht="15" customHeight="1" x14ac:dyDescent="0.25">
      <c r="A557" s="24" t="s">
        <v>1183</v>
      </c>
      <c r="B557" s="25" t="s">
        <v>1184</v>
      </c>
      <c r="C557" s="28" t="s">
        <v>2529</v>
      </c>
      <c r="D557" s="48" t="s">
        <v>2619</v>
      </c>
    </row>
    <row r="558" spans="1:4" ht="15" customHeight="1" x14ac:dyDescent="0.25">
      <c r="A558" s="24" t="s">
        <v>1185</v>
      </c>
      <c r="B558" s="25" t="s">
        <v>1186</v>
      </c>
      <c r="C558" s="28" t="s">
        <v>2529</v>
      </c>
      <c r="D558" s="48" t="s">
        <v>2619</v>
      </c>
    </row>
    <row r="559" spans="1:4" ht="15" customHeight="1" x14ac:dyDescent="0.25">
      <c r="A559" s="24" t="s">
        <v>1187</v>
      </c>
      <c r="B559" s="25" t="s">
        <v>1188</v>
      </c>
      <c r="C559" s="28" t="s">
        <v>2529</v>
      </c>
      <c r="D559" s="48" t="s">
        <v>2619</v>
      </c>
    </row>
    <row r="560" spans="1:4" ht="15" customHeight="1" x14ac:dyDescent="0.25">
      <c r="A560" s="24" t="s">
        <v>1189</v>
      </c>
      <c r="B560" s="25" t="s">
        <v>1190</v>
      </c>
      <c r="C560" s="28" t="s">
        <v>2529</v>
      </c>
      <c r="D560" s="48" t="s">
        <v>2619</v>
      </c>
    </row>
    <row r="561" spans="1:4" ht="15" customHeight="1" x14ac:dyDescent="0.25">
      <c r="A561" s="24" t="s">
        <v>1191</v>
      </c>
      <c r="B561" s="25" t="s">
        <v>1192</v>
      </c>
      <c r="C561" s="28" t="s">
        <v>2529</v>
      </c>
      <c r="D561" s="48" t="s">
        <v>2619</v>
      </c>
    </row>
    <row r="562" spans="1:4" ht="15" customHeight="1" x14ac:dyDescent="0.25">
      <c r="A562" s="24" t="s">
        <v>1193</v>
      </c>
      <c r="B562" s="25" t="s">
        <v>1194</v>
      </c>
      <c r="C562" s="28" t="s">
        <v>2529</v>
      </c>
      <c r="D562" s="48" t="s">
        <v>2619</v>
      </c>
    </row>
    <row r="563" spans="1:4" ht="15" customHeight="1" x14ac:dyDescent="0.25">
      <c r="A563" s="24" t="s">
        <v>1195</v>
      </c>
      <c r="B563" s="25" t="s">
        <v>1196</v>
      </c>
      <c r="C563" s="28" t="s">
        <v>2529</v>
      </c>
      <c r="D563" s="48" t="s">
        <v>2619</v>
      </c>
    </row>
    <row r="564" spans="1:4" ht="15" customHeight="1" x14ac:dyDescent="0.25">
      <c r="A564" s="24" t="s">
        <v>1197</v>
      </c>
      <c r="B564" s="25" t="s">
        <v>1198</v>
      </c>
      <c r="C564" s="28" t="s">
        <v>2529</v>
      </c>
      <c r="D564" s="48" t="s">
        <v>2619</v>
      </c>
    </row>
    <row r="565" spans="1:4" ht="15" customHeight="1" x14ac:dyDescent="0.25">
      <c r="A565" s="24" t="s">
        <v>1199</v>
      </c>
      <c r="B565" s="25" t="s">
        <v>1200</v>
      </c>
      <c r="C565" s="28" t="s">
        <v>2529</v>
      </c>
      <c r="D565" s="48" t="s">
        <v>2619</v>
      </c>
    </row>
    <row r="566" spans="1:4" ht="15" customHeight="1" x14ac:dyDescent="0.25">
      <c r="A566" s="24" t="s">
        <v>1201</v>
      </c>
      <c r="B566" s="25" t="s">
        <v>1202</v>
      </c>
      <c r="C566" s="28" t="s">
        <v>2529</v>
      </c>
      <c r="D566" s="48" t="s">
        <v>2619</v>
      </c>
    </row>
    <row r="567" spans="1:4" ht="15" customHeight="1" x14ac:dyDescent="0.25">
      <c r="A567" s="24" t="s">
        <v>1203</v>
      </c>
      <c r="B567" s="25" t="s">
        <v>1204</v>
      </c>
      <c r="C567" s="28" t="s">
        <v>2529</v>
      </c>
      <c r="D567" s="48" t="s">
        <v>2619</v>
      </c>
    </row>
    <row r="568" spans="1:4" ht="15" customHeight="1" x14ac:dyDescent="0.25">
      <c r="A568" s="24" t="s">
        <v>1205</v>
      </c>
      <c r="B568" s="25" t="s">
        <v>1206</v>
      </c>
      <c r="C568" s="28" t="s">
        <v>2529</v>
      </c>
      <c r="D568" s="48" t="s">
        <v>2619</v>
      </c>
    </row>
    <row r="569" spans="1:4" ht="15" customHeight="1" x14ac:dyDescent="0.25">
      <c r="A569" s="24" t="s">
        <v>1207</v>
      </c>
      <c r="B569" s="25" t="s">
        <v>1208</v>
      </c>
      <c r="C569" s="28" t="s">
        <v>2529</v>
      </c>
      <c r="D569" s="48" t="s">
        <v>2619</v>
      </c>
    </row>
    <row r="570" spans="1:4" ht="15" customHeight="1" x14ac:dyDescent="0.25">
      <c r="A570" s="24" t="s">
        <v>1209</v>
      </c>
      <c r="B570" s="25" t="s">
        <v>1210</v>
      </c>
      <c r="C570" s="28" t="s">
        <v>2529</v>
      </c>
      <c r="D570" s="48" t="s">
        <v>2619</v>
      </c>
    </row>
    <row r="571" spans="1:4" ht="15" customHeight="1" x14ac:dyDescent="0.25">
      <c r="A571" s="24" t="s">
        <v>1211</v>
      </c>
      <c r="B571" s="25" t="s">
        <v>1212</v>
      </c>
      <c r="C571" s="28" t="s">
        <v>2529</v>
      </c>
      <c r="D571" s="48" t="s">
        <v>2619</v>
      </c>
    </row>
    <row r="572" spans="1:4" ht="15" customHeight="1" x14ac:dyDescent="0.25">
      <c r="A572" s="24" t="s">
        <v>1213</v>
      </c>
      <c r="B572" s="25" t="s">
        <v>1214</v>
      </c>
      <c r="C572" s="28" t="s">
        <v>2529</v>
      </c>
      <c r="D572" s="48" t="s">
        <v>2619</v>
      </c>
    </row>
    <row r="573" spans="1:4" ht="15" customHeight="1" x14ac:dyDescent="0.25">
      <c r="A573" s="24" t="s">
        <v>1215</v>
      </c>
      <c r="B573" s="25" t="s">
        <v>1216</v>
      </c>
      <c r="C573" s="28" t="s">
        <v>2529</v>
      </c>
      <c r="D573" s="48" t="s">
        <v>2619</v>
      </c>
    </row>
    <row r="574" spans="1:4" ht="15" customHeight="1" x14ac:dyDescent="0.25">
      <c r="A574" s="24" t="s">
        <v>1217</v>
      </c>
      <c r="B574" s="25" t="s">
        <v>1218</v>
      </c>
      <c r="C574" s="28" t="s">
        <v>2529</v>
      </c>
      <c r="D574" s="48" t="s">
        <v>2619</v>
      </c>
    </row>
    <row r="575" spans="1:4" ht="15" customHeight="1" x14ac:dyDescent="0.25">
      <c r="A575" s="24" t="s">
        <v>1219</v>
      </c>
      <c r="B575" s="25" t="s">
        <v>1220</v>
      </c>
      <c r="C575" s="28" t="s">
        <v>2529</v>
      </c>
      <c r="D575" s="48" t="s">
        <v>2619</v>
      </c>
    </row>
    <row r="576" spans="1:4" ht="15" customHeight="1" x14ac:dyDescent="0.25">
      <c r="A576" s="24" t="s">
        <v>1221</v>
      </c>
      <c r="B576" s="25" t="s">
        <v>1222</v>
      </c>
      <c r="C576" s="28" t="s">
        <v>2529</v>
      </c>
      <c r="D576" s="48" t="s">
        <v>2619</v>
      </c>
    </row>
    <row r="577" spans="1:4" ht="15" customHeight="1" x14ac:dyDescent="0.25">
      <c r="A577" s="24" t="s">
        <v>1223</v>
      </c>
      <c r="B577" s="25" t="s">
        <v>1224</v>
      </c>
      <c r="C577" s="28" t="s">
        <v>2529</v>
      </c>
      <c r="D577" s="48" t="s">
        <v>2619</v>
      </c>
    </row>
    <row r="578" spans="1:4" ht="15" customHeight="1" x14ac:dyDescent="0.25">
      <c r="A578" s="24" t="s">
        <v>1225</v>
      </c>
      <c r="B578" s="25" t="s">
        <v>1226</v>
      </c>
      <c r="C578" s="28" t="s">
        <v>2529</v>
      </c>
      <c r="D578" s="48" t="s">
        <v>2619</v>
      </c>
    </row>
    <row r="579" spans="1:4" ht="15" customHeight="1" x14ac:dyDescent="0.25">
      <c r="A579" s="24" t="s">
        <v>1227</v>
      </c>
      <c r="B579" s="25" t="s">
        <v>1228</v>
      </c>
      <c r="C579" s="28" t="s">
        <v>2529</v>
      </c>
      <c r="D579" s="48" t="s">
        <v>2619</v>
      </c>
    </row>
    <row r="580" spans="1:4" ht="15" customHeight="1" x14ac:dyDescent="0.25">
      <c r="A580" s="24" t="s">
        <v>1229</v>
      </c>
      <c r="B580" s="25" t="s">
        <v>1230</v>
      </c>
      <c r="C580" s="28" t="s">
        <v>2529</v>
      </c>
      <c r="D580" s="48" t="s">
        <v>2619</v>
      </c>
    </row>
    <row r="581" spans="1:4" ht="15" customHeight="1" x14ac:dyDescent="0.25">
      <c r="A581" s="24" t="s">
        <v>1231</v>
      </c>
      <c r="B581" s="25" t="s">
        <v>1232</v>
      </c>
      <c r="C581" s="28" t="s">
        <v>2529</v>
      </c>
      <c r="D581" s="48" t="s">
        <v>2619</v>
      </c>
    </row>
    <row r="582" spans="1:4" ht="15" customHeight="1" x14ac:dyDescent="0.25">
      <c r="A582" s="24" t="s">
        <v>1233</v>
      </c>
      <c r="B582" s="25" t="s">
        <v>1234</v>
      </c>
      <c r="C582" s="28" t="s">
        <v>2529</v>
      </c>
      <c r="D582" s="48" t="s">
        <v>2619</v>
      </c>
    </row>
    <row r="583" spans="1:4" ht="15" customHeight="1" x14ac:dyDescent="0.25">
      <c r="A583" s="24" t="s">
        <v>1235</v>
      </c>
      <c r="B583" s="25" t="s">
        <v>1236</v>
      </c>
      <c r="C583" s="28" t="s">
        <v>2529</v>
      </c>
      <c r="D583" s="48" t="s">
        <v>2619</v>
      </c>
    </row>
    <row r="584" spans="1:4" ht="15" customHeight="1" x14ac:dyDescent="0.25">
      <c r="A584" s="24" t="s">
        <v>1237</v>
      </c>
      <c r="B584" s="25" t="s">
        <v>1238</v>
      </c>
      <c r="C584" s="28" t="s">
        <v>2529</v>
      </c>
      <c r="D584" s="48" t="s">
        <v>2619</v>
      </c>
    </row>
    <row r="585" spans="1:4" ht="15" customHeight="1" x14ac:dyDescent="0.25">
      <c r="A585" s="24" t="s">
        <v>1239</v>
      </c>
      <c r="B585" s="25" t="s">
        <v>1240</v>
      </c>
      <c r="C585" s="28" t="s">
        <v>2529</v>
      </c>
      <c r="D585" s="48" t="s">
        <v>2619</v>
      </c>
    </row>
    <row r="586" spans="1:4" ht="15" customHeight="1" x14ac:dyDescent="0.25">
      <c r="A586" s="24" t="s">
        <v>1241</v>
      </c>
      <c r="B586" s="25" t="s">
        <v>1242</v>
      </c>
      <c r="C586" s="28" t="s">
        <v>2529</v>
      </c>
      <c r="D586" s="48" t="s">
        <v>2619</v>
      </c>
    </row>
    <row r="587" spans="1:4" ht="15" customHeight="1" x14ac:dyDescent="0.25">
      <c r="A587" s="24" t="s">
        <v>1243</v>
      </c>
      <c r="B587" s="25" t="s">
        <v>1244</v>
      </c>
      <c r="C587" s="28" t="s">
        <v>2529</v>
      </c>
      <c r="D587" s="48" t="s">
        <v>2619</v>
      </c>
    </row>
    <row r="588" spans="1:4" ht="15" customHeight="1" x14ac:dyDescent="0.25">
      <c r="A588" s="24" t="s">
        <v>1245</v>
      </c>
      <c r="B588" s="25" t="s">
        <v>1246</v>
      </c>
      <c r="C588" s="28" t="s">
        <v>2529</v>
      </c>
      <c r="D588" s="48" t="s">
        <v>2619</v>
      </c>
    </row>
    <row r="589" spans="1:4" ht="15" customHeight="1" x14ac:dyDescent="0.25">
      <c r="A589" s="24" t="s">
        <v>1247</v>
      </c>
      <c r="B589" s="25" t="s">
        <v>1248</v>
      </c>
      <c r="C589" s="28" t="s">
        <v>2529</v>
      </c>
      <c r="D589" s="48" t="s">
        <v>2619</v>
      </c>
    </row>
    <row r="590" spans="1:4" ht="15" customHeight="1" x14ac:dyDescent="0.25">
      <c r="A590" s="24" t="s">
        <v>1249</v>
      </c>
      <c r="B590" s="25" t="s">
        <v>1250</v>
      </c>
      <c r="C590" s="28" t="s">
        <v>2529</v>
      </c>
      <c r="D590" s="48" t="s">
        <v>2619</v>
      </c>
    </row>
    <row r="591" spans="1:4" ht="15" customHeight="1" x14ac:dyDescent="0.25">
      <c r="A591" s="24" t="s">
        <v>1251</v>
      </c>
      <c r="B591" s="25" t="s">
        <v>1252</v>
      </c>
      <c r="C591" s="28" t="s">
        <v>2529</v>
      </c>
      <c r="D591" s="48" t="s">
        <v>2619</v>
      </c>
    </row>
    <row r="592" spans="1:4" ht="15" customHeight="1" x14ac:dyDescent="0.25">
      <c r="A592" s="24" t="s">
        <v>1253</v>
      </c>
      <c r="B592" s="25" t="s">
        <v>1254</v>
      </c>
      <c r="C592" s="28" t="s">
        <v>2529</v>
      </c>
      <c r="D592" s="48" t="s">
        <v>2619</v>
      </c>
    </row>
    <row r="593" spans="1:4" ht="15" customHeight="1" x14ac:dyDescent="0.25">
      <c r="A593" s="24" t="s">
        <v>1255</v>
      </c>
      <c r="B593" s="25" t="s">
        <v>1256</v>
      </c>
      <c r="C593" s="28" t="s">
        <v>2529</v>
      </c>
      <c r="D593" s="48" t="s">
        <v>2619</v>
      </c>
    </row>
    <row r="594" spans="1:4" ht="15" customHeight="1" x14ac:dyDescent="0.25">
      <c r="A594" s="24" t="s">
        <v>1257</v>
      </c>
      <c r="B594" s="25" t="s">
        <v>1258</v>
      </c>
      <c r="C594" s="28" t="s">
        <v>2529</v>
      </c>
      <c r="D594" s="48" t="s">
        <v>2619</v>
      </c>
    </row>
    <row r="595" spans="1:4" ht="15" customHeight="1" x14ac:dyDescent="0.25">
      <c r="A595" s="24" t="s">
        <v>1259</v>
      </c>
      <c r="B595" s="25" t="s">
        <v>1260</v>
      </c>
      <c r="C595" s="28" t="s">
        <v>2529</v>
      </c>
      <c r="D595" s="48" t="s">
        <v>2619</v>
      </c>
    </row>
    <row r="596" spans="1:4" ht="15" customHeight="1" x14ac:dyDescent="0.25">
      <c r="A596" s="24" t="s">
        <v>1261</v>
      </c>
      <c r="B596" s="25" t="s">
        <v>1262</v>
      </c>
      <c r="C596" s="28" t="s">
        <v>2529</v>
      </c>
      <c r="D596" s="48" t="s">
        <v>2619</v>
      </c>
    </row>
    <row r="597" spans="1:4" ht="15" customHeight="1" x14ac:dyDescent="0.25">
      <c r="A597" s="24" t="s">
        <v>1263</v>
      </c>
      <c r="B597" s="25" t="s">
        <v>1264</v>
      </c>
      <c r="C597" s="28" t="s">
        <v>2529</v>
      </c>
      <c r="D597" s="48" t="s">
        <v>2619</v>
      </c>
    </row>
    <row r="598" spans="1:4" ht="15" customHeight="1" x14ac:dyDescent="0.25">
      <c r="A598" s="24" t="s">
        <v>1265</v>
      </c>
      <c r="B598" s="25" t="s">
        <v>1266</v>
      </c>
      <c r="C598" s="28" t="s">
        <v>2529</v>
      </c>
      <c r="D598" s="48" t="s">
        <v>2619</v>
      </c>
    </row>
    <row r="599" spans="1:4" ht="15" customHeight="1" x14ac:dyDescent="0.25">
      <c r="A599" s="24" t="s">
        <v>1267</v>
      </c>
      <c r="B599" s="25" t="s">
        <v>1268</v>
      </c>
      <c r="C599" s="28" t="s">
        <v>2529</v>
      </c>
      <c r="D599" s="48" t="s">
        <v>2619</v>
      </c>
    </row>
    <row r="600" spans="1:4" ht="15" customHeight="1" x14ac:dyDescent="0.25">
      <c r="A600" s="24" t="s">
        <v>1269</v>
      </c>
      <c r="B600" s="25" t="s">
        <v>1270</v>
      </c>
      <c r="C600" s="28" t="s">
        <v>2529</v>
      </c>
      <c r="D600" s="48" t="s">
        <v>2619</v>
      </c>
    </row>
    <row r="601" spans="1:4" ht="15" customHeight="1" x14ac:dyDescent="0.25">
      <c r="A601" s="24" t="s">
        <v>1271</v>
      </c>
      <c r="B601" s="25" t="s">
        <v>1272</v>
      </c>
      <c r="C601" s="28" t="s">
        <v>2529</v>
      </c>
      <c r="D601" s="48" t="s">
        <v>2619</v>
      </c>
    </row>
    <row r="602" spans="1:4" ht="15" customHeight="1" x14ac:dyDescent="0.25">
      <c r="A602" s="24" t="s">
        <v>1273</v>
      </c>
      <c r="B602" s="25" t="s">
        <v>1274</v>
      </c>
      <c r="C602" s="28" t="s">
        <v>2529</v>
      </c>
      <c r="D602" s="48" t="s">
        <v>2619</v>
      </c>
    </row>
    <row r="603" spans="1:4" ht="15" customHeight="1" x14ac:dyDescent="0.25">
      <c r="A603" s="24" t="s">
        <v>1275</v>
      </c>
      <c r="B603" s="25" t="s">
        <v>1276</v>
      </c>
      <c r="C603" s="28" t="s">
        <v>2529</v>
      </c>
      <c r="D603" s="48" t="s">
        <v>2619</v>
      </c>
    </row>
    <row r="604" spans="1:4" ht="15" customHeight="1" x14ac:dyDescent="0.25">
      <c r="A604" s="24" t="s">
        <v>1277</v>
      </c>
      <c r="B604" s="25" t="s">
        <v>1278</v>
      </c>
      <c r="C604" s="28" t="s">
        <v>2529</v>
      </c>
      <c r="D604" s="48" t="s">
        <v>2619</v>
      </c>
    </row>
    <row r="605" spans="1:4" ht="15" customHeight="1" x14ac:dyDescent="0.25">
      <c r="A605" s="24" t="s">
        <v>1279</v>
      </c>
      <c r="B605" s="25" t="s">
        <v>1280</v>
      </c>
      <c r="C605" s="28" t="s">
        <v>2529</v>
      </c>
      <c r="D605" s="48" t="s">
        <v>2619</v>
      </c>
    </row>
    <row r="606" spans="1:4" ht="15" customHeight="1" x14ac:dyDescent="0.25">
      <c r="A606" s="24" t="s">
        <v>1281</v>
      </c>
      <c r="B606" s="25" t="s">
        <v>1282</v>
      </c>
      <c r="C606" s="28" t="s">
        <v>2529</v>
      </c>
      <c r="D606" s="48" t="s">
        <v>2619</v>
      </c>
    </row>
    <row r="607" spans="1:4" ht="15" customHeight="1" x14ac:dyDescent="0.25">
      <c r="A607" s="24" t="s">
        <v>1283</v>
      </c>
      <c r="B607" s="25" t="s">
        <v>1284</v>
      </c>
      <c r="C607" s="28" t="s">
        <v>2529</v>
      </c>
      <c r="D607" s="48" t="s">
        <v>2619</v>
      </c>
    </row>
    <row r="608" spans="1:4" ht="15" customHeight="1" x14ac:dyDescent="0.25">
      <c r="A608" s="24" t="s">
        <v>1285</v>
      </c>
      <c r="B608" s="25" t="s">
        <v>1286</v>
      </c>
      <c r="C608" s="28" t="s">
        <v>2529</v>
      </c>
      <c r="D608" s="48" t="s">
        <v>2619</v>
      </c>
    </row>
    <row r="609" spans="1:4" ht="15" customHeight="1" x14ac:dyDescent="0.25">
      <c r="A609" s="24" t="s">
        <v>1287</v>
      </c>
      <c r="B609" s="25" t="s">
        <v>1288</v>
      </c>
      <c r="C609" s="28" t="s">
        <v>2529</v>
      </c>
      <c r="D609" s="48" t="s">
        <v>2619</v>
      </c>
    </row>
    <row r="610" spans="1:4" ht="15" customHeight="1" x14ac:dyDescent="0.25">
      <c r="A610" s="24" t="s">
        <v>1289</v>
      </c>
      <c r="B610" s="25" t="s">
        <v>1290</v>
      </c>
      <c r="C610" s="28" t="s">
        <v>2529</v>
      </c>
      <c r="D610" s="48" t="s">
        <v>2619</v>
      </c>
    </row>
    <row r="611" spans="1:4" ht="15" customHeight="1" x14ac:dyDescent="0.25">
      <c r="A611" s="24" t="s">
        <v>1291</v>
      </c>
      <c r="B611" s="25" t="s">
        <v>1292</v>
      </c>
      <c r="C611" s="28" t="s">
        <v>2529</v>
      </c>
      <c r="D611" s="48" t="s">
        <v>2619</v>
      </c>
    </row>
    <row r="612" spans="1:4" ht="15" customHeight="1" x14ac:dyDescent="0.25">
      <c r="A612" s="24" t="s">
        <v>1293</v>
      </c>
      <c r="B612" s="25" t="s">
        <v>1294</v>
      </c>
      <c r="C612" s="28" t="s">
        <v>2529</v>
      </c>
      <c r="D612" s="48" t="s">
        <v>2619</v>
      </c>
    </row>
    <row r="613" spans="1:4" ht="15" customHeight="1" x14ac:dyDescent="0.25">
      <c r="A613" s="24" t="s">
        <v>1295</v>
      </c>
      <c r="B613" s="25" t="s">
        <v>1296</v>
      </c>
      <c r="C613" s="28" t="s">
        <v>2529</v>
      </c>
      <c r="D613" s="48" t="s">
        <v>2619</v>
      </c>
    </row>
    <row r="614" spans="1:4" ht="15" customHeight="1" x14ac:dyDescent="0.25">
      <c r="A614" s="24" t="s">
        <v>1297</v>
      </c>
      <c r="B614" s="25" t="s">
        <v>1298</v>
      </c>
      <c r="C614" s="28" t="s">
        <v>2529</v>
      </c>
      <c r="D614" s="48" t="s">
        <v>2619</v>
      </c>
    </row>
    <row r="615" spans="1:4" ht="15" customHeight="1" x14ac:dyDescent="0.25">
      <c r="A615" s="24" t="s">
        <v>1299</v>
      </c>
      <c r="B615" s="25" t="s">
        <v>1300</v>
      </c>
      <c r="C615" s="28" t="s">
        <v>2529</v>
      </c>
      <c r="D615" s="48" t="s">
        <v>2619</v>
      </c>
    </row>
    <row r="616" spans="1:4" ht="15" customHeight="1" x14ac:dyDescent="0.25">
      <c r="A616" s="24" t="s">
        <v>1301</v>
      </c>
      <c r="B616" s="25" t="s">
        <v>1302</v>
      </c>
      <c r="C616" s="28" t="s">
        <v>2529</v>
      </c>
      <c r="D616" s="48" t="s">
        <v>2619</v>
      </c>
    </row>
    <row r="617" spans="1:4" ht="15" customHeight="1" x14ac:dyDescent="0.25">
      <c r="A617" s="24" t="s">
        <v>1303</v>
      </c>
      <c r="B617" s="25" t="s">
        <v>1304</v>
      </c>
      <c r="C617" s="28" t="s">
        <v>2529</v>
      </c>
      <c r="D617" s="48" t="s">
        <v>2619</v>
      </c>
    </row>
    <row r="618" spans="1:4" ht="15" customHeight="1" x14ac:dyDescent="0.25">
      <c r="A618" s="24" t="s">
        <v>1305</v>
      </c>
      <c r="B618" s="25" t="s">
        <v>1306</v>
      </c>
      <c r="C618" s="28" t="s">
        <v>2529</v>
      </c>
      <c r="D618" s="48" t="s">
        <v>2619</v>
      </c>
    </row>
    <row r="619" spans="1:4" ht="15" customHeight="1" x14ac:dyDescent="0.25">
      <c r="A619" s="24" t="s">
        <v>1307</v>
      </c>
      <c r="B619" s="25" t="s">
        <v>1308</v>
      </c>
      <c r="C619" s="28" t="s">
        <v>2529</v>
      </c>
      <c r="D619" s="48" t="s">
        <v>2619</v>
      </c>
    </row>
    <row r="620" spans="1:4" ht="15" customHeight="1" x14ac:dyDescent="0.25">
      <c r="A620" s="24" t="s">
        <v>1309</v>
      </c>
      <c r="B620" s="25" t="s">
        <v>1310</v>
      </c>
      <c r="C620" s="28" t="s">
        <v>2529</v>
      </c>
      <c r="D620" s="48" t="s">
        <v>2619</v>
      </c>
    </row>
    <row r="621" spans="1:4" ht="15" customHeight="1" x14ac:dyDescent="0.25">
      <c r="A621" s="24" t="s">
        <v>1311</v>
      </c>
      <c r="B621" s="25" t="s">
        <v>1312</v>
      </c>
      <c r="C621" s="28" t="s">
        <v>2529</v>
      </c>
      <c r="D621" s="48" t="s">
        <v>2619</v>
      </c>
    </row>
    <row r="622" spans="1:4" ht="15" customHeight="1" x14ac:dyDescent="0.25">
      <c r="A622" s="24" t="s">
        <v>1313</v>
      </c>
      <c r="B622" s="25" t="s">
        <v>1314</v>
      </c>
      <c r="C622" s="28" t="s">
        <v>2529</v>
      </c>
      <c r="D622" s="48" t="s">
        <v>2619</v>
      </c>
    </row>
    <row r="623" spans="1:4" ht="15" customHeight="1" x14ac:dyDescent="0.25">
      <c r="A623" s="24" t="s">
        <v>1315</v>
      </c>
      <c r="B623" s="25" t="s">
        <v>1316</v>
      </c>
      <c r="C623" s="28" t="s">
        <v>2529</v>
      </c>
      <c r="D623" s="48" t="s">
        <v>2619</v>
      </c>
    </row>
    <row r="624" spans="1:4" ht="15" customHeight="1" x14ac:dyDescent="0.25">
      <c r="A624" s="24" t="s">
        <v>1317</v>
      </c>
      <c r="B624" s="25" t="s">
        <v>1318</v>
      </c>
      <c r="C624" s="28" t="s">
        <v>2529</v>
      </c>
      <c r="D624" s="48" t="s">
        <v>2619</v>
      </c>
    </row>
    <row r="625" spans="1:4" ht="15" customHeight="1" x14ac:dyDescent="0.25">
      <c r="A625" s="24" t="s">
        <v>1319</v>
      </c>
      <c r="B625" s="25" t="s">
        <v>1320</v>
      </c>
      <c r="C625" s="28" t="s">
        <v>2529</v>
      </c>
      <c r="D625" s="48" t="s">
        <v>2619</v>
      </c>
    </row>
    <row r="626" spans="1:4" ht="15" customHeight="1" x14ac:dyDescent="0.25">
      <c r="A626" s="24" t="s">
        <v>1321</v>
      </c>
      <c r="B626" s="25" t="s">
        <v>1322</v>
      </c>
      <c r="C626" s="28" t="s">
        <v>2529</v>
      </c>
      <c r="D626" s="48" t="s">
        <v>2619</v>
      </c>
    </row>
    <row r="627" spans="1:4" ht="15" customHeight="1" x14ac:dyDescent="0.25">
      <c r="A627" s="24" t="s">
        <v>1323</v>
      </c>
      <c r="B627" s="25" t="s">
        <v>1324</v>
      </c>
      <c r="C627" s="28" t="s">
        <v>2529</v>
      </c>
      <c r="D627" s="48" t="s">
        <v>2619</v>
      </c>
    </row>
    <row r="628" spans="1:4" ht="15" customHeight="1" x14ac:dyDescent="0.25">
      <c r="A628" s="24" t="s">
        <v>1325</v>
      </c>
      <c r="B628" s="25" t="s">
        <v>1326</v>
      </c>
      <c r="C628" s="28" t="s">
        <v>2529</v>
      </c>
      <c r="D628" s="48" t="s">
        <v>2619</v>
      </c>
    </row>
    <row r="629" spans="1:4" ht="15" customHeight="1" x14ac:dyDescent="0.25">
      <c r="A629" s="24" t="s">
        <v>1327</v>
      </c>
      <c r="B629" s="25" t="s">
        <v>1328</v>
      </c>
      <c r="C629" s="28" t="s">
        <v>2529</v>
      </c>
      <c r="D629" s="48" t="s">
        <v>2619</v>
      </c>
    </row>
    <row r="630" spans="1:4" ht="15" customHeight="1" x14ac:dyDescent="0.25">
      <c r="A630" s="24" t="s">
        <v>1329</v>
      </c>
      <c r="B630" s="25" t="s">
        <v>1330</v>
      </c>
      <c r="C630" s="28" t="s">
        <v>2529</v>
      </c>
      <c r="D630" s="48" t="s">
        <v>2619</v>
      </c>
    </row>
    <row r="631" spans="1:4" ht="15" customHeight="1" x14ac:dyDescent="0.25">
      <c r="A631" s="24" t="s">
        <v>1331</v>
      </c>
      <c r="B631" s="25" t="s">
        <v>1332</v>
      </c>
      <c r="C631" s="28" t="s">
        <v>2529</v>
      </c>
      <c r="D631" s="48" t="s">
        <v>2619</v>
      </c>
    </row>
    <row r="632" spans="1:4" ht="15" customHeight="1" x14ac:dyDescent="0.25">
      <c r="A632" s="24" t="s">
        <v>1333</v>
      </c>
      <c r="B632" s="25" t="s">
        <v>1334</v>
      </c>
      <c r="C632" s="28" t="s">
        <v>2529</v>
      </c>
      <c r="D632" s="48" t="s">
        <v>2619</v>
      </c>
    </row>
    <row r="633" spans="1:4" ht="15" customHeight="1" x14ac:dyDescent="0.25">
      <c r="A633" s="24" t="s">
        <v>1335</v>
      </c>
      <c r="B633" s="25" t="s">
        <v>1336</v>
      </c>
      <c r="C633" s="28" t="s">
        <v>2529</v>
      </c>
      <c r="D633" s="48" t="s">
        <v>2619</v>
      </c>
    </row>
    <row r="634" spans="1:4" ht="15" customHeight="1" x14ac:dyDescent="0.25">
      <c r="A634" s="24" t="s">
        <v>1337</v>
      </c>
      <c r="B634" s="25" t="s">
        <v>1338</v>
      </c>
      <c r="C634" s="28" t="s">
        <v>2529</v>
      </c>
      <c r="D634" s="48" t="s">
        <v>2619</v>
      </c>
    </row>
    <row r="635" spans="1:4" ht="15" customHeight="1" x14ac:dyDescent="0.25">
      <c r="A635" s="24" t="s">
        <v>1339</v>
      </c>
      <c r="B635" s="25" t="s">
        <v>1340</v>
      </c>
      <c r="C635" s="28" t="s">
        <v>2529</v>
      </c>
      <c r="D635" s="48" t="s">
        <v>2619</v>
      </c>
    </row>
    <row r="636" spans="1:4" ht="15" customHeight="1" x14ac:dyDescent="0.25">
      <c r="A636" s="24" t="s">
        <v>1341</v>
      </c>
      <c r="B636" s="25" t="s">
        <v>1342</v>
      </c>
      <c r="C636" s="28" t="s">
        <v>2529</v>
      </c>
      <c r="D636" s="48" t="s">
        <v>2619</v>
      </c>
    </row>
    <row r="637" spans="1:4" ht="15" customHeight="1" x14ac:dyDescent="0.25">
      <c r="A637" s="24" t="s">
        <v>1343</v>
      </c>
      <c r="B637" s="25" t="s">
        <v>1344</v>
      </c>
      <c r="C637" s="28" t="s">
        <v>2529</v>
      </c>
      <c r="D637" s="48" t="s">
        <v>2619</v>
      </c>
    </row>
    <row r="638" spans="1:4" ht="15" customHeight="1" x14ac:dyDescent="0.25">
      <c r="A638" s="24" t="s">
        <v>1345</v>
      </c>
      <c r="B638" s="25" t="s">
        <v>1346</v>
      </c>
      <c r="C638" s="28" t="s">
        <v>2529</v>
      </c>
      <c r="D638" s="48" t="s">
        <v>2619</v>
      </c>
    </row>
    <row r="639" spans="1:4" ht="15" customHeight="1" x14ac:dyDescent="0.25">
      <c r="A639" s="24" t="s">
        <v>1347</v>
      </c>
      <c r="B639" s="25" t="s">
        <v>1348</v>
      </c>
      <c r="C639" s="28" t="s">
        <v>2529</v>
      </c>
      <c r="D639" s="48" t="s">
        <v>2619</v>
      </c>
    </row>
    <row r="640" spans="1:4" ht="15" customHeight="1" x14ac:dyDescent="0.25">
      <c r="A640" s="24" t="s">
        <v>1349</v>
      </c>
      <c r="B640" s="25" t="s">
        <v>1350</v>
      </c>
      <c r="C640" s="28" t="s">
        <v>2529</v>
      </c>
      <c r="D640" s="48" t="s">
        <v>2619</v>
      </c>
    </row>
    <row r="641" spans="1:4" ht="15" customHeight="1" x14ac:dyDescent="0.25">
      <c r="A641" s="24" t="s">
        <v>1351</v>
      </c>
      <c r="B641" s="25" t="s">
        <v>1352</v>
      </c>
      <c r="C641" s="28" t="s">
        <v>2529</v>
      </c>
      <c r="D641" s="48" t="s">
        <v>2619</v>
      </c>
    </row>
    <row r="642" spans="1:4" ht="15" customHeight="1" x14ac:dyDescent="0.25">
      <c r="A642" s="24" t="s">
        <v>1353</v>
      </c>
      <c r="B642" s="25" t="s">
        <v>1354</v>
      </c>
      <c r="C642" s="28" t="s">
        <v>2529</v>
      </c>
      <c r="D642" s="48" t="s">
        <v>2619</v>
      </c>
    </row>
    <row r="643" spans="1:4" ht="15" customHeight="1" x14ac:dyDescent="0.25">
      <c r="A643" s="24" t="s">
        <v>1355</v>
      </c>
      <c r="B643" s="25" t="s">
        <v>1356</v>
      </c>
      <c r="C643" s="28" t="s">
        <v>2529</v>
      </c>
      <c r="D643" s="48" t="s">
        <v>2619</v>
      </c>
    </row>
    <row r="644" spans="1:4" ht="15" customHeight="1" x14ac:dyDescent="0.25">
      <c r="A644" s="24" t="s">
        <v>1357</v>
      </c>
      <c r="B644" s="25" t="s">
        <v>1358</v>
      </c>
      <c r="C644" s="28" t="s">
        <v>2529</v>
      </c>
      <c r="D644" s="48" t="s">
        <v>2619</v>
      </c>
    </row>
    <row r="645" spans="1:4" ht="15" customHeight="1" x14ac:dyDescent="0.25">
      <c r="A645" s="24" t="s">
        <v>1359</v>
      </c>
      <c r="B645" s="25" t="s">
        <v>1360</v>
      </c>
      <c r="C645" s="28" t="s">
        <v>2529</v>
      </c>
      <c r="D645" s="48" t="s">
        <v>2619</v>
      </c>
    </row>
    <row r="646" spans="1:4" ht="15" customHeight="1" x14ac:dyDescent="0.25">
      <c r="A646" s="24" t="s">
        <v>1361</v>
      </c>
      <c r="B646" s="25" t="s">
        <v>1362</v>
      </c>
      <c r="C646" s="28" t="s">
        <v>2529</v>
      </c>
      <c r="D646" s="48" t="s">
        <v>2619</v>
      </c>
    </row>
    <row r="647" spans="1:4" ht="15" customHeight="1" x14ac:dyDescent="0.25">
      <c r="A647" s="24" t="s">
        <v>1363</v>
      </c>
      <c r="B647" s="25" t="s">
        <v>1364</v>
      </c>
      <c r="C647" s="28" t="s">
        <v>2529</v>
      </c>
      <c r="D647" s="48" t="s">
        <v>2619</v>
      </c>
    </row>
    <row r="648" spans="1:4" ht="15" customHeight="1" x14ac:dyDescent="0.25">
      <c r="A648" s="24" t="s">
        <v>1365</v>
      </c>
      <c r="B648" s="25" t="s">
        <v>1366</v>
      </c>
      <c r="C648" s="28" t="s">
        <v>2529</v>
      </c>
      <c r="D648" s="48" t="s">
        <v>2619</v>
      </c>
    </row>
    <row r="649" spans="1:4" ht="15" customHeight="1" x14ac:dyDescent="0.25">
      <c r="A649" s="24" t="s">
        <v>1367</v>
      </c>
      <c r="B649" s="25" t="s">
        <v>1368</v>
      </c>
      <c r="C649" s="28" t="s">
        <v>2529</v>
      </c>
      <c r="D649" s="48" t="s">
        <v>2619</v>
      </c>
    </row>
    <row r="650" spans="1:4" ht="15" customHeight="1" x14ac:dyDescent="0.25">
      <c r="A650" s="24" t="s">
        <v>1369</v>
      </c>
      <c r="B650" s="25" t="s">
        <v>1370</v>
      </c>
      <c r="C650" s="28" t="s">
        <v>2529</v>
      </c>
      <c r="D650" s="48" t="s">
        <v>2619</v>
      </c>
    </row>
    <row r="651" spans="1:4" ht="15" customHeight="1" x14ac:dyDescent="0.25">
      <c r="A651" s="24" t="s">
        <v>1371</v>
      </c>
      <c r="B651" s="25" t="s">
        <v>1372</v>
      </c>
      <c r="C651" s="28" t="s">
        <v>2529</v>
      </c>
      <c r="D651" s="48" t="s">
        <v>2619</v>
      </c>
    </row>
    <row r="652" spans="1:4" ht="15" customHeight="1" x14ac:dyDescent="0.25">
      <c r="A652" s="24" t="s">
        <v>1373</v>
      </c>
      <c r="B652" s="25" t="s">
        <v>1374</v>
      </c>
      <c r="C652" s="28" t="s">
        <v>2529</v>
      </c>
      <c r="D652" s="48" t="s">
        <v>2619</v>
      </c>
    </row>
    <row r="653" spans="1:4" ht="15" customHeight="1" x14ac:dyDescent="0.25">
      <c r="A653" s="24" t="s">
        <v>1375</v>
      </c>
      <c r="B653" s="25" t="s">
        <v>1376</v>
      </c>
      <c r="C653" s="28" t="s">
        <v>2529</v>
      </c>
      <c r="D653" s="48" t="s">
        <v>2619</v>
      </c>
    </row>
    <row r="654" spans="1:4" ht="15" customHeight="1" x14ac:dyDescent="0.25">
      <c r="A654" s="24" t="s">
        <v>1377</v>
      </c>
      <c r="B654" s="25" t="s">
        <v>1378</v>
      </c>
      <c r="C654" s="28" t="s">
        <v>2529</v>
      </c>
      <c r="D654" s="48" t="s">
        <v>2619</v>
      </c>
    </row>
    <row r="655" spans="1:4" ht="15" customHeight="1" x14ac:dyDescent="0.25">
      <c r="A655" s="24" t="s">
        <v>1379</v>
      </c>
      <c r="B655" s="25" t="s">
        <v>1380</v>
      </c>
      <c r="C655" s="28" t="s">
        <v>2529</v>
      </c>
      <c r="D655" s="48" t="s">
        <v>2619</v>
      </c>
    </row>
    <row r="656" spans="1:4" ht="15" customHeight="1" x14ac:dyDescent="0.25">
      <c r="A656" s="24" t="s">
        <v>1381</v>
      </c>
      <c r="B656" s="25" t="s">
        <v>1382</v>
      </c>
      <c r="C656" s="28" t="s">
        <v>2529</v>
      </c>
      <c r="D656" s="48" t="s">
        <v>2619</v>
      </c>
    </row>
    <row r="657" spans="1:4" ht="15" customHeight="1" x14ac:dyDescent="0.25">
      <c r="A657" s="24" t="s">
        <v>1383</v>
      </c>
      <c r="B657" s="25" t="s">
        <v>1384</v>
      </c>
      <c r="C657" s="28" t="s">
        <v>2529</v>
      </c>
      <c r="D657" s="48" t="s">
        <v>2619</v>
      </c>
    </row>
    <row r="658" spans="1:4" ht="15" customHeight="1" x14ac:dyDescent="0.25">
      <c r="A658" s="24" t="s">
        <v>1385</v>
      </c>
      <c r="B658" s="25" t="s">
        <v>1386</v>
      </c>
      <c r="C658" s="28" t="s">
        <v>2529</v>
      </c>
      <c r="D658" s="48" t="s">
        <v>2619</v>
      </c>
    </row>
    <row r="659" spans="1:4" ht="15" customHeight="1" x14ac:dyDescent="0.25">
      <c r="A659" s="24" t="s">
        <v>1387</v>
      </c>
      <c r="B659" s="25" t="s">
        <v>1388</v>
      </c>
      <c r="C659" s="28" t="s">
        <v>2529</v>
      </c>
      <c r="D659" s="48" t="s">
        <v>2619</v>
      </c>
    </row>
    <row r="660" spans="1:4" ht="15" customHeight="1" x14ac:dyDescent="0.25">
      <c r="A660" s="24" t="s">
        <v>1389</v>
      </c>
      <c r="B660" s="25" t="s">
        <v>1390</v>
      </c>
      <c r="C660" s="28" t="s">
        <v>2529</v>
      </c>
      <c r="D660" s="48" t="s">
        <v>2619</v>
      </c>
    </row>
    <row r="661" spans="1:4" ht="15" customHeight="1" x14ac:dyDescent="0.25">
      <c r="A661" s="24" t="s">
        <v>1391</v>
      </c>
      <c r="B661" s="25" t="s">
        <v>1392</v>
      </c>
      <c r="C661" s="28" t="s">
        <v>2529</v>
      </c>
      <c r="D661" s="48" t="s">
        <v>2619</v>
      </c>
    </row>
    <row r="662" spans="1:4" ht="15" customHeight="1" x14ac:dyDescent="0.25">
      <c r="A662" s="24" t="s">
        <v>1393</v>
      </c>
      <c r="B662" s="25" t="s">
        <v>1394</v>
      </c>
      <c r="C662" s="28" t="s">
        <v>2529</v>
      </c>
      <c r="D662" s="48" t="s">
        <v>2619</v>
      </c>
    </row>
    <row r="663" spans="1:4" ht="15" customHeight="1" x14ac:dyDescent="0.25">
      <c r="A663" s="24" t="s">
        <v>1395</v>
      </c>
      <c r="B663" s="25" t="s">
        <v>1396</v>
      </c>
      <c r="C663" s="28" t="s">
        <v>2529</v>
      </c>
      <c r="D663" s="48" t="s">
        <v>2619</v>
      </c>
    </row>
    <row r="664" spans="1:4" ht="15" customHeight="1" x14ac:dyDescent="0.25">
      <c r="A664" s="24" t="s">
        <v>1397</v>
      </c>
      <c r="B664" s="25" t="s">
        <v>1398</v>
      </c>
      <c r="C664" s="28" t="s">
        <v>2529</v>
      </c>
      <c r="D664" s="48" t="s">
        <v>2619</v>
      </c>
    </row>
    <row r="665" spans="1:4" ht="15" customHeight="1" x14ac:dyDescent="0.25">
      <c r="A665" s="24" t="s">
        <v>1399</v>
      </c>
      <c r="B665" s="25" t="s">
        <v>1400</v>
      </c>
      <c r="C665" s="28" t="s">
        <v>2529</v>
      </c>
      <c r="D665" s="48" t="s">
        <v>2619</v>
      </c>
    </row>
    <row r="666" spans="1:4" ht="15" customHeight="1" x14ac:dyDescent="0.25">
      <c r="A666" s="24" t="s">
        <v>1401</v>
      </c>
      <c r="B666" s="25" t="s">
        <v>1402</v>
      </c>
      <c r="C666" s="28" t="s">
        <v>2529</v>
      </c>
      <c r="D666" s="48" t="s">
        <v>2619</v>
      </c>
    </row>
    <row r="667" spans="1:4" ht="15" customHeight="1" x14ac:dyDescent="0.25">
      <c r="A667" s="24" t="s">
        <v>1403</v>
      </c>
      <c r="B667" s="25" t="s">
        <v>1404</v>
      </c>
      <c r="C667" s="28" t="s">
        <v>2529</v>
      </c>
      <c r="D667" s="48" t="s">
        <v>2619</v>
      </c>
    </row>
    <row r="668" spans="1:4" ht="15" customHeight="1" x14ac:dyDescent="0.25">
      <c r="A668" s="24" t="s">
        <v>1405</v>
      </c>
      <c r="B668" s="25" t="s">
        <v>1406</v>
      </c>
      <c r="C668" s="28" t="s">
        <v>2529</v>
      </c>
      <c r="D668" s="48" t="s">
        <v>2619</v>
      </c>
    </row>
    <row r="669" spans="1:4" ht="15" customHeight="1" x14ac:dyDescent="0.25">
      <c r="A669" s="24" t="s">
        <v>1407</v>
      </c>
      <c r="B669" s="25" t="s">
        <v>1408</v>
      </c>
      <c r="C669" s="28" t="s">
        <v>2529</v>
      </c>
      <c r="D669" s="48" t="s">
        <v>2619</v>
      </c>
    </row>
    <row r="670" spans="1:4" ht="15" customHeight="1" x14ac:dyDescent="0.25">
      <c r="A670" s="24" t="s">
        <v>1409</v>
      </c>
      <c r="B670" s="25" t="s">
        <v>1410</v>
      </c>
      <c r="C670" s="28" t="s">
        <v>2529</v>
      </c>
      <c r="D670" s="48" t="s">
        <v>2619</v>
      </c>
    </row>
    <row r="671" spans="1:4" ht="15" customHeight="1" x14ac:dyDescent="0.25">
      <c r="A671" s="24" t="s">
        <v>1411</v>
      </c>
      <c r="B671" s="25" t="s">
        <v>1412</v>
      </c>
      <c r="C671" s="28" t="s">
        <v>2529</v>
      </c>
      <c r="D671" s="48" t="s">
        <v>2619</v>
      </c>
    </row>
    <row r="672" spans="1:4" ht="15" customHeight="1" x14ac:dyDescent="0.25">
      <c r="A672" s="24" t="s">
        <v>1413</v>
      </c>
      <c r="B672" s="25" t="s">
        <v>1414</v>
      </c>
      <c r="C672" s="28" t="s">
        <v>2529</v>
      </c>
      <c r="D672" s="48" t="s">
        <v>2619</v>
      </c>
    </row>
    <row r="673" spans="1:4" ht="15" customHeight="1" x14ac:dyDescent="0.25">
      <c r="A673" s="24" t="s">
        <v>1415</v>
      </c>
      <c r="B673" s="25" t="s">
        <v>1416</v>
      </c>
      <c r="C673" s="28" t="s">
        <v>2529</v>
      </c>
      <c r="D673" s="48" t="s">
        <v>2619</v>
      </c>
    </row>
    <row r="674" spans="1:4" ht="15" customHeight="1" x14ac:dyDescent="0.25">
      <c r="A674" s="24" t="s">
        <v>1417</v>
      </c>
      <c r="B674" s="25" t="s">
        <v>1418</v>
      </c>
      <c r="C674" s="28" t="s">
        <v>2529</v>
      </c>
      <c r="D674" s="48" t="s">
        <v>2619</v>
      </c>
    </row>
    <row r="675" spans="1:4" ht="15" customHeight="1" x14ac:dyDescent="0.25">
      <c r="A675" s="24" t="s">
        <v>1419</v>
      </c>
      <c r="B675" s="25" t="s">
        <v>1420</v>
      </c>
      <c r="C675" s="28" t="s">
        <v>2529</v>
      </c>
      <c r="D675" s="48" t="s">
        <v>2619</v>
      </c>
    </row>
    <row r="676" spans="1:4" ht="15" customHeight="1" x14ac:dyDescent="0.25">
      <c r="A676" s="24" t="s">
        <v>1421</v>
      </c>
      <c r="B676" s="25" t="s">
        <v>1422</v>
      </c>
      <c r="C676" s="28" t="s">
        <v>2529</v>
      </c>
      <c r="D676" s="48" t="s">
        <v>2619</v>
      </c>
    </row>
    <row r="677" spans="1:4" ht="15" customHeight="1" x14ac:dyDescent="0.25">
      <c r="A677" s="24" t="s">
        <v>1423</v>
      </c>
      <c r="B677" s="25" t="s">
        <v>1424</v>
      </c>
      <c r="C677" s="28" t="s">
        <v>2529</v>
      </c>
      <c r="D677" s="48" t="s">
        <v>2619</v>
      </c>
    </row>
    <row r="678" spans="1:4" ht="15" customHeight="1" x14ac:dyDescent="0.25">
      <c r="A678" s="24" t="s">
        <v>1425</v>
      </c>
      <c r="B678" s="25" t="s">
        <v>1426</v>
      </c>
      <c r="C678" s="28" t="s">
        <v>2529</v>
      </c>
      <c r="D678" s="48" t="s">
        <v>2619</v>
      </c>
    </row>
    <row r="679" spans="1:4" ht="15" customHeight="1" x14ac:dyDescent="0.25">
      <c r="A679" s="24" t="s">
        <v>1427</v>
      </c>
      <c r="B679" s="25" t="s">
        <v>1428</v>
      </c>
      <c r="C679" s="28" t="s">
        <v>2529</v>
      </c>
      <c r="D679" s="48" t="s">
        <v>2619</v>
      </c>
    </row>
    <row r="680" spans="1:4" ht="15" customHeight="1" x14ac:dyDescent="0.25">
      <c r="A680" s="24" t="s">
        <v>1429</v>
      </c>
      <c r="B680" s="25" t="s">
        <v>1430</v>
      </c>
      <c r="C680" s="28" t="s">
        <v>2529</v>
      </c>
      <c r="D680" s="48" t="s">
        <v>2619</v>
      </c>
    </row>
    <row r="681" spans="1:4" ht="15" customHeight="1" x14ac:dyDescent="0.25">
      <c r="A681" s="24" t="s">
        <v>1431</v>
      </c>
      <c r="B681" s="25" t="s">
        <v>1432</v>
      </c>
      <c r="C681" s="28" t="s">
        <v>2529</v>
      </c>
      <c r="D681" s="48" t="s">
        <v>2619</v>
      </c>
    </row>
    <row r="682" spans="1:4" ht="15" customHeight="1" x14ac:dyDescent="0.25">
      <c r="A682" s="24" t="s">
        <v>1433</v>
      </c>
      <c r="B682" s="25" t="s">
        <v>1434</v>
      </c>
      <c r="C682" s="28" t="s">
        <v>2529</v>
      </c>
      <c r="D682" s="48" t="s">
        <v>2619</v>
      </c>
    </row>
    <row r="683" spans="1:4" ht="15" customHeight="1" x14ac:dyDescent="0.25">
      <c r="A683" s="24" t="s">
        <v>1435</v>
      </c>
      <c r="B683" s="25" t="s">
        <v>1436</v>
      </c>
      <c r="C683" s="28" t="s">
        <v>2529</v>
      </c>
      <c r="D683" s="48" t="s">
        <v>2619</v>
      </c>
    </row>
    <row r="684" spans="1:4" ht="15" customHeight="1" x14ac:dyDescent="0.25">
      <c r="A684" s="24" t="s">
        <v>1437</v>
      </c>
      <c r="B684" s="25" t="s">
        <v>1438</v>
      </c>
      <c r="C684" s="28" t="s">
        <v>2529</v>
      </c>
      <c r="D684" s="48" t="s">
        <v>2619</v>
      </c>
    </row>
    <row r="685" spans="1:4" ht="15" customHeight="1" x14ac:dyDescent="0.25">
      <c r="A685" s="24" t="s">
        <v>1439</v>
      </c>
      <c r="B685" s="25" t="s">
        <v>1440</v>
      </c>
      <c r="C685" s="28" t="s">
        <v>2529</v>
      </c>
      <c r="D685" s="48" t="s">
        <v>2619</v>
      </c>
    </row>
    <row r="686" spans="1:4" ht="15" customHeight="1" x14ac:dyDescent="0.25">
      <c r="A686" s="24" t="s">
        <v>1441</v>
      </c>
      <c r="B686" s="25" t="s">
        <v>1442</v>
      </c>
      <c r="C686" s="28" t="s">
        <v>2529</v>
      </c>
      <c r="D686" s="48" t="s">
        <v>2619</v>
      </c>
    </row>
    <row r="687" spans="1:4" ht="15" customHeight="1" x14ac:dyDescent="0.25">
      <c r="A687" s="24" t="s">
        <v>1443</v>
      </c>
      <c r="B687" s="25" t="s">
        <v>1444</v>
      </c>
      <c r="C687" s="28" t="s">
        <v>2529</v>
      </c>
      <c r="D687" s="48" t="s">
        <v>2619</v>
      </c>
    </row>
    <row r="688" spans="1:4" ht="15" customHeight="1" x14ac:dyDescent="0.25">
      <c r="A688" s="24" t="s">
        <v>1445</v>
      </c>
      <c r="B688" s="25" t="s">
        <v>1446</v>
      </c>
      <c r="C688" s="28" t="s">
        <v>2529</v>
      </c>
      <c r="D688" s="48" t="s">
        <v>2619</v>
      </c>
    </row>
    <row r="689" spans="1:4" ht="15" customHeight="1" x14ac:dyDescent="0.25">
      <c r="A689" s="24" t="s">
        <v>1447</v>
      </c>
      <c r="B689" s="25" t="s">
        <v>1448</v>
      </c>
      <c r="C689" s="28" t="s">
        <v>2529</v>
      </c>
      <c r="D689" s="48" t="s">
        <v>2619</v>
      </c>
    </row>
    <row r="690" spans="1:4" ht="15" customHeight="1" x14ac:dyDescent="0.25">
      <c r="A690" s="24" t="s">
        <v>1449</v>
      </c>
      <c r="B690" s="25" t="s">
        <v>1450</v>
      </c>
      <c r="C690" s="28" t="s">
        <v>2529</v>
      </c>
      <c r="D690" s="48" t="s">
        <v>2619</v>
      </c>
    </row>
    <row r="691" spans="1:4" ht="15" customHeight="1" x14ac:dyDescent="0.25">
      <c r="A691" s="24" t="s">
        <v>1451</v>
      </c>
      <c r="B691" s="25" t="s">
        <v>1452</v>
      </c>
      <c r="C691" s="28" t="s">
        <v>2529</v>
      </c>
      <c r="D691" s="48" t="s">
        <v>2619</v>
      </c>
    </row>
    <row r="692" spans="1:4" ht="15" customHeight="1" x14ac:dyDescent="0.25">
      <c r="A692" s="24" t="s">
        <v>1453</v>
      </c>
      <c r="B692" s="25" t="s">
        <v>1454</v>
      </c>
      <c r="C692" s="28" t="s">
        <v>2529</v>
      </c>
      <c r="D692" s="48" t="s">
        <v>2619</v>
      </c>
    </row>
    <row r="693" spans="1:4" ht="15" customHeight="1" x14ac:dyDescent="0.25">
      <c r="A693" s="24" t="s">
        <v>1455</v>
      </c>
      <c r="B693" s="25" t="s">
        <v>1456</v>
      </c>
      <c r="C693" s="28" t="s">
        <v>2529</v>
      </c>
      <c r="D693" s="48" t="s">
        <v>2619</v>
      </c>
    </row>
    <row r="694" spans="1:4" ht="15" customHeight="1" x14ac:dyDescent="0.25">
      <c r="A694" s="24" t="s">
        <v>1457</v>
      </c>
      <c r="B694" s="25" t="s">
        <v>1458</v>
      </c>
      <c r="C694" s="28" t="s">
        <v>2529</v>
      </c>
      <c r="D694" s="48" t="s">
        <v>2619</v>
      </c>
    </row>
    <row r="695" spans="1:4" ht="15" customHeight="1" x14ac:dyDescent="0.25">
      <c r="A695" s="24" t="s">
        <v>1459</v>
      </c>
      <c r="B695" s="25" t="s">
        <v>1460</v>
      </c>
      <c r="C695" s="28" t="s">
        <v>2529</v>
      </c>
      <c r="D695" s="48" t="s">
        <v>2619</v>
      </c>
    </row>
    <row r="696" spans="1:4" ht="15" customHeight="1" x14ac:dyDescent="0.25">
      <c r="A696" s="24" t="s">
        <v>1461</v>
      </c>
      <c r="B696" s="25" t="s">
        <v>1462</v>
      </c>
      <c r="C696" s="28" t="s">
        <v>2529</v>
      </c>
      <c r="D696" s="48" t="s">
        <v>2619</v>
      </c>
    </row>
    <row r="697" spans="1:4" ht="15" customHeight="1" x14ac:dyDescent="0.25">
      <c r="A697" s="24" t="s">
        <v>1463</v>
      </c>
      <c r="B697" s="25" t="s">
        <v>1464</v>
      </c>
      <c r="C697" s="28" t="s">
        <v>2529</v>
      </c>
      <c r="D697" s="48" t="s">
        <v>2619</v>
      </c>
    </row>
    <row r="698" spans="1:4" ht="15" customHeight="1" x14ac:dyDescent="0.25">
      <c r="A698" s="24" t="s">
        <v>1465</v>
      </c>
      <c r="B698" s="25" t="s">
        <v>1466</v>
      </c>
      <c r="C698" s="28" t="s">
        <v>2529</v>
      </c>
      <c r="D698" s="48" t="s">
        <v>2619</v>
      </c>
    </row>
    <row r="699" spans="1:4" ht="15" customHeight="1" x14ac:dyDescent="0.25">
      <c r="A699" s="24" t="s">
        <v>1467</v>
      </c>
      <c r="B699" s="25" t="s">
        <v>1468</v>
      </c>
      <c r="C699" s="28" t="s">
        <v>2529</v>
      </c>
      <c r="D699" s="48" t="s">
        <v>2619</v>
      </c>
    </row>
    <row r="700" spans="1:4" ht="15" customHeight="1" x14ac:dyDescent="0.25">
      <c r="A700" s="24" t="s">
        <v>1469</v>
      </c>
      <c r="B700" s="25" t="s">
        <v>1470</v>
      </c>
      <c r="C700" s="28" t="s">
        <v>2529</v>
      </c>
      <c r="D700" s="48" t="s">
        <v>2619</v>
      </c>
    </row>
    <row r="701" spans="1:4" ht="15" customHeight="1" x14ac:dyDescent="0.25">
      <c r="A701" s="24" t="s">
        <v>1471</v>
      </c>
      <c r="B701" s="25" t="s">
        <v>1472</v>
      </c>
      <c r="C701" s="28" t="s">
        <v>2529</v>
      </c>
      <c r="D701" s="48" t="s">
        <v>2619</v>
      </c>
    </row>
    <row r="702" spans="1:4" ht="15" customHeight="1" x14ac:dyDescent="0.25">
      <c r="A702" s="24" t="s">
        <v>1473</v>
      </c>
      <c r="B702" s="25" t="s">
        <v>1474</v>
      </c>
      <c r="C702" s="28" t="s">
        <v>2529</v>
      </c>
      <c r="D702" s="48" t="s">
        <v>2619</v>
      </c>
    </row>
    <row r="703" spans="1:4" ht="15" customHeight="1" x14ac:dyDescent="0.25">
      <c r="A703" s="24" t="s">
        <v>1475</v>
      </c>
      <c r="B703" s="25" t="s">
        <v>1476</v>
      </c>
      <c r="C703" s="28" t="s">
        <v>2529</v>
      </c>
      <c r="D703" s="48" t="s">
        <v>2619</v>
      </c>
    </row>
    <row r="704" spans="1:4" ht="15" customHeight="1" x14ac:dyDescent="0.25">
      <c r="A704" s="24" t="s">
        <v>1477</v>
      </c>
      <c r="B704" s="25" t="s">
        <v>1478</v>
      </c>
      <c r="C704" s="28" t="s">
        <v>2529</v>
      </c>
      <c r="D704" s="48" t="s">
        <v>2619</v>
      </c>
    </row>
    <row r="705" spans="1:4" ht="15" customHeight="1" x14ac:dyDescent="0.25">
      <c r="A705" s="24" t="s">
        <v>1479</v>
      </c>
      <c r="B705" s="25" t="s">
        <v>1480</v>
      </c>
      <c r="C705" s="28" t="s">
        <v>2529</v>
      </c>
      <c r="D705" s="48" t="s">
        <v>2619</v>
      </c>
    </row>
    <row r="706" spans="1:4" ht="15" customHeight="1" x14ac:dyDescent="0.25">
      <c r="A706" s="24" t="s">
        <v>1481</v>
      </c>
      <c r="B706" s="25" t="s">
        <v>1482</v>
      </c>
      <c r="C706" s="28" t="s">
        <v>2529</v>
      </c>
      <c r="D706" s="48" t="s">
        <v>2619</v>
      </c>
    </row>
    <row r="707" spans="1:4" ht="15" customHeight="1" x14ac:dyDescent="0.25">
      <c r="A707" s="24" t="s">
        <v>1483</v>
      </c>
      <c r="B707" s="25" t="s">
        <v>1484</v>
      </c>
      <c r="C707" s="28" t="s">
        <v>2529</v>
      </c>
      <c r="D707" s="48" t="s">
        <v>2619</v>
      </c>
    </row>
    <row r="708" spans="1:4" ht="15" customHeight="1" x14ac:dyDescent="0.25">
      <c r="A708" s="24" t="s">
        <v>1485</v>
      </c>
      <c r="B708" s="25" t="s">
        <v>1486</v>
      </c>
      <c r="C708" s="28" t="s">
        <v>2529</v>
      </c>
      <c r="D708" s="48" t="s">
        <v>2619</v>
      </c>
    </row>
    <row r="709" spans="1:4" ht="15" customHeight="1" x14ac:dyDescent="0.25">
      <c r="A709" s="24" t="s">
        <v>1487</v>
      </c>
      <c r="B709" s="25" t="s">
        <v>1488</v>
      </c>
      <c r="C709" s="28" t="s">
        <v>2529</v>
      </c>
      <c r="D709" s="48" t="s">
        <v>2619</v>
      </c>
    </row>
    <row r="710" spans="1:4" ht="15" customHeight="1" x14ac:dyDescent="0.25">
      <c r="A710" s="24" t="s">
        <v>1489</v>
      </c>
      <c r="B710" s="25" t="s">
        <v>1490</v>
      </c>
      <c r="C710" s="28" t="s">
        <v>2529</v>
      </c>
      <c r="D710" s="48" t="s">
        <v>2619</v>
      </c>
    </row>
    <row r="711" spans="1:4" ht="15" customHeight="1" x14ac:dyDescent="0.25">
      <c r="A711" s="24" t="s">
        <v>1491</v>
      </c>
      <c r="B711" s="25" t="s">
        <v>1492</v>
      </c>
      <c r="C711" s="28" t="s">
        <v>2529</v>
      </c>
      <c r="D711" s="48" t="s">
        <v>2619</v>
      </c>
    </row>
    <row r="712" spans="1:4" ht="15" customHeight="1" x14ac:dyDescent="0.25">
      <c r="A712" s="24" t="s">
        <v>1493</v>
      </c>
      <c r="B712" s="25" t="s">
        <v>1494</v>
      </c>
      <c r="C712" s="28" t="s">
        <v>2529</v>
      </c>
      <c r="D712" s="48" t="s">
        <v>2619</v>
      </c>
    </row>
    <row r="713" spans="1:4" ht="15" customHeight="1" x14ac:dyDescent="0.25">
      <c r="A713" s="24" t="s">
        <v>1495</v>
      </c>
      <c r="B713" s="25" t="s">
        <v>1496</v>
      </c>
      <c r="C713" s="28" t="s">
        <v>2529</v>
      </c>
      <c r="D713" s="48" t="s">
        <v>2619</v>
      </c>
    </row>
    <row r="714" spans="1:4" ht="15" customHeight="1" x14ac:dyDescent="0.25">
      <c r="A714" s="24" t="s">
        <v>1497</v>
      </c>
      <c r="B714" s="25" t="s">
        <v>1498</v>
      </c>
      <c r="C714" s="28" t="s">
        <v>2529</v>
      </c>
      <c r="D714" s="48" t="s">
        <v>2619</v>
      </c>
    </row>
    <row r="715" spans="1:4" ht="15" customHeight="1" x14ac:dyDescent="0.25">
      <c r="A715" s="24" t="s">
        <v>1499</v>
      </c>
      <c r="B715" s="25" t="s">
        <v>1500</v>
      </c>
      <c r="C715" s="28" t="s">
        <v>2529</v>
      </c>
      <c r="D715" s="48" t="s">
        <v>2619</v>
      </c>
    </row>
    <row r="716" spans="1:4" ht="15" customHeight="1" x14ac:dyDescent="0.25">
      <c r="A716" s="24" t="s">
        <v>1501</v>
      </c>
      <c r="B716" s="25" t="s">
        <v>1502</v>
      </c>
      <c r="C716" s="28" t="s">
        <v>2529</v>
      </c>
      <c r="D716" s="48" t="s">
        <v>2619</v>
      </c>
    </row>
    <row r="717" spans="1:4" ht="15" customHeight="1" x14ac:dyDescent="0.25">
      <c r="A717" s="24" t="s">
        <v>1503</v>
      </c>
      <c r="B717" s="25" t="s">
        <v>1504</v>
      </c>
      <c r="C717" s="28" t="s">
        <v>2529</v>
      </c>
      <c r="D717" s="48" t="s">
        <v>2619</v>
      </c>
    </row>
    <row r="718" spans="1:4" ht="15" customHeight="1" x14ac:dyDescent="0.25">
      <c r="A718" s="24" t="s">
        <v>1505</v>
      </c>
      <c r="B718" s="25" t="s">
        <v>1506</v>
      </c>
      <c r="C718" s="28" t="s">
        <v>2529</v>
      </c>
      <c r="D718" s="48" t="s">
        <v>2619</v>
      </c>
    </row>
    <row r="719" spans="1:4" ht="15" customHeight="1" x14ac:dyDescent="0.25">
      <c r="A719" s="24" t="s">
        <v>1507</v>
      </c>
      <c r="B719" s="25" t="s">
        <v>1508</v>
      </c>
      <c r="C719" s="28" t="s">
        <v>2529</v>
      </c>
      <c r="D719" s="48" t="s">
        <v>2619</v>
      </c>
    </row>
    <row r="720" spans="1:4" ht="15" customHeight="1" x14ac:dyDescent="0.25">
      <c r="A720" s="24" t="s">
        <v>1509</v>
      </c>
      <c r="B720" s="25" t="s">
        <v>1510</v>
      </c>
      <c r="C720" s="28" t="s">
        <v>2529</v>
      </c>
      <c r="D720" s="48" t="s">
        <v>2619</v>
      </c>
    </row>
    <row r="721" spans="1:4" ht="15" customHeight="1" x14ac:dyDescent="0.25">
      <c r="A721" s="24" t="s">
        <v>1511</v>
      </c>
      <c r="B721" s="25" t="s">
        <v>1512</v>
      </c>
      <c r="C721" s="28" t="s">
        <v>2529</v>
      </c>
      <c r="D721" s="48" t="s">
        <v>2619</v>
      </c>
    </row>
    <row r="722" spans="1:4" ht="15" customHeight="1" x14ac:dyDescent="0.25">
      <c r="A722" s="24" t="s">
        <v>1513</v>
      </c>
      <c r="B722" s="25" t="s">
        <v>1514</v>
      </c>
      <c r="C722" s="28" t="s">
        <v>2529</v>
      </c>
      <c r="D722" s="48" t="s">
        <v>2619</v>
      </c>
    </row>
    <row r="723" spans="1:4" ht="15" customHeight="1" x14ac:dyDescent="0.25">
      <c r="A723" s="24" t="s">
        <v>1515</v>
      </c>
      <c r="B723" s="25" t="s">
        <v>1516</v>
      </c>
      <c r="C723" s="28" t="s">
        <v>2529</v>
      </c>
      <c r="D723" s="48" t="s">
        <v>2619</v>
      </c>
    </row>
    <row r="724" spans="1:4" ht="15" customHeight="1" x14ac:dyDescent="0.25">
      <c r="A724" s="24" t="s">
        <v>1517</v>
      </c>
      <c r="B724" s="25" t="s">
        <v>1518</v>
      </c>
      <c r="C724" s="28" t="s">
        <v>2529</v>
      </c>
      <c r="D724" s="48" t="s">
        <v>2619</v>
      </c>
    </row>
    <row r="725" spans="1:4" ht="15" customHeight="1" x14ac:dyDescent="0.25">
      <c r="A725" s="24" t="s">
        <v>1519</v>
      </c>
      <c r="B725" s="25" t="s">
        <v>1520</v>
      </c>
      <c r="C725" s="28" t="s">
        <v>2529</v>
      </c>
      <c r="D725" s="48" t="s">
        <v>2619</v>
      </c>
    </row>
    <row r="726" spans="1:4" ht="15" customHeight="1" x14ac:dyDescent="0.25">
      <c r="A726" s="24" t="s">
        <v>1521</v>
      </c>
      <c r="B726" s="25" t="s">
        <v>1522</v>
      </c>
      <c r="C726" s="28" t="s">
        <v>2529</v>
      </c>
      <c r="D726" s="48" t="s">
        <v>2619</v>
      </c>
    </row>
    <row r="727" spans="1:4" ht="15" customHeight="1" x14ac:dyDescent="0.25">
      <c r="A727" s="24" t="s">
        <v>1523</v>
      </c>
      <c r="B727" s="25" t="s">
        <v>1524</v>
      </c>
      <c r="C727" s="28" t="s">
        <v>2529</v>
      </c>
      <c r="D727" s="48" t="s">
        <v>2619</v>
      </c>
    </row>
    <row r="728" spans="1:4" ht="15" customHeight="1" x14ac:dyDescent="0.25">
      <c r="A728" s="24" t="s">
        <v>1525</v>
      </c>
      <c r="B728" s="25" t="s">
        <v>1526</v>
      </c>
      <c r="C728" s="28" t="s">
        <v>2529</v>
      </c>
      <c r="D728" s="48" t="s">
        <v>2619</v>
      </c>
    </row>
    <row r="729" spans="1:4" ht="15" customHeight="1" x14ac:dyDescent="0.25">
      <c r="A729" s="24" t="s">
        <v>1527</v>
      </c>
      <c r="B729" s="25" t="s">
        <v>1528</v>
      </c>
      <c r="C729" s="28" t="s">
        <v>2529</v>
      </c>
      <c r="D729" s="48" t="s">
        <v>2619</v>
      </c>
    </row>
    <row r="730" spans="1:4" ht="15" customHeight="1" x14ac:dyDescent="0.25">
      <c r="A730" s="24" t="s">
        <v>1529</v>
      </c>
      <c r="B730" s="25" t="s">
        <v>1530</v>
      </c>
      <c r="C730" s="28" t="s">
        <v>2529</v>
      </c>
      <c r="D730" s="48" t="s">
        <v>2619</v>
      </c>
    </row>
    <row r="731" spans="1:4" ht="15" customHeight="1" x14ac:dyDescent="0.25">
      <c r="A731" s="24" t="s">
        <v>1531</v>
      </c>
      <c r="B731" s="25" t="s">
        <v>1532</v>
      </c>
      <c r="C731" s="28" t="s">
        <v>2529</v>
      </c>
      <c r="D731" s="48" t="s">
        <v>2619</v>
      </c>
    </row>
    <row r="732" spans="1:4" ht="15" customHeight="1" x14ac:dyDescent="0.25">
      <c r="A732" s="24" t="s">
        <v>1533</v>
      </c>
      <c r="B732" s="25" t="s">
        <v>1534</v>
      </c>
      <c r="C732" s="28" t="s">
        <v>2529</v>
      </c>
      <c r="D732" s="48" t="s">
        <v>2619</v>
      </c>
    </row>
    <row r="733" spans="1:4" ht="15" customHeight="1" x14ac:dyDescent="0.25">
      <c r="A733" s="24" t="s">
        <v>1535</v>
      </c>
      <c r="B733" s="25" t="s">
        <v>1536</v>
      </c>
      <c r="C733" s="28" t="s">
        <v>2529</v>
      </c>
      <c r="D733" s="48" t="s">
        <v>2619</v>
      </c>
    </row>
    <row r="734" spans="1:4" ht="15" customHeight="1" x14ac:dyDescent="0.25">
      <c r="A734" s="24" t="s">
        <v>1537</v>
      </c>
      <c r="B734" s="25" t="s">
        <v>1538</v>
      </c>
      <c r="C734" s="28" t="s">
        <v>2529</v>
      </c>
      <c r="D734" s="48" t="s">
        <v>2619</v>
      </c>
    </row>
    <row r="735" spans="1:4" ht="15" customHeight="1" x14ac:dyDescent="0.25">
      <c r="A735" s="24" t="s">
        <v>1539</v>
      </c>
      <c r="B735" s="25" t="s">
        <v>1540</v>
      </c>
      <c r="C735" s="28" t="s">
        <v>2529</v>
      </c>
      <c r="D735" s="48" t="s">
        <v>2619</v>
      </c>
    </row>
    <row r="736" spans="1:4" ht="15" customHeight="1" x14ac:dyDescent="0.25">
      <c r="A736" s="24" t="s">
        <v>1541</v>
      </c>
      <c r="B736" s="25" t="s">
        <v>1542</v>
      </c>
      <c r="C736" s="28" t="s">
        <v>2529</v>
      </c>
      <c r="D736" s="48" t="s">
        <v>2619</v>
      </c>
    </row>
    <row r="737" spans="1:4" ht="15" customHeight="1" x14ac:dyDescent="0.25">
      <c r="A737" s="24" t="s">
        <v>1543</v>
      </c>
      <c r="B737" s="25" t="s">
        <v>1544</v>
      </c>
      <c r="C737" s="28" t="s">
        <v>2529</v>
      </c>
      <c r="D737" s="48" t="s">
        <v>2619</v>
      </c>
    </row>
    <row r="738" spans="1:4" ht="15" customHeight="1" x14ac:dyDescent="0.25">
      <c r="A738" s="24" t="s">
        <v>1545</v>
      </c>
      <c r="B738" s="25" t="s">
        <v>1546</v>
      </c>
      <c r="C738" s="28" t="s">
        <v>2529</v>
      </c>
      <c r="D738" s="48" t="s">
        <v>2619</v>
      </c>
    </row>
    <row r="739" spans="1:4" ht="15" customHeight="1" x14ac:dyDescent="0.25">
      <c r="A739" s="24" t="s">
        <v>1547</v>
      </c>
      <c r="B739" s="25" t="s">
        <v>1548</v>
      </c>
      <c r="C739" s="28" t="s">
        <v>2529</v>
      </c>
      <c r="D739" s="48" t="s">
        <v>2619</v>
      </c>
    </row>
    <row r="740" spans="1:4" ht="15" customHeight="1" x14ac:dyDescent="0.25">
      <c r="A740" s="24" t="s">
        <v>1549</v>
      </c>
      <c r="B740" s="25" t="s">
        <v>1550</v>
      </c>
      <c r="C740" s="28" t="s">
        <v>2529</v>
      </c>
      <c r="D740" s="48" t="s">
        <v>2619</v>
      </c>
    </row>
    <row r="741" spans="1:4" ht="15" customHeight="1" x14ac:dyDescent="0.25">
      <c r="A741" s="24" t="s">
        <v>1551</v>
      </c>
      <c r="B741" s="25" t="s">
        <v>1552</v>
      </c>
      <c r="C741" s="28" t="s">
        <v>2529</v>
      </c>
      <c r="D741" s="48" t="s">
        <v>2619</v>
      </c>
    </row>
    <row r="742" spans="1:4" ht="15" customHeight="1" x14ac:dyDescent="0.25">
      <c r="A742" s="24" t="s">
        <v>1553</v>
      </c>
      <c r="B742" s="25" t="s">
        <v>1554</v>
      </c>
      <c r="C742" s="28" t="s">
        <v>2529</v>
      </c>
      <c r="D742" s="48" t="s">
        <v>2619</v>
      </c>
    </row>
    <row r="743" spans="1:4" ht="15" customHeight="1" x14ac:dyDescent="0.25">
      <c r="A743" s="24" t="s">
        <v>1555</v>
      </c>
      <c r="B743" s="25" t="s">
        <v>1556</v>
      </c>
      <c r="C743" s="28" t="s">
        <v>2529</v>
      </c>
      <c r="D743" s="48" t="s">
        <v>2619</v>
      </c>
    </row>
    <row r="744" spans="1:4" ht="15" customHeight="1" x14ac:dyDescent="0.25">
      <c r="A744" s="24" t="s">
        <v>1557</v>
      </c>
      <c r="B744" s="25" t="s">
        <v>1558</v>
      </c>
      <c r="C744" s="28" t="s">
        <v>2529</v>
      </c>
      <c r="D744" s="48" t="s">
        <v>2619</v>
      </c>
    </row>
    <row r="745" spans="1:4" ht="15" customHeight="1" x14ac:dyDescent="0.25">
      <c r="A745" s="24" t="s">
        <v>1559</v>
      </c>
      <c r="B745" s="25" t="s">
        <v>1560</v>
      </c>
      <c r="C745" s="28" t="s">
        <v>2529</v>
      </c>
      <c r="D745" s="48" t="s">
        <v>2619</v>
      </c>
    </row>
    <row r="746" spans="1:4" ht="15" customHeight="1" x14ac:dyDescent="0.25">
      <c r="A746" s="24" t="s">
        <v>1561</v>
      </c>
      <c r="B746" s="25" t="s">
        <v>1562</v>
      </c>
      <c r="C746" s="28" t="s">
        <v>2529</v>
      </c>
      <c r="D746" s="48" t="s">
        <v>2619</v>
      </c>
    </row>
    <row r="747" spans="1:4" ht="15" customHeight="1" x14ac:dyDescent="0.25">
      <c r="A747" s="24" t="s">
        <v>1563</v>
      </c>
      <c r="B747" s="25" t="s">
        <v>1564</v>
      </c>
      <c r="C747" s="28" t="s">
        <v>2529</v>
      </c>
      <c r="D747" s="48" t="s">
        <v>2619</v>
      </c>
    </row>
    <row r="748" spans="1:4" ht="15" customHeight="1" x14ac:dyDescent="0.25">
      <c r="A748" s="24" t="s">
        <v>1565</v>
      </c>
      <c r="B748" s="25" t="s">
        <v>1566</v>
      </c>
      <c r="C748" s="28" t="s">
        <v>2529</v>
      </c>
      <c r="D748" s="48" t="s">
        <v>2619</v>
      </c>
    </row>
    <row r="749" spans="1:4" ht="15" customHeight="1" x14ac:dyDescent="0.25">
      <c r="A749" s="24" t="s">
        <v>1567</v>
      </c>
      <c r="B749" s="25" t="s">
        <v>1568</v>
      </c>
      <c r="C749" s="28" t="s">
        <v>2529</v>
      </c>
      <c r="D749" s="48" t="s">
        <v>2619</v>
      </c>
    </row>
    <row r="750" spans="1:4" ht="15" customHeight="1" x14ac:dyDescent="0.25">
      <c r="A750" s="24" t="s">
        <v>1569</v>
      </c>
      <c r="B750" s="25" t="s">
        <v>1570</v>
      </c>
      <c r="C750" s="28" t="s">
        <v>2529</v>
      </c>
      <c r="D750" s="48" t="s">
        <v>2619</v>
      </c>
    </row>
    <row r="751" spans="1:4" ht="15" customHeight="1" x14ac:dyDescent="0.25">
      <c r="A751" s="24" t="s">
        <v>1571</v>
      </c>
      <c r="B751" s="25" t="s">
        <v>1572</v>
      </c>
      <c r="C751" s="28" t="s">
        <v>2529</v>
      </c>
      <c r="D751" s="48" t="s">
        <v>2619</v>
      </c>
    </row>
    <row r="752" spans="1:4" ht="15" customHeight="1" x14ac:dyDescent="0.25">
      <c r="A752" s="24" t="s">
        <v>1573</v>
      </c>
      <c r="B752" s="25" t="s">
        <v>1574</v>
      </c>
      <c r="C752" s="28" t="s">
        <v>2529</v>
      </c>
      <c r="D752" s="48" t="s">
        <v>2619</v>
      </c>
    </row>
    <row r="753" spans="1:4" ht="15" customHeight="1" x14ac:dyDescent="0.25">
      <c r="A753" s="24" t="s">
        <v>1575</v>
      </c>
      <c r="B753" s="25" t="s">
        <v>1576</v>
      </c>
      <c r="C753" s="28" t="s">
        <v>2529</v>
      </c>
      <c r="D753" s="48" t="s">
        <v>2619</v>
      </c>
    </row>
    <row r="754" spans="1:4" ht="15" customHeight="1" x14ac:dyDescent="0.25">
      <c r="A754" s="24" t="s">
        <v>1577</v>
      </c>
      <c r="B754" s="25" t="s">
        <v>1578</v>
      </c>
      <c r="C754" s="28" t="s">
        <v>2529</v>
      </c>
      <c r="D754" s="48" t="s">
        <v>2619</v>
      </c>
    </row>
    <row r="755" spans="1:4" ht="15" customHeight="1" x14ac:dyDescent="0.25">
      <c r="A755" s="24" t="s">
        <v>1579</v>
      </c>
      <c r="B755" s="25" t="s">
        <v>1580</v>
      </c>
      <c r="C755" s="28" t="s">
        <v>2529</v>
      </c>
      <c r="D755" s="48" t="s">
        <v>2619</v>
      </c>
    </row>
    <row r="756" spans="1:4" ht="15" customHeight="1" x14ac:dyDescent="0.25">
      <c r="A756" s="24" t="s">
        <v>1581</v>
      </c>
      <c r="B756" s="25" t="s">
        <v>1582</v>
      </c>
      <c r="C756" s="28" t="s">
        <v>2529</v>
      </c>
      <c r="D756" s="48" t="s">
        <v>2619</v>
      </c>
    </row>
    <row r="757" spans="1:4" ht="15" customHeight="1" x14ac:dyDescent="0.25">
      <c r="A757" s="24" t="s">
        <v>1583</v>
      </c>
      <c r="B757" s="25" t="s">
        <v>1584</v>
      </c>
      <c r="C757" s="28" t="s">
        <v>2529</v>
      </c>
      <c r="D757" s="48" t="s">
        <v>2619</v>
      </c>
    </row>
    <row r="758" spans="1:4" ht="15" customHeight="1" x14ac:dyDescent="0.25">
      <c r="A758" s="24" t="s">
        <v>1585</v>
      </c>
      <c r="B758" s="25" t="s">
        <v>1586</v>
      </c>
      <c r="C758" s="28" t="s">
        <v>2529</v>
      </c>
      <c r="D758" s="48" t="s">
        <v>2619</v>
      </c>
    </row>
    <row r="759" spans="1:4" ht="15" customHeight="1" x14ac:dyDescent="0.25">
      <c r="A759" s="24" t="s">
        <v>1587</v>
      </c>
      <c r="B759" s="25" t="s">
        <v>1588</v>
      </c>
      <c r="C759" s="28" t="s">
        <v>2529</v>
      </c>
      <c r="D759" s="48" t="s">
        <v>2619</v>
      </c>
    </row>
    <row r="760" spans="1:4" ht="15" customHeight="1" x14ac:dyDescent="0.25">
      <c r="A760" s="24" t="s">
        <v>1589</v>
      </c>
      <c r="B760" s="25" t="s">
        <v>1590</v>
      </c>
      <c r="C760" s="28" t="s">
        <v>2529</v>
      </c>
      <c r="D760" s="48" t="s">
        <v>2619</v>
      </c>
    </row>
    <row r="761" spans="1:4" ht="15" customHeight="1" x14ac:dyDescent="0.25">
      <c r="A761" s="24" t="s">
        <v>1591</v>
      </c>
      <c r="B761" s="25" t="s">
        <v>1592</v>
      </c>
      <c r="C761" s="28" t="s">
        <v>2529</v>
      </c>
      <c r="D761" s="48" t="s">
        <v>2619</v>
      </c>
    </row>
    <row r="762" spans="1:4" ht="15" customHeight="1" x14ac:dyDescent="0.25">
      <c r="A762" s="24" t="s">
        <v>1593</v>
      </c>
      <c r="B762" s="25" t="s">
        <v>1594</v>
      </c>
      <c r="C762" s="28" t="s">
        <v>2529</v>
      </c>
      <c r="D762" s="48" t="s">
        <v>2619</v>
      </c>
    </row>
    <row r="763" spans="1:4" ht="15" customHeight="1" x14ac:dyDescent="0.25">
      <c r="A763" s="24" t="s">
        <v>1595</v>
      </c>
      <c r="B763" s="25" t="s">
        <v>1596</v>
      </c>
      <c r="C763" s="28" t="s">
        <v>2529</v>
      </c>
      <c r="D763" s="48" t="s">
        <v>2619</v>
      </c>
    </row>
    <row r="764" spans="1:4" ht="15" customHeight="1" x14ac:dyDescent="0.25">
      <c r="A764" s="24" t="s">
        <v>1597</v>
      </c>
      <c r="B764" s="25" t="s">
        <v>1598</v>
      </c>
      <c r="C764" s="28" t="s">
        <v>2529</v>
      </c>
      <c r="D764" s="48" t="s">
        <v>2619</v>
      </c>
    </row>
    <row r="765" spans="1:4" ht="15" customHeight="1" x14ac:dyDescent="0.25">
      <c r="A765" s="24" t="s">
        <v>1599</v>
      </c>
      <c r="B765" s="25" t="s">
        <v>1600</v>
      </c>
      <c r="C765" s="28" t="s">
        <v>2529</v>
      </c>
      <c r="D765" s="48" t="s">
        <v>2619</v>
      </c>
    </row>
    <row r="766" spans="1:4" ht="15" customHeight="1" x14ac:dyDescent="0.25">
      <c r="A766" s="24" t="s">
        <v>1601</v>
      </c>
      <c r="B766" s="25" t="s">
        <v>1602</v>
      </c>
      <c r="C766" s="28" t="s">
        <v>2529</v>
      </c>
      <c r="D766" s="48" t="s">
        <v>2619</v>
      </c>
    </row>
    <row r="767" spans="1:4" ht="15" customHeight="1" x14ac:dyDescent="0.25">
      <c r="A767" s="24" t="s">
        <v>1603</v>
      </c>
      <c r="B767" s="25" t="s">
        <v>1604</v>
      </c>
      <c r="C767" s="28" t="s">
        <v>2529</v>
      </c>
      <c r="D767" s="48" t="s">
        <v>2619</v>
      </c>
    </row>
    <row r="768" spans="1:4" ht="15" customHeight="1" x14ac:dyDescent="0.25">
      <c r="A768" s="24" t="s">
        <v>1605</v>
      </c>
      <c r="B768" s="25" t="s">
        <v>1606</v>
      </c>
      <c r="C768" s="28" t="s">
        <v>2529</v>
      </c>
      <c r="D768" s="48" t="s">
        <v>2619</v>
      </c>
    </row>
    <row r="769" spans="1:4" ht="15" customHeight="1" x14ac:dyDescent="0.25">
      <c r="A769" s="24" t="s">
        <v>1607</v>
      </c>
      <c r="B769" s="25" t="s">
        <v>1608</v>
      </c>
      <c r="C769" s="28" t="s">
        <v>2529</v>
      </c>
      <c r="D769" s="48" t="s">
        <v>2619</v>
      </c>
    </row>
    <row r="770" spans="1:4" ht="15" customHeight="1" x14ac:dyDescent="0.25">
      <c r="A770" s="24" t="s">
        <v>1609</v>
      </c>
      <c r="B770" s="25" t="s">
        <v>1610</v>
      </c>
      <c r="C770" s="28" t="s">
        <v>2529</v>
      </c>
      <c r="D770" s="48" t="s">
        <v>2619</v>
      </c>
    </row>
    <row r="771" spans="1:4" ht="15" customHeight="1" x14ac:dyDescent="0.25">
      <c r="A771" s="24" t="s">
        <v>1611</v>
      </c>
      <c r="B771" s="25" t="s">
        <v>1612</v>
      </c>
      <c r="C771" s="28" t="s">
        <v>2529</v>
      </c>
      <c r="D771" s="48" t="s">
        <v>2619</v>
      </c>
    </row>
    <row r="772" spans="1:4" ht="15" customHeight="1" x14ac:dyDescent="0.25">
      <c r="A772" s="24" t="s">
        <v>1613</v>
      </c>
      <c r="B772" s="25" t="s">
        <v>1614</v>
      </c>
      <c r="C772" s="28" t="s">
        <v>2529</v>
      </c>
      <c r="D772" s="48" t="s">
        <v>2619</v>
      </c>
    </row>
    <row r="773" spans="1:4" ht="15" customHeight="1" x14ac:dyDescent="0.25">
      <c r="A773" s="24" t="s">
        <v>1615</v>
      </c>
      <c r="B773" s="25" t="s">
        <v>1616</v>
      </c>
      <c r="C773" s="28" t="s">
        <v>2529</v>
      </c>
      <c r="D773" s="48" t="s">
        <v>2619</v>
      </c>
    </row>
    <row r="774" spans="1:4" ht="15" customHeight="1" x14ac:dyDescent="0.25">
      <c r="A774" s="24" t="s">
        <v>1617</v>
      </c>
      <c r="B774" s="25" t="s">
        <v>1618</v>
      </c>
      <c r="C774" s="28" t="s">
        <v>2529</v>
      </c>
      <c r="D774" s="48" t="s">
        <v>2619</v>
      </c>
    </row>
    <row r="775" spans="1:4" ht="15" customHeight="1" x14ac:dyDescent="0.25">
      <c r="A775" s="24" t="s">
        <v>1619</v>
      </c>
      <c r="B775" s="25" t="s">
        <v>1620</v>
      </c>
      <c r="C775" s="28" t="s">
        <v>2529</v>
      </c>
      <c r="D775" s="48" t="s">
        <v>2619</v>
      </c>
    </row>
    <row r="776" spans="1:4" ht="15" customHeight="1" x14ac:dyDescent="0.25">
      <c r="A776" s="24" t="s">
        <v>1621</v>
      </c>
      <c r="B776" s="25" t="s">
        <v>1622</v>
      </c>
      <c r="C776" s="28" t="s">
        <v>2529</v>
      </c>
      <c r="D776" s="48" t="s">
        <v>2619</v>
      </c>
    </row>
    <row r="777" spans="1:4" ht="15" customHeight="1" x14ac:dyDescent="0.25">
      <c r="A777" s="24" t="s">
        <v>1623</v>
      </c>
      <c r="B777" s="25" t="s">
        <v>1624</v>
      </c>
      <c r="C777" s="28" t="s">
        <v>2529</v>
      </c>
      <c r="D777" s="48" t="s">
        <v>2619</v>
      </c>
    </row>
    <row r="778" spans="1:4" ht="15" customHeight="1" x14ac:dyDescent="0.25">
      <c r="A778" s="24" t="s">
        <v>1625</v>
      </c>
      <c r="B778" s="25" t="s">
        <v>1626</v>
      </c>
      <c r="C778" s="28" t="s">
        <v>2529</v>
      </c>
      <c r="D778" s="48" t="s">
        <v>2619</v>
      </c>
    </row>
    <row r="779" spans="1:4" ht="15" customHeight="1" x14ac:dyDescent="0.25">
      <c r="A779" s="24" t="s">
        <v>1627</v>
      </c>
      <c r="B779" s="25" t="s">
        <v>1628</v>
      </c>
      <c r="C779" s="28" t="s">
        <v>2529</v>
      </c>
      <c r="D779" s="48" t="s">
        <v>2619</v>
      </c>
    </row>
    <row r="780" spans="1:4" ht="15" customHeight="1" x14ac:dyDescent="0.25">
      <c r="A780" s="24" t="s">
        <v>1629</v>
      </c>
      <c r="B780" s="25" t="s">
        <v>1630</v>
      </c>
      <c r="C780" s="28" t="s">
        <v>2529</v>
      </c>
      <c r="D780" s="48" t="s">
        <v>2619</v>
      </c>
    </row>
    <row r="781" spans="1:4" ht="15" customHeight="1" x14ac:dyDescent="0.25">
      <c r="A781" s="24" t="s">
        <v>1631</v>
      </c>
      <c r="B781" s="25" t="s">
        <v>1632</v>
      </c>
      <c r="C781" s="28" t="s">
        <v>2529</v>
      </c>
      <c r="D781" s="48" t="s">
        <v>2619</v>
      </c>
    </row>
    <row r="782" spans="1:4" ht="15" customHeight="1" x14ac:dyDescent="0.25">
      <c r="A782" s="24" t="s">
        <v>1633</v>
      </c>
      <c r="B782" s="25" t="s">
        <v>1634</v>
      </c>
      <c r="C782" s="28" t="s">
        <v>2529</v>
      </c>
      <c r="D782" s="48" t="s">
        <v>2619</v>
      </c>
    </row>
    <row r="783" spans="1:4" ht="15" customHeight="1" x14ac:dyDescent="0.25">
      <c r="A783" s="24" t="s">
        <v>1635</v>
      </c>
      <c r="B783" s="25" t="s">
        <v>1636</v>
      </c>
      <c r="C783" s="28" t="s">
        <v>2529</v>
      </c>
      <c r="D783" s="48" t="s">
        <v>2619</v>
      </c>
    </row>
    <row r="784" spans="1:4" ht="15" customHeight="1" x14ac:dyDescent="0.25">
      <c r="A784" s="24" t="s">
        <v>1637</v>
      </c>
      <c r="B784" s="25" t="s">
        <v>1638</v>
      </c>
      <c r="C784" s="28" t="s">
        <v>2529</v>
      </c>
      <c r="D784" s="48" t="s">
        <v>2619</v>
      </c>
    </row>
    <row r="785" spans="1:4" ht="15" customHeight="1" x14ac:dyDescent="0.25">
      <c r="A785" s="24" t="s">
        <v>1639</v>
      </c>
      <c r="B785" s="25" t="s">
        <v>1640</v>
      </c>
      <c r="C785" s="28" t="s">
        <v>2529</v>
      </c>
      <c r="D785" s="48" t="s">
        <v>2619</v>
      </c>
    </row>
    <row r="786" spans="1:4" ht="15" customHeight="1" x14ac:dyDescent="0.25">
      <c r="A786" s="24" t="s">
        <v>1641</v>
      </c>
      <c r="B786" s="25" t="s">
        <v>1642</v>
      </c>
      <c r="C786" s="28" t="s">
        <v>2529</v>
      </c>
      <c r="D786" s="48" t="s">
        <v>2619</v>
      </c>
    </row>
    <row r="787" spans="1:4" ht="15" customHeight="1" x14ac:dyDescent="0.25">
      <c r="A787" s="24" t="s">
        <v>1643</v>
      </c>
      <c r="B787" s="25" t="s">
        <v>1644</v>
      </c>
      <c r="C787" s="28" t="s">
        <v>2529</v>
      </c>
      <c r="D787" s="48" t="s">
        <v>2619</v>
      </c>
    </row>
    <row r="788" spans="1:4" ht="15" customHeight="1" x14ac:dyDescent="0.25">
      <c r="A788" s="24" t="s">
        <v>1645</v>
      </c>
      <c r="B788" s="25" t="s">
        <v>1646</v>
      </c>
      <c r="C788" s="28" t="s">
        <v>2529</v>
      </c>
      <c r="D788" s="48" t="s">
        <v>2619</v>
      </c>
    </row>
    <row r="789" spans="1:4" ht="15" customHeight="1" x14ac:dyDescent="0.25">
      <c r="A789" s="24" t="s">
        <v>1647</v>
      </c>
      <c r="B789" s="25" t="s">
        <v>1648</v>
      </c>
      <c r="C789" s="28" t="s">
        <v>2529</v>
      </c>
      <c r="D789" s="48" t="s">
        <v>2619</v>
      </c>
    </row>
    <row r="790" spans="1:4" ht="15" customHeight="1" x14ac:dyDescent="0.25">
      <c r="A790" s="24" t="s">
        <v>1649</v>
      </c>
      <c r="B790" s="25" t="s">
        <v>1650</v>
      </c>
      <c r="C790" s="28" t="s">
        <v>2529</v>
      </c>
      <c r="D790" s="48" t="s">
        <v>2619</v>
      </c>
    </row>
    <row r="791" spans="1:4" ht="15" customHeight="1" x14ac:dyDescent="0.25">
      <c r="A791" s="24" t="s">
        <v>1651</v>
      </c>
      <c r="B791" s="25" t="s">
        <v>1652</v>
      </c>
      <c r="C791" s="28" t="s">
        <v>2529</v>
      </c>
      <c r="D791" s="48" t="s">
        <v>2619</v>
      </c>
    </row>
    <row r="792" spans="1:4" ht="15" customHeight="1" x14ac:dyDescent="0.25">
      <c r="A792" s="24" t="s">
        <v>1653</v>
      </c>
      <c r="B792" s="25" t="s">
        <v>1654</v>
      </c>
      <c r="C792" s="28" t="s">
        <v>2529</v>
      </c>
      <c r="D792" s="48" t="s">
        <v>2619</v>
      </c>
    </row>
    <row r="793" spans="1:4" ht="15" customHeight="1" x14ac:dyDescent="0.25">
      <c r="A793" s="24" t="s">
        <v>1655</v>
      </c>
      <c r="B793" s="25" t="s">
        <v>1656</v>
      </c>
      <c r="C793" s="28" t="s">
        <v>2529</v>
      </c>
      <c r="D793" s="48" t="s">
        <v>2619</v>
      </c>
    </row>
    <row r="794" spans="1:4" ht="15" customHeight="1" x14ac:dyDescent="0.25">
      <c r="A794" s="24" t="s">
        <v>1657</v>
      </c>
      <c r="B794" s="25" t="s">
        <v>1658</v>
      </c>
      <c r="C794" s="28" t="s">
        <v>2529</v>
      </c>
      <c r="D794" s="48" t="s">
        <v>2619</v>
      </c>
    </row>
    <row r="795" spans="1:4" ht="15" customHeight="1" x14ac:dyDescent="0.25">
      <c r="A795" s="24" t="s">
        <v>1659</v>
      </c>
      <c r="B795" s="25" t="s">
        <v>1660</v>
      </c>
      <c r="C795" s="28" t="s">
        <v>2529</v>
      </c>
      <c r="D795" s="48" t="s">
        <v>2619</v>
      </c>
    </row>
    <row r="796" spans="1:4" ht="15" customHeight="1" x14ac:dyDescent="0.25">
      <c r="A796" s="24" t="s">
        <v>1661</v>
      </c>
      <c r="B796" s="25" t="s">
        <v>1662</v>
      </c>
      <c r="C796" s="28" t="s">
        <v>2529</v>
      </c>
      <c r="D796" s="48" t="s">
        <v>2619</v>
      </c>
    </row>
    <row r="797" spans="1:4" ht="15" customHeight="1" x14ac:dyDescent="0.25">
      <c r="A797" s="24" t="s">
        <v>1663</v>
      </c>
      <c r="B797" s="25" t="s">
        <v>1664</v>
      </c>
      <c r="C797" s="28" t="s">
        <v>2529</v>
      </c>
      <c r="D797" s="48" t="s">
        <v>2619</v>
      </c>
    </row>
    <row r="798" spans="1:4" ht="15" customHeight="1" x14ac:dyDescent="0.25">
      <c r="A798" s="24" t="s">
        <v>1665</v>
      </c>
      <c r="B798" s="25" t="s">
        <v>1666</v>
      </c>
      <c r="C798" s="28" t="s">
        <v>2529</v>
      </c>
      <c r="D798" s="48" t="s">
        <v>2619</v>
      </c>
    </row>
    <row r="799" spans="1:4" ht="15" customHeight="1" x14ac:dyDescent="0.25">
      <c r="A799" s="24" t="s">
        <v>1667</v>
      </c>
      <c r="B799" s="25" t="s">
        <v>1668</v>
      </c>
      <c r="C799" s="28" t="s">
        <v>2529</v>
      </c>
      <c r="D799" s="48" t="s">
        <v>2619</v>
      </c>
    </row>
    <row r="800" spans="1:4" ht="15" customHeight="1" x14ac:dyDescent="0.25">
      <c r="A800" s="24" t="s">
        <v>1669</v>
      </c>
      <c r="B800" s="25" t="s">
        <v>1670</v>
      </c>
      <c r="C800" s="28" t="s">
        <v>2529</v>
      </c>
      <c r="D800" s="48" t="s">
        <v>2619</v>
      </c>
    </row>
    <row r="801" spans="1:4" ht="15" customHeight="1" x14ac:dyDescent="0.25">
      <c r="A801" s="24" t="s">
        <v>1671</v>
      </c>
      <c r="B801" s="25" t="s">
        <v>1672</v>
      </c>
      <c r="C801" s="28" t="s">
        <v>2529</v>
      </c>
      <c r="D801" s="48" t="s">
        <v>2619</v>
      </c>
    </row>
    <row r="802" spans="1:4" ht="15" customHeight="1" x14ac:dyDescent="0.25">
      <c r="A802" s="24" t="s">
        <v>1673</v>
      </c>
      <c r="B802" s="25" t="s">
        <v>1674</v>
      </c>
      <c r="C802" s="28" t="s">
        <v>2529</v>
      </c>
      <c r="D802" s="48" t="s">
        <v>2619</v>
      </c>
    </row>
    <row r="803" spans="1:4" ht="15" customHeight="1" x14ac:dyDescent="0.25">
      <c r="A803" s="24" t="s">
        <v>1675</v>
      </c>
      <c r="B803" s="25" t="s">
        <v>1676</v>
      </c>
      <c r="C803" s="28" t="s">
        <v>2529</v>
      </c>
      <c r="D803" s="48" t="s">
        <v>2619</v>
      </c>
    </row>
    <row r="804" spans="1:4" ht="15" customHeight="1" x14ac:dyDescent="0.25">
      <c r="A804" s="24" t="s">
        <v>1677</v>
      </c>
      <c r="B804" s="25" t="s">
        <v>1678</v>
      </c>
      <c r="C804" s="28" t="s">
        <v>2529</v>
      </c>
      <c r="D804" s="48" t="s">
        <v>2619</v>
      </c>
    </row>
    <row r="805" spans="1:4" ht="15" customHeight="1" x14ac:dyDescent="0.25">
      <c r="A805" s="24" t="s">
        <v>1679</v>
      </c>
      <c r="B805" s="25" t="s">
        <v>1680</v>
      </c>
      <c r="C805" s="28" t="s">
        <v>2529</v>
      </c>
      <c r="D805" s="48" t="s">
        <v>2619</v>
      </c>
    </row>
    <row r="806" spans="1:4" ht="15" customHeight="1" x14ac:dyDescent="0.25">
      <c r="A806" s="24" t="s">
        <v>1681</v>
      </c>
      <c r="B806" s="25" t="s">
        <v>1682</v>
      </c>
      <c r="C806" s="28" t="s">
        <v>2529</v>
      </c>
      <c r="D806" s="48" t="s">
        <v>2619</v>
      </c>
    </row>
    <row r="807" spans="1:4" ht="15" customHeight="1" x14ac:dyDescent="0.25">
      <c r="A807" s="24" t="s">
        <v>1683</v>
      </c>
      <c r="B807" s="25" t="s">
        <v>1684</v>
      </c>
      <c r="C807" s="28" t="s">
        <v>2529</v>
      </c>
      <c r="D807" s="48" t="s">
        <v>2619</v>
      </c>
    </row>
    <row r="808" spans="1:4" ht="15" customHeight="1" x14ac:dyDescent="0.25">
      <c r="A808" s="24" t="s">
        <v>1685</v>
      </c>
      <c r="B808" s="25" t="s">
        <v>1686</v>
      </c>
      <c r="C808" s="28" t="s">
        <v>2529</v>
      </c>
      <c r="D808" s="48" t="s">
        <v>2619</v>
      </c>
    </row>
    <row r="809" spans="1:4" ht="15" customHeight="1" x14ac:dyDescent="0.25">
      <c r="A809" s="24" t="s">
        <v>1687</v>
      </c>
      <c r="B809" s="25" t="s">
        <v>1688</v>
      </c>
      <c r="C809" s="28" t="s">
        <v>2529</v>
      </c>
      <c r="D809" s="48" t="s">
        <v>2619</v>
      </c>
    </row>
    <row r="810" spans="1:4" ht="15" customHeight="1" x14ac:dyDescent="0.25">
      <c r="A810" s="24" t="s">
        <v>1689</v>
      </c>
      <c r="B810" s="25" t="s">
        <v>1690</v>
      </c>
      <c r="C810" s="28" t="s">
        <v>2529</v>
      </c>
      <c r="D810" s="48" t="s">
        <v>2619</v>
      </c>
    </row>
    <row r="811" spans="1:4" ht="15" customHeight="1" x14ac:dyDescent="0.25">
      <c r="A811" s="24" t="s">
        <v>1691</v>
      </c>
      <c r="B811" s="25" t="s">
        <v>1692</v>
      </c>
      <c r="C811" s="28" t="s">
        <v>2529</v>
      </c>
      <c r="D811" s="48" t="s">
        <v>2619</v>
      </c>
    </row>
    <row r="812" spans="1:4" ht="15" customHeight="1" x14ac:dyDescent="0.25">
      <c r="A812" s="24" t="s">
        <v>1693</v>
      </c>
      <c r="B812" s="25" t="s">
        <v>1694</v>
      </c>
      <c r="C812" s="28" t="s">
        <v>2529</v>
      </c>
      <c r="D812" s="48" t="s">
        <v>2619</v>
      </c>
    </row>
    <row r="813" spans="1:4" ht="15" customHeight="1" x14ac:dyDescent="0.25">
      <c r="A813" s="24" t="s">
        <v>1695</v>
      </c>
      <c r="B813" s="25" t="s">
        <v>1696</v>
      </c>
      <c r="C813" s="28" t="s">
        <v>2529</v>
      </c>
      <c r="D813" s="48" t="s">
        <v>2619</v>
      </c>
    </row>
    <row r="814" spans="1:4" ht="15" customHeight="1" x14ac:dyDescent="0.25">
      <c r="A814" s="24" t="s">
        <v>1697</v>
      </c>
      <c r="B814" s="25" t="s">
        <v>1698</v>
      </c>
      <c r="C814" s="28" t="s">
        <v>2529</v>
      </c>
      <c r="D814" s="48" t="s">
        <v>2619</v>
      </c>
    </row>
    <row r="815" spans="1:4" ht="15" customHeight="1" x14ac:dyDescent="0.25">
      <c r="A815" s="24" t="s">
        <v>1699</v>
      </c>
      <c r="B815" s="25" t="s">
        <v>1700</v>
      </c>
      <c r="C815" s="28" t="s">
        <v>2529</v>
      </c>
      <c r="D815" s="48" t="s">
        <v>2619</v>
      </c>
    </row>
    <row r="816" spans="1:4" ht="15" customHeight="1" x14ac:dyDescent="0.25">
      <c r="A816" s="24" t="s">
        <v>1701</v>
      </c>
      <c r="B816" s="25" t="s">
        <v>1702</v>
      </c>
      <c r="C816" s="28" t="s">
        <v>2529</v>
      </c>
      <c r="D816" s="48" t="s">
        <v>2619</v>
      </c>
    </row>
    <row r="817" spans="1:4" ht="15" customHeight="1" x14ac:dyDescent="0.25">
      <c r="A817" s="24" t="s">
        <v>1703</v>
      </c>
      <c r="B817" s="25" t="s">
        <v>1704</v>
      </c>
      <c r="C817" s="28" t="s">
        <v>2529</v>
      </c>
      <c r="D817" s="48" t="s">
        <v>2619</v>
      </c>
    </row>
    <row r="818" spans="1:4" ht="15" customHeight="1" x14ac:dyDescent="0.25">
      <c r="A818" s="24" t="s">
        <v>1705</v>
      </c>
      <c r="B818" s="25" t="s">
        <v>1706</v>
      </c>
      <c r="C818" s="28" t="s">
        <v>2529</v>
      </c>
      <c r="D818" s="48" t="s">
        <v>2619</v>
      </c>
    </row>
    <row r="819" spans="1:4" ht="15" customHeight="1" x14ac:dyDescent="0.25">
      <c r="A819" s="24" t="s">
        <v>1707</v>
      </c>
      <c r="B819" s="25" t="s">
        <v>1708</v>
      </c>
      <c r="C819" s="28" t="s">
        <v>2529</v>
      </c>
      <c r="D819" s="48" t="s">
        <v>2619</v>
      </c>
    </row>
    <row r="820" spans="1:4" ht="15" customHeight="1" x14ac:dyDescent="0.25">
      <c r="A820" s="24" t="s">
        <v>1709</v>
      </c>
      <c r="B820" s="25" t="s">
        <v>1710</v>
      </c>
      <c r="C820" s="28" t="s">
        <v>2529</v>
      </c>
      <c r="D820" s="48" t="s">
        <v>2619</v>
      </c>
    </row>
    <row r="821" spans="1:4" ht="15" customHeight="1" x14ac:dyDescent="0.25">
      <c r="A821" s="24" t="s">
        <v>1711</v>
      </c>
      <c r="B821" s="25" t="s">
        <v>1712</v>
      </c>
      <c r="C821" s="28" t="s">
        <v>2529</v>
      </c>
      <c r="D821" s="48" t="s">
        <v>2619</v>
      </c>
    </row>
    <row r="822" spans="1:4" ht="15" customHeight="1" x14ac:dyDescent="0.25">
      <c r="A822" s="24" t="s">
        <v>1713</v>
      </c>
      <c r="B822" s="25" t="s">
        <v>1714</v>
      </c>
      <c r="C822" s="28" t="s">
        <v>2529</v>
      </c>
      <c r="D822" s="48" t="s">
        <v>2619</v>
      </c>
    </row>
    <row r="823" spans="1:4" ht="15" customHeight="1" x14ac:dyDescent="0.25">
      <c r="A823" s="24" t="s">
        <v>1715</v>
      </c>
      <c r="B823" s="25" t="s">
        <v>1716</v>
      </c>
      <c r="C823" s="28" t="s">
        <v>2529</v>
      </c>
      <c r="D823" s="48" t="s">
        <v>2619</v>
      </c>
    </row>
    <row r="824" spans="1:4" ht="15" customHeight="1" x14ac:dyDescent="0.25">
      <c r="A824" s="24" t="s">
        <v>1717</v>
      </c>
      <c r="B824" s="25" t="s">
        <v>1718</v>
      </c>
      <c r="C824" s="28" t="s">
        <v>2529</v>
      </c>
      <c r="D824" s="48" t="s">
        <v>2619</v>
      </c>
    </row>
    <row r="825" spans="1:4" ht="15" customHeight="1" x14ac:dyDescent="0.25">
      <c r="A825" s="24" t="s">
        <v>1719</v>
      </c>
      <c r="B825" s="25" t="s">
        <v>1720</v>
      </c>
      <c r="C825" s="28" t="s">
        <v>2529</v>
      </c>
      <c r="D825" s="48" t="s">
        <v>2619</v>
      </c>
    </row>
    <row r="826" spans="1:4" ht="15" customHeight="1" x14ac:dyDescent="0.25">
      <c r="A826" s="24" t="s">
        <v>1721</v>
      </c>
      <c r="B826" s="25" t="s">
        <v>1722</v>
      </c>
      <c r="C826" s="28" t="s">
        <v>2529</v>
      </c>
      <c r="D826" s="48" t="s">
        <v>2619</v>
      </c>
    </row>
    <row r="827" spans="1:4" ht="15" customHeight="1" x14ac:dyDescent="0.25">
      <c r="A827" s="24" t="s">
        <v>1723</v>
      </c>
      <c r="B827" s="25" t="s">
        <v>1724</v>
      </c>
      <c r="C827" s="28" t="s">
        <v>2529</v>
      </c>
      <c r="D827" s="48" t="s">
        <v>2619</v>
      </c>
    </row>
    <row r="828" spans="1:4" ht="15" customHeight="1" x14ac:dyDescent="0.25">
      <c r="A828" s="24" t="s">
        <v>1725</v>
      </c>
      <c r="B828" s="25" t="s">
        <v>1726</v>
      </c>
      <c r="C828" s="28" t="s">
        <v>2529</v>
      </c>
      <c r="D828" s="48" t="s">
        <v>2619</v>
      </c>
    </row>
    <row r="829" spans="1:4" ht="15" customHeight="1" x14ac:dyDescent="0.25">
      <c r="A829" s="24" t="s">
        <v>1727</v>
      </c>
      <c r="B829" s="25" t="s">
        <v>1728</v>
      </c>
      <c r="C829" s="28" t="s">
        <v>2529</v>
      </c>
      <c r="D829" s="48" t="s">
        <v>2619</v>
      </c>
    </row>
    <row r="830" spans="1:4" ht="15" customHeight="1" x14ac:dyDescent="0.25">
      <c r="A830" s="24" t="s">
        <v>1729</v>
      </c>
      <c r="B830" s="25" t="s">
        <v>1730</v>
      </c>
      <c r="C830" s="28" t="s">
        <v>2529</v>
      </c>
      <c r="D830" s="48" t="s">
        <v>2619</v>
      </c>
    </row>
    <row r="831" spans="1:4" ht="15" customHeight="1" x14ac:dyDescent="0.25">
      <c r="A831" s="24" t="s">
        <v>1731</v>
      </c>
      <c r="B831" s="25" t="s">
        <v>1732</v>
      </c>
      <c r="C831" s="28" t="s">
        <v>2529</v>
      </c>
      <c r="D831" s="48" t="s">
        <v>2619</v>
      </c>
    </row>
    <row r="832" spans="1:4" ht="15" customHeight="1" x14ac:dyDescent="0.25">
      <c r="A832" s="24" t="s">
        <v>1733</v>
      </c>
      <c r="B832" s="25" t="s">
        <v>1734</v>
      </c>
      <c r="C832" s="28" t="s">
        <v>2529</v>
      </c>
      <c r="D832" s="48" t="s">
        <v>2619</v>
      </c>
    </row>
    <row r="833" spans="1:4" ht="15" customHeight="1" x14ac:dyDescent="0.25">
      <c r="A833" s="24" t="s">
        <v>1735</v>
      </c>
      <c r="B833" s="25" t="s">
        <v>1736</v>
      </c>
      <c r="C833" s="28" t="s">
        <v>2529</v>
      </c>
      <c r="D833" s="48" t="s">
        <v>2619</v>
      </c>
    </row>
    <row r="834" spans="1:4" ht="15" customHeight="1" x14ac:dyDescent="0.25">
      <c r="A834" s="24" t="s">
        <v>1737</v>
      </c>
      <c r="B834" s="25" t="s">
        <v>1738</v>
      </c>
      <c r="C834" s="28" t="s">
        <v>2529</v>
      </c>
      <c r="D834" s="48" t="s">
        <v>2619</v>
      </c>
    </row>
    <row r="835" spans="1:4" ht="15" customHeight="1" x14ac:dyDescent="0.25">
      <c r="A835" s="24" t="s">
        <v>1739</v>
      </c>
      <c r="B835" s="25" t="s">
        <v>1740</v>
      </c>
      <c r="C835" s="28" t="s">
        <v>2529</v>
      </c>
      <c r="D835" s="48" t="s">
        <v>2619</v>
      </c>
    </row>
    <row r="836" spans="1:4" ht="15" customHeight="1" x14ac:dyDescent="0.25">
      <c r="A836" s="24" t="s">
        <v>1741</v>
      </c>
      <c r="B836" s="25" t="s">
        <v>1742</v>
      </c>
      <c r="C836" s="28" t="s">
        <v>2529</v>
      </c>
      <c r="D836" s="48" t="s">
        <v>2619</v>
      </c>
    </row>
    <row r="837" spans="1:4" ht="15" customHeight="1" x14ac:dyDescent="0.25">
      <c r="A837" s="24" t="s">
        <v>1743</v>
      </c>
      <c r="B837" s="25" t="s">
        <v>1744</v>
      </c>
      <c r="C837" s="28" t="s">
        <v>2529</v>
      </c>
      <c r="D837" s="48" t="s">
        <v>2619</v>
      </c>
    </row>
    <row r="838" spans="1:4" ht="15" customHeight="1" x14ac:dyDescent="0.25">
      <c r="A838" s="24" t="s">
        <v>1745</v>
      </c>
      <c r="B838" s="25" t="s">
        <v>1746</v>
      </c>
      <c r="C838" s="28" t="s">
        <v>2529</v>
      </c>
      <c r="D838" s="48" t="s">
        <v>2619</v>
      </c>
    </row>
    <row r="839" spans="1:4" ht="15" customHeight="1" x14ac:dyDescent="0.25">
      <c r="A839" s="24" t="s">
        <v>1747</v>
      </c>
      <c r="B839" s="25" t="s">
        <v>1748</v>
      </c>
      <c r="C839" s="28" t="s">
        <v>2529</v>
      </c>
      <c r="D839" s="48" t="s">
        <v>2619</v>
      </c>
    </row>
    <row r="840" spans="1:4" ht="15" customHeight="1" x14ac:dyDescent="0.25">
      <c r="A840" s="24" t="s">
        <v>1749</v>
      </c>
      <c r="B840" s="25" t="s">
        <v>1750</v>
      </c>
      <c r="C840" s="28" t="s">
        <v>2529</v>
      </c>
      <c r="D840" s="48" t="s">
        <v>2619</v>
      </c>
    </row>
    <row r="841" spans="1:4" ht="15" customHeight="1" x14ac:dyDescent="0.25">
      <c r="A841" s="24" t="s">
        <v>1751</v>
      </c>
      <c r="B841" s="25" t="s">
        <v>1752</v>
      </c>
      <c r="C841" s="28" t="s">
        <v>2529</v>
      </c>
      <c r="D841" s="48" t="s">
        <v>2619</v>
      </c>
    </row>
    <row r="842" spans="1:4" ht="15" customHeight="1" x14ac:dyDescent="0.25">
      <c r="A842" s="24" t="s">
        <v>1753</v>
      </c>
      <c r="B842" s="25" t="s">
        <v>1754</v>
      </c>
      <c r="C842" s="28" t="s">
        <v>2529</v>
      </c>
      <c r="D842" s="48" t="s">
        <v>2619</v>
      </c>
    </row>
    <row r="843" spans="1:4" ht="15" customHeight="1" x14ac:dyDescent="0.25">
      <c r="A843" s="24" t="s">
        <v>1755</v>
      </c>
      <c r="B843" s="25" t="s">
        <v>1756</v>
      </c>
      <c r="C843" s="28" t="s">
        <v>2529</v>
      </c>
      <c r="D843" s="48" t="s">
        <v>2619</v>
      </c>
    </row>
    <row r="844" spans="1:4" ht="15" customHeight="1" x14ac:dyDescent="0.25">
      <c r="A844" s="24" t="s">
        <v>1757</v>
      </c>
      <c r="B844" s="25" t="s">
        <v>1758</v>
      </c>
      <c r="C844" s="28" t="s">
        <v>2529</v>
      </c>
      <c r="D844" s="48" t="s">
        <v>2619</v>
      </c>
    </row>
    <row r="845" spans="1:4" ht="15" customHeight="1" x14ac:dyDescent="0.25">
      <c r="A845" s="24" t="s">
        <v>1759</v>
      </c>
      <c r="B845" s="25" t="s">
        <v>1760</v>
      </c>
      <c r="C845" s="28" t="s">
        <v>2529</v>
      </c>
      <c r="D845" s="48" t="s">
        <v>2619</v>
      </c>
    </row>
    <row r="846" spans="1:4" ht="15" customHeight="1" x14ac:dyDescent="0.25">
      <c r="A846" s="24" t="s">
        <v>1761</v>
      </c>
      <c r="B846" s="25" t="s">
        <v>1762</v>
      </c>
      <c r="C846" s="28" t="s">
        <v>2529</v>
      </c>
      <c r="D846" s="48" t="s">
        <v>2619</v>
      </c>
    </row>
    <row r="847" spans="1:4" ht="15" customHeight="1" x14ac:dyDescent="0.25">
      <c r="A847" s="24" t="s">
        <v>1763</v>
      </c>
      <c r="B847" s="25" t="s">
        <v>1764</v>
      </c>
      <c r="C847" s="28" t="s">
        <v>2529</v>
      </c>
      <c r="D847" s="48" t="s">
        <v>2619</v>
      </c>
    </row>
    <row r="848" spans="1:4" ht="15" customHeight="1" x14ac:dyDescent="0.25">
      <c r="A848" s="24" t="s">
        <v>1765</v>
      </c>
      <c r="B848" s="25" t="s">
        <v>1766</v>
      </c>
      <c r="C848" s="28" t="s">
        <v>2529</v>
      </c>
      <c r="D848" s="48" t="s">
        <v>2619</v>
      </c>
    </row>
    <row r="849" spans="1:4" ht="15" customHeight="1" x14ac:dyDescent="0.25">
      <c r="A849" s="24" t="s">
        <v>1767</v>
      </c>
      <c r="B849" s="25" t="s">
        <v>1768</v>
      </c>
      <c r="C849" s="28" t="s">
        <v>2529</v>
      </c>
      <c r="D849" s="48" t="s">
        <v>2619</v>
      </c>
    </row>
    <row r="850" spans="1:4" ht="15" customHeight="1" x14ac:dyDescent="0.25">
      <c r="A850" s="24" t="s">
        <v>1769</v>
      </c>
      <c r="B850" s="25" t="s">
        <v>1770</v>
      </c>
      <c r="C850" s="28" t="s">
        <v>2529</v>
      </c>
      <c r="D850" s="48" t="s">
        <v>2619</v>
      </c>
    </row>
    <row r="851" spans="1:4" ht="15" customHeight="1" x14ac:dyDescent="0.25">
      <c r="A851" s="24" t="s">
        <v>1771</v>
      </c>
      <c r="B851" s="25" t="s">
        <v>1772</v>
      </c>
      <c r="C851" s="28" t="s">
        <v>2529</v>
      </c>
      <c r="D851" s="48" t="s">
        <v>2619</v>
      </c>
    </row>
    <row r="852" spans="1:4" ht="15" customHeight="1" x14ac:dyDescent="0.25">
      <c r="A852" s="24" t="s">
        <v>1773</v>
      </c>
      <c r="B852" s="25" t="s">
        <v>1774</v>
      </c>
      <c r="C852" s="28" t="s">
        <v>2529</v>
      </c>
      <c r="D852" s="48" t="s">
        <v>2619</v>
      </c>
    </row>
    <row r="853" spans="1:4" ht="15" customHeight="1" x14ac:dyDescent="0.25">
      <c r="A853" s="24" t="s">
        <v>1775</v>
      </c>
      <c r="B853" s="25" t="s">
        <v>1776</v>
      </c>
      <c r="C853" s="28" t="s">
        <v>2529</v>
      </c>
      <c r="D853" s="48" t="s">
        <v>2619</v>
      </c>
    </row>
    <row r="854" spans="1:4" ht="15" customHeight="1" x14ac:dyDescent="0.25">
      <c r="A854" s="24" t="s">
        <v>1777</v>
      </c>
      <c r="B854" s="25" t="s">
        <v>1778</v>
      </c>
      <c r="C854" s="28" t="s">
        <v>2529</v>
      </c>
      <c r="D854" s="48" t="s">
        <v>2619</v>
      </c>
    </row>
    <row r="855" spans="1:4" ht="15" customHeight="1" x14ac:dyDescent="0.25">
      <c r="A855" s="24" t="s">
        <v>1779</v>
      </c>
      <c r="B855" s="25" t="s">
        <v>1780</v>
      </c>
      <c r="C855" s="28" t="s">
        <v>2529</v>
      </c>
      <c r="D855" s="48" t="s">
        <v>2619</v>
      </c>
    </row>
    <row r="856" spans="1:4" ht="15" customHeight="1" x14ac:dyDescent="0.25">
      <c r="A856" s="24" t="s">
        <v>1781</v>
      </c>
      <c r="B856" s="25" t="s">
        <v>1782</v>
      </c>
      <c r="C856" s="28" t="s">
        <v>2529</v>
      </c>
      <c r="D856" s="48" t="s">
        <v>2619</v>
      </c>
    </row>
    <row r="857" spans="1:4" ht="15" customHeight="1" x14ac:dyDescent="0.25">
      <c r="A857" s="24" t="s">
        <v>1783</v>
      </c>
      <c r="B857" s="25" t="s">
        <v>1784</v>
      </c>
      <c r="C857" s="28" t="s">
        <v>2529</v>
      </c>
      <c r="D857" s="48" t="s">
        <v>2619</v>
      </c>
    </row>
    <row r="858" spans="1:4" ht="15" customHeight="1" x14ac:dyDescent="0.25">
      <c r="A858" s="24" t="s">
        <v>1785</v>
      </c>
      <c r="B858" s="25" t="s">
        <v>1786</v>
      </c>
      <c r="C858" s="28" t="s">
        <v>2529</v>
      </c>
      <c r="D858" s="48" t="s">
        <v>2619</v>
      </c>
    </row>
    <row r="859" spans="1:4" ht="15" customHeight="1" x14ac:dyDescent="0.25">
      <c r="A859" s="24" t="s">
        <v>1787</v>
      </c>
      <c r="B859" s="25" t="s">
        <v>1788</v>
      </c>
      <c r="C859" s="28" t="s">
        <v>2529</v>
      </c>
      <c r="D859" s="48" t="s">
        <v>2619</v>
      </c>
    </row>
    <row r="860" spans="1:4" ht="15" customHeight="1" x14ac:dyDescent="0.25">
      <c r="A860" s="24" t="s">
        <v>1789</v>
      </c>
      <c r="B860" s="25" t="s">
        <v>1790</v>
      </c>
      <c r="C860" s="28" t="s">
        <v>2529</v>
      </c>
      <c r="D860" s="48" t="s">
        <v>2619</v>
      </c>
    </row>
    <row r="861" spans="1:4" ht="15" customHeight="1" x14ac:dyDescent="0.25">
      <c r="A861" s="24" t="s">
        <v>1791</v>
      </c>
      <c r="B861" s="25" t="s">
        <v>1792</v>
      </c>
      <c r="C861" s="28" t="s">
        <v>2529</v>
      </c>
      <c r="D861" s="48" t="s">
        <v>2619</v>
      </c>
    </row>
    <row r="862" spans="1:4" ht="15" customHeight="1" x14ac:dyDescent="0.25">
      <c r="A862" s="24" t="s">
        <v>1793</v>
      </c>
      <c r="B862" s="25" t="s">
        <v>1794</v>
      </c>
      <c r="C862" s="28" t="s">
        <v>2529</v>
      </c>
      <c r="D862" s="48" t="s">
        <v>2619</v>
      </c>
    </row>
    <row r="863" spans="1:4" ht="15" customHeight="1" x14ac:dyDescent="0.25">
      <c r="A863" s="24" t="s">
        <v>1795</v>
      </c>
      <c r="B863" s="25" t="s">
        <v>1796</v>
      </c>
      <c r="C863" s="28" t="s">
        <v>2529</v>
      </c>
      <c r="D863" s="48" t="s">
        <v>2619</v>
      </c>
    </row>
    <row r="864" spans="1:4" ht="15" customHeight="1" x14ac:dyDescent="0.25">
      <c r="A864" s="24" t="s">
        <v>1797</v>
      </c>
      <c r="B864" s="25" t="s">
        <v>1798</v>
      </c>
      <c r="C864" s="28" t="s">
        <v>2529</v>
      </c>
      <c r="D864" s="48" t="s">
        <v>2619</v>
      </c>
    </row>
    <row r="865" spans="1:4" ht="15" customHeight="1" x14ac:dyDescent="0.25">
      <c r="A865" s="24" t="s">
        <v>1799</v>
      </c>
      <c r="B865" s="25" t="s">
        <v>1800</v>
      </c>
      <c r="C865" s="28" t="s">
        <v>2529</v>
      </c>
      <c r="D865" s="48" t="s">
        <v>2619</v>
      </c>
    </row>
    <row r="866" spans="1:4" ht="15" customHeight="1" x14ac:dyDescent="0.25">
      <c r="A866" s="24" t="s">
        <v>1801</v>
      </c>
      <c r="B866" s="25" t="s">
        <v>1802</v>
      </c>
      <c r="C866" s="28" t="s">
        <v>2529</v>
      </c>
      <c r="D866" s="48" t="s">
        <v>2619</v>
      </c>
    </row>
    <row r="867" spans="1:4" ht="15" customHeight="1" x14ac:dyDescent="0.25">
      <c r="A867" s="24" t="s">
        <v>1803</v>
      </c>
      <c r="B867" s="25" t="s">
        <v>1804</v>
      </c>
      <c r="C867" s="28" t="s">
        <v>2529</v>
      </c>
      <c r="D867" s="48" t="s">
        <v>2619</v>
      </c>
    </row>
    <row r="868" spans="1:4" ht="15" customHeight="1" x14ac:dyDescent="0.25">
      <c r="A868" s="24" t="s">
        <v>1805</v>
      </c>
      <c r="B868" s="25" t="s">
        <v>1806</v>
      </c>
      <c r="C868" s="28" t="s">
        <v>2529</v>
      </c>
      <c r="D868" s="48" t="s">
        <v>2619</v>
      </c>
    </row>
    <row r="869" spans="1:4" ht="15" customHeight="1" x14ac:dyDescent="0.25">
      <c r="A869" s="24" t="s">
        <v>1807</v>
      </c>
      <c r="B869" s="25" t="s">
        <v>1808</v>
      </c>
      <c r="C869" s="28" t="s">
        <v>2529</v>
      </c>
      <c r="D869" s="48" t="s">
        <v>2619</v>
      </c>
    </row>
    <row r="870" spans="1:4" ht="15" customHeight="1" x14ac:dyDescent="0.25">
      <c r="A870" s="24" t="s">
        <v>1809</v>
      </c>
      <c r="B870" s="25" t="s">
        <v>1810</v>
      </c>
      <c r="C870" s="28" t="s">
        <v>2529</v>
      </c>
      <c r="D870" s="48" t="s">
        <v>2619</v>
      </c>
    </row>
    <row r="871" spans="1:4" ht="15" customHeight="1" x14ac:dyDescent="0.25">
      <c r="A871" s="24" t="s">
        <v>1811</v>
      </c>
      <c r="B871" s="25" t="s">
        <v>1812</v>
      </c>
      <c r="C871" s="28" t="s">
        <v>2529</v>
      </c>
      <c r="D871" s="48" t="s">
        <v>2619</v>
      </c>
    </row>
    <row r="872" spans="1:4" ht="15" customHeight="1" x14ac:dyDescent="0.25">
      <c r="A872" s="24" t="s">
        <v>1813</v>
      </c>
      <c r="B872" s="25" t="s">
        <v>1814</v>
      </c>
      <c r="C872" s="28" t="s">
        <v>2529</v>
      </c>
      <c r="D872" s="48" t="s">
        <v>2619</v>
      </c>
    </row>
    <row r="873" spans="1:4" ht="15" customHeight="1" x14ac:dyDescent="0.25">
      <c r="A873" s="24" t="s">
        <v>1815</v>
      </c>
      <c r="B873" s="25" t="s">
        <v>1816</v>
      </c>
      <c r="C873" s="28" t="s">
        <v>2529</v>
      </c>
      <c r="D873" s="48" t="s">
        <v>2619</v>
      </c>
    </row>
    <row r="874" spans="1:4" ht="15" customHeight="1" x14ac:dyDescent="0.25">
      <c r="A874" s="24" t="s">
        <v>1817</v>
      </c>
      <c r="B874" s="25" t="s">
        <v>1818</v>
      </c>
      <c r="C874" s="28" t="s">
        <v>2529</v>
      </c>
      <c r="D874" s="48" t="s">
        <v>2619</v>
      </c>
    </row>
    <row r="875" spans="1:4" ht="15" customHeight="1" x14ac:dyDescent="0.25">
      <c r="A875" s="24" t="s">
        <v>1819</v>
      </c>
      <c r="B875" s="25" t="s">
        <v>1820</v>
      </c>
      <c r="C875" s="28" t="s">
        <v>2529</v>
      </c>
      <c r="D875" s="48" t="s">
        <v>2619</v>
      </c>
    </row>
    <row r="876" spans="1:4" ht="15" customHeight="1" x14ac:dyDescent="0.25">
      <c r="A876" s="24" t="s">
        <v>1821</v>
      </c>
      <c r="B876" s="25" t="s">
        <v>1822</v>
      </c>
      <c r="C876" s="28" t="s">
        <v>2529</v>
      </c>
      <c r="D876" s="48" t="s">
        <v>2619</v>
      </c>
    </row>
    <row r="877" spans="1:4" ht="15" customHeight="1" x14ac:dyDescent="0.25">
      <c r="A877" s="24" t="s">
        <v>1823</v>
      </c>
      <c r="B877" s="25" t="s">
        <v>1824</v>
      </c>
      <c r="C877" s="28" t="s">
        <v>2529</v>
      </c>
      <c r="D877" s="48" t="s">
        <v>2619</v>
      </c>
    </row>
    <row r="878" spans="1:4" ht="15" customHeight="1" x14ac:dyDescent="0.25">
      <c r="A878" s="24" t="s">
        <v>1825</v>
      </c>
      <c r="B878" s="25" t="s">
        <v>1826</v>
      </c>
      <c r="C878" s="28" t="s">
        <v>2529</v>
      </c>
      <c r="D878" s="48" t="s">
        <v>2619</v>
      </c>
    </row>
    <row r="879" spans="1:4" ht="15" customHeight="1" x14ac:dyDescent="0.25">
      <c r="A879" s="24" t="s">
        <v>1827</v>
      </c>
      <c r="B879" s="25" t="s">
        <v>1828</v>
      </c>
      <c r="C879" s="28" t="s">
        <v>2529</v>
      </c>
      <c r="D879" s="48" t="s">
        <v>2619</v>
      </c>
    </row>
    <row r="880" spans="1:4" ht="15" customHeight="1" x14ac:dyDescent="0.25">
      <c r="A880" s="24" t="s">
        <v>1829</v>
      </c>
      <c r="B880" s="25" t="s">
        <v>1830</v>
      </c>
      <c r="C880" s="28" t="s">
        <v>2529</v>
      </c>
      <c r="D880" s="48" t="s">
        <v>2619</v>
      </c>
    </row>
    <row r="881" spans="1:4" ht="15" customHeight="1" x14ac:dyDescent="0.25">
      <c r="A881" s="24" t="s">
        <v>1831</v>
      </c>
      <c r="B881" s="25" t="s">
        <v>1832</v>
      </c>
      <c r="C881" s="28" t="s">
        <v>2529</v>
      </c>
      <c r="D881" s="48" t="s">
        <v>2619</v>
      </c>
    </row>
    <row r="882" spans="1:4" ht="15" customHeight="1" x14ac:dyDescent="0.25">
      <c r="A882" s="24" t="s">
        <v>1833</v>
      </c>
      <c r="B882" s="25" t="s">
        <v>1834</v>
      </c>
      <c r="C882" s="28" t="s">
        <v>2529</v>
      </c>
      <c r="D882" s="48" t="s">
        <v>2619</v>
      </c>
    </row>
    <row r="883" spans="1:4" ht="15" customHeight="1" x14ac:dyDescent="0.25">
      <c r="A883" s="24" t="s">
        <v>1835</v>
      </c>
      <c r="B883" s="25" t="s">
        <v>1836</v>
      </c>
      <c r="C883" s="28" t="s">
        <v>2529</v>
      </c>
      <c r="D883" s="48" t="s">
        <v>2619</v>
      </c>
    </row>
    <row r="884" spans="1:4" ht="15" customHeight="1" x14ac:dyDescent="0.25">
      <c r="A884" s="24" t="s">
        <v>1837</v>
      </c>
      <c r="B884" s="25" t="s">
        <v>1838</v>
      </c>
      <c r="C884" s="28" t="s">
        <v>2529</v>
      </c>
      <c r="D884" s="48" t="s">
        <v>2619</v>
      </c>
    </row>
    <row r="885" spans="1:4" ht="15" customHeight="1" x14ac:dyDescent="0.25">
      <c r="A885" s="24" t="s">
        <v>1839</v>
      </c>
      <c r="B885" s="25" t="s">
        <v>1840</v>
      </c>
      <c r="C885" s="28" t="s">
        <v>2529</v>
      </c>
      <c r="D885" s="48" t="s">
        <v>2619</v>
      </c>
    </row>
    <row r="886" spans="1:4" ht="15" customHeight="1" x14ac:dyDescent="0.25">
      <c r="A886" s="24" t="s">
        <v>1841</v>
      </c>
      <c r="B886" s="25" t="s">
        <v>1842</v>
      </c>
      <c r="C886" s="28" t="s">
        <v>2529</v>
      </c>
      <c r="D886" s="48" t="s">
        <v>2619</v>
      </c>
    </row>
    <row r="887" spans="1:4" ht="15" customHeight="1" x14ac:dyDescent="0.25">
      <c r="A887" s="24" t="s">
        <v>1843</v>
      </c>
      <c r="B887" s="25" t="s">
        <v>1844</v>
      </c>
      <c r="C887" s="28" t="s">
        <v>2529</v>
      </c>
      <c r="D887" s="48" t="s">
        <v>2619</v>
      </c>
    </row>
    <row r="888" spans="1:4" ht="15" customHeight="1" x14ac:dyDescent="0.25">
      <c r="A888" s="24" t="s">
        <v>1845</v>
      </c>
      <c r="B888" s="25" t="s">
        <v>1846</v>
      </c>
      <c r="C888" s="28" t="s">
        <v>2529</v>
      </c>
      <c r="D888" s="48" t="s">
        <v>2619</v>
      </c>
    </row>
    <row r="889" spans="1:4" ht="15" customHeight="1" x14ac:dyDescent="0.25">
      <c r="A889" s="24" t="s">
        <v>1847</v>
      </c>
      <c r="B889" s="25" t="s">
        <v>1848</v>
      </c>
      <c r="C889" s="28" t="s">
        <v>2529</v>
      </c>
      <c r="D889" s="48" t="s">
        <v>2619</v>
      </c>
    </row>
    <row r="890" spans="1:4" ht="15" customHeight="1" x14ac:dyDescent="0.25">
      <c r="A890" s="24" t="s">
        <v>1849</v>
      </c>
      <c r="B890" s="25" t="s">
        <v>1850</v>
      </c>
      <c r="C890" s="28" t="s">
        <v>2529</v>
      </c>
      <c r="D890" s="48" t="s">
        <v>2619</v>
      </c>
    </row>
    <row r="891" spans="1:4" ht="15" customHeight="1" x14ac:dyDescent="0.25">
      <c r="A891" s="24" t="s">
        <v>1851</v>
      </c>
      <c r="B891" s="25" t="s">
        <v>1852</v>
      </c>
      <c r="C891" s="28" t="s">
        <v>2529</v>
      </c>
      <c r="D891" s="48" t="s">
        <v>2619</v>
      </c>
    </row>
    <row r="892" spans="1:4" ht="15" customHeight="1" x14ac:dyDescent="0.25">
      <c r="A892" s="24" t="s">
        <v>1853</v>
      </c>
      <c r="B892" s="25" t="s">
        <v>1854</v>
      </c>
      <c r="C892" s="28" t="s">
        <v>2529</v>
      </c>
      <c r="D892" s="48" t="s">
        <v>2619</v>
      </c>
    </row>
    <row r="893" spans="1:4" ht="15" customHeight="1" x14ac:dyDescent="0.25">
      <c r="A893" s="24" t="s">
        <v>1855</v>
      </c>
      <c r="B893" s="25" t="s">
        <v>1856</v>
      </c>
      <c r="C893" s="28" t="s">
        <v>2529</v>
      </c>
      <c r="D893" s="48" t="s">
        <v>2619</v>
      </c>
    </row>
    <row r="894" spans="1:4" ht="15" customHeight="1" x14ac:dyDescent="0.25">
      <c r="A894" s="24" t="s">
        <v>1857</v>
      </c>
      <c r="B894" s="25" t="s">
        <v>1858</v>
      </c>
      <c r="C894" s="28" t="s">
        <v>2529</v>
      </c>
      <c r="D894" s="48" t="s">
        <v>2619</v>
      </c>
    </row>
    <row r="895" spans="1:4" ht="15" customHeight="1" x14ac:dyDescent="0.25">
      <c r="A895" s="24" t="s">
        <v>1859</v>
      </c>
      <c r="B895" s="25" t="s">
        <v>1860</v>
      </c>
      <c r="C895" s="28" t="s">
        <v>2529</v>
      </c>
      <c r="D895" s="48" t="s">
        <v>2619</v>
      </c>
    </row>
    <row r="896" spans="1:4" ht="15" customHeight="1" x14ac:dyDescent="0.25">
      <c r="A896" s="24" t="s">
        <v>1861</v>
      </c>
      <c r="B896" s="25" t="s">
        <v>1862</v>
      </c>
      <c r="C896" s="28" t="s">
        <v>2529</v>
      </c>
      <c r="D896" s="48" t="s">
        <v>2619</v>
      </c>
    </row>
    <row r="897" spans="1:4" ht="15" customHeight="1" x14ac:dyDescent="0.25">
      <c r="A897" s="24" t="s">
        <v>1863</v>
      </c>
      <c r="B897" s="25" t="s">
        <v>1864</v>
      </c>
      <c r="C897" s="28" t="s">
        <v>2529</v>
      </c>
      <c r="D897" s="48" t="s">
        <v>2619</v>
      </c>
    </row>
    <row r="898" spans="1:4" ht="15" customHeight="1" x14ac:dyDescent="0.25">
      <c r="A898" s="24" t="s">
        <v>1865</v>
      </c>
      <c r="B898" s="25" t="s">
        <v>1866</v>
      </c>
      <c r="C898" s="28" t="s">
        <v>2529</v>
      </c>
      <c r="D898" s="48" t="s">
        <v>2619</v>
      </c>
    </row>
    <row r="899" spans="1:4" ht="15" customHeight="1" x14ac:dyDescent="0.25">
      <c r="A899" s="24" t="s">
        <v>1867</v>
      </c>
      <c r="B899" s="25" t="s">
        <v>1868</v>
      </c>
      <c r="C899" s="28" t="s">
        <v>2529</v>
      </c>
      <c r="D899" s="48" t="s">
        <v>2619</v>
      </c>
    </row>
    <row r="900" spans="1:4" ht="15" customHeight="1" x14ac:dyDescent="0.25">
      <c r="A900" s="24" t="s">
        <v>1869</v>
      </c>
      <c r="B900" s="25" t="s">
        <v>1870</v>
      </c>
      <c r="C900" s="28" t="s">
        <v>2529</v>
      </c>
      <c r="D900" s="48" t="s">
        <v>2619</v>
      </c>
    </row>
    <row r="901" spans="1:4" ht="15" customHeight="1" x14ac:dyDescent="0.25">
      <c r="A901" s="24" t="s">
        <v>1871</v>
      </c>
      <c r="B901" s="25" t="s">
        <v>1872</v>
      </c>
      <c r="C901" s="28" t="s">
        <v>2529</v>
      </c>
      <c r="D901" s="48" t="s">
        <v>2619</v>
      </c>
    </row>
    <row r="902" spans="1:4" ht="15" customHeight="1" x14ac:dyDescent="0.25">
      <c r="A902" s="24" t="s">
        <v>1873</v>
      </c>
      <c r="B902" s="25" t="s">
        <v>1874</v>
      </c>
      <c r="C902" s="28" t="s">
        <v>2529</v>
      </c>
      <c r="D902" s="48" t="s">
        <v>2619</v>
      </c>
    </row>
    <row r="903" spans="1:4" ht="15" customHeight="1" x14ac:dyDescent="0.25">
      <c r="A903" s="24" t="s">
        <v>1875</v>
      </c>
      <c r="B903" s="25" t="s">
        <v>1876</v>
      </c>
      <c r="C903" s="28" t="s">
        <v>2529</v>
      </c>
      <c r="D903" s="48" t="s">
        <v>2619</v>
      </c>
    </row>
    <row r="904" spans="1:4" ht="15" customHeight="1" x14ac:dyDescent="0.25">
      <c r="A904" s="24" t="s">
        <v>1877</v>
      </c>
      <c r="B904" s="25" t="s">
        <v>1878</v>
      </c>
      <c r="C904" s="28" t="s">
        <v>2529</v>
      </c>
      <c r="D904" s="48" t="s">
        <v>2619</v>
      </c>
    </row>
    <row r="905" spans="1:4" ht="15" customHeight="1" x14ac:dyDescent="0.25">
      <c r="A905" s="24" t="s">
        <v>1879</v>
      </c>
      <c r="B905" s="25" t="s">
        <v>1880</v>
      </c>
      <c r="C905" s="28" t="s">
        <v>2529</v>
      </c>
      <c r="D905" s="48" t="s">
        <v>2619</v>
      </c>
    </row>
    <row r="906" spans="1:4" ht="15" customHeight="1" x14ac:dyDescent="0.25">
      <c r="A906" s="24" t="s">
        <v>1881</v>
      </c>
      <c r="B906" s="25" t="s">
        <v>1882</v>
      </c>
      <c r="C906" s="28" t="s">
        <v>2529</v>
      </c>
      <c r="D906" s="48" t="s">
        <v>2619</v>
      </c>
    </row>
    <row r="907" spans="1:4" ht="15" customHeight="1" x14ac:dyDescent="0.25">
      <c r="A907" s="24" t="s">
        <v>1883</v>
      </c>
      <c r="B907" s="25" t="s">
        <v>1884</v>
      </c>
      <c r="C907" s="28" t="s">
        <v>2529</v>
      </c>
      <c r="D907" s="48" t="s">
        <v>2619</v>
      </c>
    </row>
    <row r="908" spans="1:4" ht="15" customHeight="1" x14ac:dyDescent="0.25">
      <c r="A908" s="24" t="s">
        <v>1885</v>
      </c>
      <c r="B908" s="25" t="s">
        <v>1886</v>
      </c>
      <c r="C908" s="28" t="s">
        <v>2529</v>
      </c>
      <c r="D908" s="48" t="s">
        <v>2619</v>
      </c>
    </row>
    <row r="909" spans="1:4" ht="15" customHeight="1" x14ac:dyDescent="0.25">
      <c r="A909" s="24" t="s">
        <v>1887</v>
      </c>
      <c r="B909" s="25" t="s">
        <v>1888</v>
      </c>
      <c r="C909" s="28" t="s">
        <v>2529</v>
      </c>
      <c r="D909" s="48" t="s">
        <v>2619</v>
      </c>
    </row>
    <row r="910" spans="1:4" ht="15" customHeight="1" x14ac:dyDescent="0.25">
      <c r="A910" s="24" t="s">
        <v>1889</v>
      </c>
      <c r="B910" s="25" t="s">
        <v>1890</v>
      </c>
      <c r="C910" s="28" t="s">
        <v>2529</v>
      </c>
      <c r="D910" s="48" t="s">
        <v>2619</v>
      </c>
    </row>
    <row r="911" spans="1:4" ht="15" customHeight="1" x14ac:dyDescent="0.25">
      <c r="A911" s="24" t="s">
        <v>1891</v>
      </c>
      <c r="B911" s="25" t="s">
        <v>1892</v>
      </c>
      <c r="C911" s="28" t="s">
        <v>2529</v>
      </c>
      <c r="D911" s="48" t="s">
        <v>2619</v>
      </c>
    </row>
    <row r="912" spans="1:4" ht="15" customHeight="1" x14ac:dyDescent="0.25">
      <c r="A912" s="24" t="s">
        <v>1893</v>
      </c>
      <c r="B912" s="25" t="s">
        <v>1894</v>
      </c>
      <c r="C912" s="28" t="s">
        <v>2529</v>
      </c>
      <c r="D912" s="48" t="s">
        <v>2619</v>
      </c>
    </row>
    <row r="913" spans="1:4" ht="15" customHeight="1" x14ac:dyDescent="0.25">
      <c r="A913" s="24" t="s">
        <v>1895</v>
      </c>
      <c r="B913" s="25" t="s">
        <v>1896</v>
      </c>
      <c r="C913" s="28" t="s">
        <v>2529</v>
      </c>
      <c r="D913" s="48" t="s">
        <v>2619</v>
      </c>
    </row>
    <row r="914" spans="1:4" ht="15" customHeight="1" x14ac:dyDescent="0.25">
      <c r="A914" s="24" t="s">
        <v>1897</v>
      </c>
      <c r="B914" s="25" t="s">
        <v>1898</v>
      </c>
      <c r="C914" s="28" t="s">
        <v>2529</v>
      </c>
      <c r="D914" s="48" t="s">
        <v>2619</v>
      </c>
    </row>
    <row r="915" spans="1:4" ht="15" customHeight="1" x14ac:dyDescent="0.25">
      <c r="A915" s="24" t="s">
        <v>1899</v>
      </c>
      <c r="B915" s="25" t="s">
        <v>1900</v>
      </c>
      <c r="C915" s="28" t="s">
        <v>2529</v>
      </c>
      <c r="D915" s="48" t="s">
        <v>2619</v>
      </c>
    </row>
    <row r="916" spans="1:4" ht="15" customHeight="1" x14ac:dyDescent="0.25">
      <c r="A916" s="24" t="s">
        <v>1901</v>
      </c>
      <c r="B916" s="25" t="s">
        <v>1902</v>
      </c>
      <c r="C916" s="28" t="s">
        <v>2529</v>
      </c>
      <c r="D916" s="48" t="s">
        <v>2619</v>
      </c>
    </row>
    <row r="917" spans="1:4" ht="15" customHeight="1" x14ac:dyDescent="0.25">
      <c r="A917" s="24" t="s">
        <v>1903</v>
      </c>
      <c r="B917" s="25" t="s">
        <v>1904</v>
      </c>
      <c r="C917" s="28" t="s">
        <v>2529</v>
      </c>
      <c r="D917" s="48" t="s">
        <v>2619</v>
      </c>
    </row>
    <row r="918" spans="1:4" ht="15" customHeight="1" x14ac:dyDescent="0.25">
      <c r="A918" s="24" t="s">
        <v>1905</v>
      </c>
      <c r="B918" s="25" t="s">
        <v>1906</v>
      </c>
      <c r="C918" s="28" t="s">
        <v>2529</v>
      </c>
      <c r="D918" s="48" t="s">
        <v>2619</v>
      </c>
    </row>
    <row r="919" spans="1:4" ht="15" customHeight="1" x14ac:dyDescent="0.25">
      <c r="A919" s="24" t="s">
        <v>1907</v>
      </c>
      <c r="B919" s="25" t="s">
        <v>1908</v>
      </c>
      <c r="C919" s="28" t="s">
        <v>2529</v>
      </c>
      <c r="D919" s="48" t="s">
        <v>2619</v>
      </c>
    </row>
    <row r="920" spans="1:4" ht="15" customHeight="1" x14ac:dyDescent="0.25">
      <c r="A920" s="24" t="s">
        <v>1909</v>
      </c>
      <c r="B920" s="25" t="s">
        <v>1910</v>
      </c>
      <c r="C920" s="28" t="s">
        <v>2529</v>
      </c>
      <c r="D920" s="48" t="s">
        <v>2619</v>
      </c>
    </row>
    <row r="921" spans="1:4" ht="15" customHeight="1" x14ac:dyDescent="0.25">
      <c r="A921" s="24" t="s">
        <v>1911</v>
      </c>
      <c r="B921" s="25" t="s">
        <v>1912</v>
      </c>
      <c r="C921" s="28" t="s">
        <v>2529</v>
      </c>
      <c r="D921" s="48" t="s">
        <v>2619</v>
      </c>
    </row>
    <row r="922" spans="1:4" ht="15" customHeight="1" x14ac:dyDescent="0.25">
      <c r="A922" s="24" t="s">
        <v>1913</v>
      </c>
      <c r="B922" s="25" t="s">
        <v>1914</v>
      </c>
      <c r="C922" s="28" t="s">
        <v>2529</v>
      </c>
      <c r="D922" s="48" t="s">
        <v>2619</v>
      </c>
    </row>
    <row r="923" spans="1:4" ht="15" customHeight="1" x14ac:dyDescent="0.25">
      <c r="A923" s="24" t="s">
        <v>1915</v>
      </c>
      <c r="B923" s="25" t="s">
        <v>1916</v>
      </c>
      <c r="C923" s="28" t="s">
        <v>2529</v>
      </c>
      <c r="D923" s="48" t="s">
        <v>2619</v>
      </c>
    </row>
    <row r="924" spans="1:4" ht="15" customHeight="1" x14ac:dyDescent="0.25">
      <c r="A924" s="24" t="s">
        <v>1917</v>
      </c>
      <c r="B924" s="25" t="s">
        <v>1918</v>
      </c>
      <c r="C924" s="28" t="s">
        <v>2529</v>
      </c>
      <c r="D924" s="48" t="s">
        <v>2619</v>
      </c>
    </row>
    <row r="925" spans="1:4" ht="15" customHeight="1" x14ac:dyDescent="0.25">
      <c r="A925" s="24" t="s">
        <v>1919</v>
      </c>
      <c r="B925" s="25" t="s">
        <v>1920</v>
      </c>
      <c r="C925" s="28" t="s">
        <v>2529</v>
      </c>
      <c r="D925" s="48" t="s">
        <v>2619</v>
      </c>
    </row>
    <row r="926" spans="1:4" ht="15" customHeight="1" x14ac:dyDescent="0.25">
      <c r="A926" s="24" t="s">
        <v>1921</v>
      </c>
      <c r="B926" s="25" t="s">
        <v>1922</v>
      </c>
      <c r="C926" s="28" t="s">
        <v>2529</v>
      </c>
      <c r="D926" s="48" t="s">
        <v>2619</v>
      </c>
    </row>
    <row r="927" spans="1:4" ht="15" customHeight="1" x14ac:dyDescent="0.25">
      <c r="A927" s="24" t="s">
        <v>1923</v>
      </c>
      <c r="B927" s="25" t="s">
        <v>1924</v>
      </c>
      <c r="C927" s="28" t="s">
        <v>2529</v>
      </c>
      <c r="D927" s="48" t="s">
        <v>2619</v>
      </c>
    </row>
    <row r="928" spans="1:4" ht="15" customHeight="1" x14ac:dyDescent="0.25">
      <c r="A928" s="24" t="s">
        <v>1925</v>
      </c>
      <c r="B928" s="25" t="s">
        <v>1926</v>
      </c>
      <c r="C928" s="28" t="s">
        <v>2529</v>
      </c>
      <c r="D928" s="48" t="s">
        <v>2619</v>
      </c>
    </row>
    <row r="929" spans="1:4" ht="15" customHeight="1" x14ac:dyDescent="0.25">
      <c r="A929" s="24" t="s">
        <v>1927</v>
      </c>
      <c r="B929" s="25" t="s">
        <v>1928</v>
      </c>
      <c r="C929" s="28" t="s">
        <v>2529</v>
      </c>
      <c r="D929" s="48" t="s">
        <v>2619</v>
      </c>
    </row>
    <row r="930" spans="1:4" ht="15" customHeight="1" x14ac:dyDescent="0.25">
      <c r="A930" s="24" t="s">
        <v>1929</v>
      </c>
      <c r="B930" s="25" t="s">
        <v>1930</v>
      </c>
      <c r="C930" s="28" t="s">
        <v>2529</v>
      </c>
      <c r="D930" s="48" t="s">
        <v>2619</v>
      </c>
    </row>
    <row r="931" spans="1:4" ht="15" customHeight="1" x14ac:dyDescent="0.25">
      <c r="A931" s="24" t="s">
        <v>1931</v>
      </c>
      <c r="B931" s="25" t="s">
        <v>1932</v>
      </c>
      <c r="C931" s="28" t="s">
        <v>2529</v>
      </c>
      <c r="D931" s="48" t="s">
        <v>2619</v>
      </c>
    </row>
    <row r="932" spans="1:4" ht="15" customHeight="1" x14ac:dyDescent="0.25">
      <c r="A932" s="24" t="s">
        <v>1933</v>
      </c>
      <c r="B932" s="25" t="s">
        <v>1934</v>
      </c>
      <c r="C932" s="28" t="s">
        <v>2529</v>
      </c>
      <c r="D932" s="48" t="s">
        <v>2619</v>
      </c>
    </row>
    <row r="933" spans="1:4" ht="15" customHeight="1" x14ac:dyDescent="0.25">
      <c r="A933" s="24" t="s">
        <v>1935</v>
      </c>
      <c r="B933" s="25" t="s">
        <v>1936</v>
      </c>
      <c r="C933" s="28" t="s">
        <v>2529</v>
      </c>
      <c r="D933" s="48" t="s">
        <v>2619</v>
      </c>
    </row>
    <row r="934" spans="1:4" ht="15" customHeight="1" x14ac:dyDescent="0.25">
      <c r="A934" s="24" t="s">
        <v>1937</v>
      </c>
      <c r="B934" s="25" t="s">
        <v>1938</v>
      </c>
      <c r="C934" s="28" t="s">
        <v>2529</v>
      </c>
      <c r="D934" s="48" t="s">
        <v>2619</v>
      </c>
    </row>
    <row r="935" spans="1:4" ht="15" customHeight="1" x14ac:dyDescent="0.25">
      <c r="A935" s="24" t="s">
        <v>1939</v>
      </c>
      <c r="B935" s="25" t="s">
        <v>1940</v>
      </c>
      <c r="C935" s="28" t="s">
        <v>2529</v>
      </c>
      <c r="D935" s="48" t="s">
        <v>2619</v>
      </c>
    </row>
    <row r="936" spans="1:4" ht="15" customHeight="1" x14ac:dyDescent="0.25">
      <c r="A936" s="24" t="s">
        <v>1941</v>
      </c>
      <c r="B936" s="25" t="s">
        <v>1942</v>
      </c>
      <c r="C936" s="28" t="s">
        <v>2529</v>
      </c>
      <c r="D936" s="48" t="s">
        <v>2619</v>
      </c>
    </row>
    <row r="937" spans="1:4" ht="15" customHeight="1" x14ac:dyDescent="0.25">
      <c r="A937" s="24" t="s">
        <v>1943</v>
      </c>
      <c r="B937" s="25" t="s">
        <v>1944</v>
      </c>
      <c r="C937" s="28" t="s">
        <v>2529</v>
      </c>
      <c r="D937" s="48" t="s">
        <v>2619</v>
      </c>
    </row>
    <row r="938" spans="1:4" ht="15" customHeight="1" x14ac:dyDescent="0.25">
      <c r="A938" s="24" t="s">
        <v>1945</v>
      </c>
      <c r="B938" s="25" t="s">
        <v>1946</v>
      </c>
      <c r="C938" s="28" t="s">
        <v>2529</v>
      </c>
      <c r="D938" s="48" t="s">
        <v>2619</v>
      </c>
    </row>
    <row r="939" spans="1:4" ht="15" customHeight="1" x14ac:dyDescent="0.25">
      <c r="A939" s="24" t="s">
        <v>1947</v>
      </c>
      <c r="B939" s="25" t="s">
        <v>1948</v>
      </c>
      <c r="C939" s="28" t="s">
        <v>2529</v>
      </c>
      <c r="D939" s="48" t="s">
        <v>2619</v>
      </c>
    </row>
    <row r="940" spans="1:4" ht="15" customHeight="1" x14ac:dyDescent="0.25">
      <c r="A940" s="24" t="s">
        <v>1949</v>
      </c>
      <c r="B940" s="25" t="s">
        <v>1950</v>
      </c>
      <c r="C940" s="28" t="s">
        <v>2529</v>
      </c>
      <c r="D940" s="48" t="s">
        <v>2619</v>
      </c>
    </row>
    <row r="941" spans="1:4" ht="15" customHeight="1" x14ac:dyDescent="0.25">
      <c r="A941" s="24" t="s">
        <v>1951</v>
      </c>
      <c r="B941" s="25" t="s">
        <v>1952</v>
      </c>
      <c r="C941" s="28" t="s">
        <v>2529</v>
      </c>
      <c r="D941" s="48" t="s">
        <v>2619</v>
      </c>
    </row>
    <row r="942" spans="1:4" ht="15" customHeight="1" x14ac:dyDescent="0.25">
      <c r="A942" s="24" t="s">
        <v>1953</v>
      </c>
      <c r="B942" s="25" t="s">
        <v>1954</v>
      </c>
      <c r="C942" s="28" t="s">
        <v>2529</v>
      </c>
      <c r="D942" s="48" t="s">
        <v>2619</v>
      </c>
    </row>
    <row r="943" spans="1:4" ht="15" customHeight="1" x14ac:dyDescent="0.25">
      <c r="A943" s="24" t="s">
        <v>1955</v>
      </c>
      <c r="B943" s="25" t="s">
        <v>1956</v>
      </c>
      <c r="C943" s="28" t="s">
        <v>2529</v>
      </c>
      <c r="D943" s="48" t="s">
        <v>2619</v>
      </c>
    </row>
    <row r="944" spans="1:4" ht="15" customHeight="1" x14ac:dyDescent="0.25">
      <c r="A944" s="24" t="s">
        <v>1957</v>
      </c>
      <c r="B944" s="25" t="s">
        <v>1958</v>
      </c>
      <c r="C944" s="28" t="s">
        <v>2529</v>
      </c>
      <c r="D944" s="48" t="s">
        <v>2619</v>
      </c>
    </row>
    <row r="945" spans="1:4" ht="15" customHeight="1" x14ac:dyDescent="0.25">
      <c r="A945" s="24" t="s">
        <v>1959</v>
      </c>
      <c r="B945" s="25" t="s">
        <v>1960</v>
      </c>
      <c r="C945" s="28" t="s">
        <v>2529</v>
      </c>
      <c r="D945" s="48" t="s">
        <v>2619</v>
      </c>
    </row>
    <row r="946" spans="1:4" ht="15" customHeight="1" x14ac:dyDescent="0.25">
      <c r="A946" s="24" t="s">
        <v>1961</v>
      </c>
      <c r="B946" s="25" t="s">
        <v>1962</v>
      </c>
      <c r="C946" s="28" t="s">
        <v>2529</v>
      </c>
      <c r="D946" s="48" t="s">
        <v>2619</v>
      </c>
    </row>
    <row r="947" spans="1:4" ht="15" customHeight="1" x14ac:dyDescent="0.25">
      <c r="A947" s="24" t="s">
        <v>1963</v>
      </c>
      <c r="B947" s="25" t="s">
        <v>1964</v>
      </c>
      <c r="C947" s="28" t="s">
        <v>2529</v>
      </c>
      <c r="D947" s="48" t="s">
        <v>2619</v>
      </c>
    </row>
    <row r="948" spans="1:4" ht="15" customHeight="1" x14ac:dyDescent="0.25">
      <c r="A948" s="24" t="s">
        <v>1965</v>
      </c>
      <c r="B948" s="25" t="s">
        <v>1966</v>
      </c>
      <c r="C948" s="28" t="s">
        <v>2529</v>
      </c>
      <c r="D948" s="48" t="s">
        <v>2619</v>
      </c>
    </row>
    <row r="949" spans="1:4" ht="15" customHeight="1" x14ac:dyDescent="0.25">
      <c r="A949" s="24" t="s">
        <v>1967</v>
      </c>
      <c r="B949" s="25" t="s">
        <v>1968</v>
      </c>
      <c r="C949" s="28" t="s">
        <v>2529</v>
      </c>
      <c r="D949" s="48" t="s">
        <v>2619</v>
      </c>
    </row>
    <row r="950" spans="1:4" ht="15" customHeight="1" x14ac:dyDescent="0.25">
      <c r="A950" s="24" t="s">
        <v>1969</v>
      </c>
      <c r="B950" s="25" t="s">
        <v>1970</v>
      </c>
      <c r="C950" s="28" t="s">
        <v>2529</v>
      </c>
      <c r="D950" s="48" t="s">
        <v>2619</v>
      </c>
    </row>
    <row r="951" spans="1:4" ht="15" customHeight="1" x14ac:dyDescent="0.25">
      <c r="A951" s="24" t="s">
        <v>1971</v>
      </c>
      <c r="B951" s="25" t="s">
        <v>1972</v>
      </c>
      <c r="C951" s="28" t="s">
        <v>2529</v>
      </c>
      <c r="D951" s="48" t="s">
        <v>2619</v>
      </c>
    </row>
    <row r="952" spans="1:4" ht="15" customHeight="1" x14ac:dyDescent="0.25">
      <c r="A952" s="24" t="s">
        <v>1973</v>
      </c>
      <c r="B952" s="25" t="s">
        <v>1974</v>
      </c>
      <c r="C952" s="28" t="s">
        <v>2529</v>
      </c>
      <c r="D952" s="48" t="s">
        <v>2619</v>
      </c>
    </row>
    <row r="953" spans="1:4" ht="15" customHeight="1" x14ac:dyDescent="0.25">
      <c r="A953" s="24" t="s">
        <v>1975</v>
      </c>
      <c r="B953" s="25" t="s">
        <v>1976</v>
      </c>
      <c r="C953" s="28" t="s">
        <v>2529</v>
      </c>
      <c r="D953" s="48" t="s">
        <v>2619</v>
      </c>
    </row>
    <row r="954" spans="1:4" ht="15" customHeight="1" x14ac:dyDescent="0.25">
      <c r="A954" s="24" t="s">
        <v>1977</v>
      </c>
      <c r="B954" s="25" t="s">
        <v>1978</v>
      </c>
      <c r="C954" s="28" t="s">
        <v>2529</v>
      </c>
      <c r="D954" s="48" t="s">
        <v>2619</v>
      </c>
    </row>
    <row r="955" spans="1:4" ht="15" customHeight="1" x14ac:dyDescent="0.25">
      <c r="A955" s="24" t="s">
        <v>1979</v>
      </c>
      <c r="B955" s="25" t="s">
        <v>1980</v>
      </c>
      <c r="C955" s="28" t="s">
        <v>2529</v>
      </c>
      <c r="D955" s="48" t="s">
        <v>2619</v>
      </c>
    </row>
    <row r="956" spans="1:4" ht="15" customHeight="1" x14ac:dyDescent="0.25">
      <c r="A956" s="24" t="s">
        <v>1981</v>
      </c>
      <c r="B956" s="25" t="s">
        <v>1982</v>
      </c>
      <c r="C956" s="28" t="s">
        <v>2529</v>
      </c>
      <c r="D956" s="48" t="s">
        <v>2619</v>
      </c>
    </row>
    <row r="957" spans="1:4" ht="15" customHeight="1" x14ac:dyDescent="0.25">
      <c r="A957" s="24" t="s">
        <v>1983</v>
      </c>
      <c r="B957" s="25" t="s">
        <v>1984</v>
      </c>
      <c r="C957" s="28" t="s">
        <v>2529</v>
      </c>
      <c r="D957" s="48" t="s">
        <v>2619</v>
      </c>
    </row>
    <row r="958" spans="1:4" ht="15" customHeight="1" x14ac:dyDescent="0.25">
      <c r="A958" s="24" t="s">
        <v>1985</v>
      </c>
      <c r="B958" s="25" t="s">
        <v>1986</v>
      </c>
      <c r="C958" s="28" t="s">
        <v>2529</v>
      </c>
      <c r="D958" s="48" t="s">
        <v>2619</v>
      </c>
    </row>
    <row r="959" spans="1:4" ht="15" customHeight="1" x14ac:dyDescent="0.25">
      <c r="A959" s="24" t="s">
        <v>1987</v>
      </c>
      <c r="B959" s="25" t="s">
        <v>1988</v>
      </c>
      <c r="C959" s="28" t="s">
        <v>2529</v>
      </c>
      <c r="D959" s="48" t="s">
        <v>2619</v>
      </c>
    </row>
    <row r="960" spans="1:4" ht="15" customHeight="1" x14ac:dyDescent="0.25">
      <c r="A960" s="24" t="s">
        <v>1989</v>
      </c>
      <c r="B960" s="25" t="s">
        <v>1990</v>
      </c>
      <c r="C960" s="28" t="s">
        <v>2529</v>
      </c>
      <c r="D960" s="48" t="s">
        <v>2619</v>
      </c>
    </row>
    <row r="961" spans="1:4" ht="15" customHeight="1" x14ac:dyDescent="0.25">
      <c r="A961" s="24" t="s">
        <v>1991</v>
      </c>
      <c r="B961" s="25" t="s">
        <v>1992</v>
      </c>
      <c r="C961" s="28" t="s">
        <v>2529</v>
      </c>
      <c r="D961" s="48" t="s">
        <v>2619</v>
      </c>
    </row>
    <row r="962" spans="1:4" ht="15" customHeight="1" x14ac:dyDescent="0.25">
      <c r="A962" s="24" t="s">
        <v>1993</v>
      </c>
      <c r="B962" s="25" t="s">
        <v>1994</v>
      </c>
      <c r="C962" s="28" t="s">
        <v>2529</v>
      </c>
      <c r="D962" s="48" t="s">
        <v>2619</v>
      </c>
    </row>
    <row r="963" spans="1:4" ht="15" customHeight="1" x14ac:dyDescent="0.25">
      <c r="A963" s="24" t="s">
        <v>1995</v>
      </c>
      <c r="B963" s="25" t="s">
        <v>1996</v>
      </c>
      <c r="C963" s="28" t="s">
        <v>2529</v>
      </c>
      <c r="D963" s="48" t="s">
        <v>2619</v>
      </c>
    </row>
    <row r="964" spans="1:4" ht="15" customHeight="1" x14ac:dyDescent="0.25">
      <c r="A964" s="24" t="s">
        <v>1997</v>
      </c>
      <c r="B964" s="25" t="s">
        <v>1998</v>
      </c>
      <c r="C964" s="28" t="s">
        <v>2529</v>
      </c>
      <c r="D964" s="48" t="s">
        <v>2619</v>
      </c>
    </row>
    <row r="965" spans="1:4" ht="15" customHeight="1" x14ac:dyDescent="0.25">
      <c r="A965" s="24" t="s">
        <v>1999</v>
      </c>
      <c r="B965" s="25" t="s">
        <v>2000</v>
      </c>
      <c r="C965" s="28" t="s">
        <v>2529</v>
      </c>
      <c r="D965" s="48" t="s">
        <v>2619</v>
      </c>
    </row>
    <row r="966" spans="1:4" ht="15" customHeight="1" x14ac:dyDescent="0.25">
      <c r="A966" s="24" t="s">
        <v>2001</v>
      </c>
      <c r="B966" s="25" t="s">
        <v>2002</v>
      </c>
      <c r="C966" s="28" t="s">
        <v>2529</v>
      </c>
      <c r="D966" s="48" t="s">
        <v>2619</v>
      </c>
    </row>
    <row r="967" spans="1:4" ht="15" customHeight="1" x14ac:dyDescent="0.25">
      <c r="A967" s="24" t="s">
        <v>2003</v>
      </c>
      <c r="B967" s="25" t="s">
        <v>2004</v>
      </c>
      <c r="C967" s="28" t="s">
        <v>2529</v>
      </c>
      <c r="D967" s="48" t="s">
        <v>2619</v>
      </c>
    </row>
    <row r="968" spans="1:4" ht="15" customHeight="1" x14ac:dyDescent="0.25">
      <c r="A968" s="24" t="s">
        <v>2005</v>
      </c>
      <c r="B968" s="25" t="s">
        <v>2006</v>
      </c>
      <c r="C968" s="28" t="s">
        <v>2529</v>
      </c>
      <c r="D968" s="48" t="s">
        <v>2619</v>
      </c>
    </row>
    <row r="969" spans="1:4" ht="15" customHeight="1" x14ac:dyDescent="0.25">
      <c r="A969" s="24" t="s">
        <v>2007</v>
      </c>
      <c r="B969" s="25" t="s">
        <v>2008</v>
      </c>
      <c r="C969" s="28" t="s">
        <v>2529</v>
      </c>
      <c r="D969" s="48" t="s">
        <v>2619</v>
      </c>
    </row>
    <row r="970" spans="1:4" ht="15" customHeight="1" x14ac:dyDescent="0.25">
      <c r="A970" s="24" t="s">
        <v>2009</v>
      </c>
      <c r="B970" s="25" t="s">
        <v>2010</v>
      </c>
      <c r="C970" s="28" t="s">
        <v>2529</v>
      </c>
      <c r="D970" s="48" t="s">
        <v>2619</v>
      </c>
    </row>
    <row r="971" spans="1:4" ht="15" customHeight="1" x14ac:dyDescent="0.25">
      <c r="A971" s="24" t="s">
        <v>2011</v>
      </c>
      <c r="B971" s="25" t="s">
        <v>2012</v>
      </c>
      <c r="C971" s="28" t="s">
        <v>2529</v>
      </c>
      <c r="D971" s="48" t="s">
        <v>2619</v>
      </c>
    </row>
    <row r="972" spans="1:4" ht="15" customHeight="1" x14ac:dyDescent="0.25">
      <c r="A972" s="24" t="s">
        <v>2013</v>
      </c>
      <c r="B972" s="25" t="s">
        <v>2014</v>
      </c>
      <c r="C972" s="28" t="s">
        <v>2529</v>
      </c>
      <c r="D972" s="48" t="s">
        <v>2619</v>
      </c>
    </row>
    <row r="973" spans="1:4" ht="15" customHeight="1" x14ac:dyDescent="0.25">
      <c r="A973" s="24" t="s">
        <v>2015</v>
      </c>
      <c r="B973" s="25" t="s">
        <v>2016</v>
      </c>
      <c r="C973" s="28" t="s">
        <v>2529</v>
      </c>
      <c r="D973" s="48" t="s">
        <v>2619</v>
      </c>
    </row>
    <row r="974" spans="1:4" ht="15" customHeight="1" x14ac:dyDescent="0.25">
      <c r="A974" s="24" t="s">
        <v>2017</v>
      </c>
      <c r="B974" s="25" t="s">
        <v>2018</v>
      </c>
      <c r="C974" s="28" t="s">
        <v>2529</v>
      </c>
      <c r="D974" s="48" t="s">
        <v>2619</v>
      </c>
    </row>
    <row r="975" spans="1:4" ht="15" customHeight="1" x14ac:dyDescent="0.25">
      <c r="A975" s="24" t="s">
        <v>2019</v>
      </c>
      <c r="B975" s="25" t="s">
        <v>2020</v>
      </c>
      <c r="C975" s="28" t="s">
        <v>2529</v>
      </c>
      <c r="D975" s="48" t="s">
        <v>2619</v>
      </c>
    </row>
    <row r="976" spans="1:4" ht="15" customHeight="1" x14ac:dyDescent="0.25">
      <c r="A976" s="24" t="s">
        <v>2021</v>
      </c>
      <c r="B976" s="25" t="s">
        <v>2022</v>
      </c>
      <c r="C976" s="28" t="s">
        <v>2529</v>
      </c>
      <c r="D976" s="48" t="s">
        <v>2619</v>
      </c>
    </row>
    <row r="977" spans="1:4" ht="15" customHeight="1" x14ac:dyDescent="0.25">
      <c r="A977" s="24" t="s">
        <v>2023</v>
      </c>
      <c r="B977" s="25" t="s">
        <v>2024</v>
      </c>
      <c r="C977" s="28" t="s">
        <v>2529</v>
      </c>
      <c r="D977" s="48" t="s">
        <v>2619</v>
      </c>
    </row>
    <row r="978" spans="1:4" ht="15" customHeight="1" x14ac:dyDescent="0.25">
      <c r="A978" s="24" t="s">
        <v>2025</v>
      </c>
      <c r="B978" s="25" t="s">
        <v>2026</v>
      </c>
      <c r="C978" s="28" t="s">
        <v>2529</v>
      </c>
      <c r="D978" s="48" t="s">
        <v>2619</v>
      </c>
    </row>
    <row r="979" spans="1:4" ht="15" customHeight="1" x14ac:dyDescent="0.25">
      <c r="A979" s="24" t="s">
        <v>2027</v>
      </c>
      <c r="B979" s="25" t="s">
        <v>2028</v>
      </c>
      <c r="C979" s="28" t="s">
        <v>2529</v>
      </c>
      <c r="D979" s="48" t="s">
        <v>2619</v>
      </c>
    </row>
    <row r="980" spans="1:4" ht="15" customHeight="1" x14ac:dyDescent="0.25">
      <c r="A980" s="24" t="s">
        <v>2029</v>
      </c>
      <c r="B980" s="25" t="s">
        <v>2030</v>
      </c>
      <c r="C980" s="28" t="s">
        <v>2529</v>
      </c>
      <c r="D980" s="48" t="s">
        <v>2619</v>
      </c>
    </row>
    <row r="981" spans="1:4" ht="15" customHeight="1" x14ac:dyDescent="0.25">
      <c r="A981" s="24" t="s">
        <v>2031</v>
      </c>
      <c r="B981" s="25" t="s">
        <v>2032</v>
      </c>
      <c r="C981" s="28" t="s">
        <v>2529</v>
      </c>
      <c r="D981" s="48" t="s">
        <v>2619</v>
      </c>
    </row>
    <row r="982" spans="1:4" ht="15" customHeight="1" x14ac:dyDescent="0.25">
      <c r="A982" s="24" t="s">
        <v>2033</v>
      </c>
      <c r="B982" s="25" t="s">
        <v>2034</v>
      </c>
      <c r="C982" s="28" t="s">
        <v>2529</v>
      </c>
      <c r="D982" s="48" t="s">
        <v>2619</v>
      </c>
    </row>
    <row r="983" spans="1:4" ht="15" customHeight="1" x14ac:dyDescent="0.25">
      <c r="A983" s="24" t="s">
        <v>2035</v>
      </c>
      <c r="B983" s="25" t="s">
        <v>2036</v>
      </c>
      <c r="C983" s="28" t="s">
        <v>2529</v>
      </c>
      <c r="D983" s="48" t="s">
        <v>2619</v>
      </c>
    </row>
    <row r="984" spans="1:4" ht="15" customHeight="1" x14ac:dyDescent="0.25">
      <c r="A984" s="24" t="s">
        <v>2037</v>
      </c>
      <c r="B984" s="25" t="s">
        <v>2038</v>
      </c>
      <c r="C984" s="28" t="s">
        <v>2529</v>
      </c>
      <c r="D984" s="48" t="s">
        <v>2619</v>
      </c>
    </row>
    <row r="985" spans="1:4" ht="15" customHeight="1" x14ac:dyDescent="0.25">
      <c r="A985" s="24" t="s">
        <v>2039</v>
      </c>
      <c r="B985" s="25" t="s">
        <v>2040</v>
      </c>
      <c r="C985" s="28" t="s">
        <v>2529</v>
      </c>
      <c r="D985" s="48" t="s">
        <v>2619</v>
      </c>
    </row>
    <row r="986" spans="1:4" ht="15" customHeight="1" x14ac:dyDescent="0.25">
      <c r="A986" s="24" t="s">
        <v>2041</v>
      </c>
      <c r="B986" s="25" t="s">
        <v>2042</v>
      </c>
      <c r="C986" s="28" t="s">
        <v>2529</v>
      </c>
      <c r="D986" s="48" t="s">
        <v>2619</v>
      </c>
    </row>
    <row r="987" spans="1:4" ht="15" customHeight="1" x14ac:dyDescent="0.25">
      <c r="A987" s="24" t="s">
        <v>2043</v>
      </c>
      <c r="B987" s="25" t="s">
        <v>2044</v>
      </c>
      <c r="C987" s="28" t="s">
        <v>2529</v>
      </c>
      <c r="D987" s="48" t="s">
        <v>2619</v>
      </c>
    </row>
    <row r="988" spans="1:4" ht="15" customHeight="1" x14ac:dyDescent="0.25">
      <c r="A988" s="24" t="s">
        <v>2045</v>
      </c>
      <c r="B988" s="25" t="s">
        <v>2046</v>
      </c>
      <c r="C988" s="28" t="s">
        <v>2529</v>
      </c>
      <c r="D988" s="48" t="s">
        <v>2619</v>
      </c>
    </row>
    <row r="989" spans="1:4" ht="15" customHeight="1" x14ac:dyDescent="0.25">
      <c r="A989" s="24" t="s">
        <v>2047</v>
      </c>
      <c r="B989" s="25" t="s">
        <v>2048</v>
      </c>
      <c r="C989" s="28" t="s">
        <v>2529</v>
      </c>
      <c r="D989" s="48" t="s">
        <v>2619</v>
      </c>
    </row>
    <row r="990" spans="1:4" ht="15" customHeight="1" x14ac:dyDescent="0.25">
      <c r="A990" s="24" t="s">
        <v>2049</v>
      </c>
      <c r="B990" s="25" t="s">
        <v>2050</v>
      </c>
      <c r="C990" s="28" t="s">
        <v>2529</v>
      </c>
      <c r="D990" s="48" t="s">
        <v>2619</v>
      </c>
    </row>
    <row r="991" spans="1:4" ht="15" customHeight="1" x14ac:dyDescent="0.25">
      <c r="A991" s="24" t="s">
        <v>2051</v>
      </c>
      <c r="B991" s="25" t="s">
        <v>2052</v>
      </c>
      <c r="C991" s="28" t="s">
        <v>2529</v>
      </c>
      <c r="D991" s="48" t="s">
        <v>2619</v>
      </c>
    </row>
    <row r="992" spans="1:4" ht="15" customHeight="1" x14ac:dyDescent="0.25">
      <c r="A992" s="24" t="s">
        <v>2053</v>
      </c>
      <c r="B992" s="25" t="s">
        <v>2054</v>
      </c>
      <c r="C992" s="28" t="s">
        <v>2529</v>
      </c>
      <c r="D992" s="48" t="s">
        <v>2619</v>
      </c>
    </row>
    <row r="993" spans="1:4" ht="15" customHeight="1" x14ac:dyDescent="0.25">
      <c r="A993" s="24" t="s">
        <v>2055</v>
      </c>
      <c r="B993" s="25" t="s">
        <v>2056</v>
      </c>
      <c r="C993" s="28" t="s">
        <v>2529</v>
      </c>
      <c r="D993" s="48" t="s">
        <v>2619</v>
      </c>
    </row>
    <row r="994" spans="1:4" ht="15" customHeight="1" x14ac:dyDescent="0.25">
      <c r="A994" s="24" t="s">
        <v>2057</v>
      </c>
      <c r="B994" s="25" t="s">
        <v>2058</v>
      </c>
      <c r="C994" s="28" t="s">
        <v>2529</v>
      </c>
      <c r="D994" s="48" t="s">
        <v>2619</v>
      </c>
    </row>
    <row r="995" spans="1:4" ht="15" customHeight="1" x14ac:dyDescent="0.25">
      <c r="A995" s="24" t="s">
        <v>2059</v>
      </c>
      <c r="B995" s="25" t="s">
        <v>2060</v>
      </c>
      <c r="C995" s="28" t="s">
        <v>2529</v>
      </c>
      <c r="D995" s="48" t="s">
        <v>2619</v>
      </c>
    </row>
    <row r="996" spans="1:4" ht="15" customHeight="1" x14ac:dyDescent="0.25">
      <c r="A996" s="24" t="s">
        <v>2061</v>
      </c>
      <c r="B996" s="25" t="s">
        <v>2062</v>
      </c>
      <c r="C996" s="28" t="s">
        <v>2529</v>
      </c>
      <c r="D996" s="48" t="s">
        <v>2619</v>
      </c>
    </row>
    <row r="997" spans="1:4" ht="15" customHeight="1" x14ac:dyDescent="0.25">
      <c r="A997" s="24" t="s">
        <v>2063</v>
      </c>
      <c r="B997" s="25" t="s">
        <v>2064</v>
      </c>
      <c r="C997" s="28" t="s">
        <v>2529</v>
      </c>
      <c r="D997" s="48" t="s">
        <v>2619</v>
      </c>
    </row>
    <row r="998" spans="1:4" ht="15" customHeight="1" x14ac:dyDescent="0.25">
      <c r="A998" s="24" t="s">
        <v>2065</v>
      </c>
      <c r="B998" s="25" t="s">
        <v>2066</v>
      </c>
      <c r="C998" s="28" t="s">
        <v>2529</v>
      </c>
      <c r="D998" s="48" t="s">
        <v>2619</v>
      </c>
    </row>
    <row r="999" spans="1:4" ht="15" customHeight="1" x14ac:dyDescent="0.25">
      <c r="A999" s="24" t="s">
        <v>2067</v>
      </c>
      <c r="B999" s="25" t="s">
        <v>2068</v>
      </c>
      <c r="C999" s="28" t="s">
        <v>2529</v>
      </c>
      <c r="D999" s="48" t="s">
        <v>2619</v>
      </c>
    </row>
    <row r="1000" spans="1:4" ht="15" customHeight="1" x14ac:dyDescent="0.25">
      <c r="A1000" s="24" t="s">
        <v>2069</v>
      </c>
      <c r="B1000" s="25" t="s">
        <v>2070</v>
      </c>
      <c r="C1000" s="28" t="s">
        <v>2529</v>
      </c>
      <c r="D1000" s="48" t="s">
        <v>2619</v>
      </c>
    </row>
    <row r="1001" spans="1:4" ht="15" customHeight="1" x14ac:dyDescent="0.25">
      <c r="A1001" s="24" t="s">
        <v>2071</v>
      </c>
      <c r="B1001" s="25" t="s">
        <v>2072</v>
      </c>
      <c r="C1001" s="28" t="s">
        <v>2529</v>
      </c>
      <c r="D1001" s="48" t="s">
        <v>2619</v>
      </c>
    </row>
    <row r="1002" spans="1:4" ht="15" customHeight="1" x14ac:dyDescent="0.25">
      <c r="A1002" s="24" t="s">
        <v>2073</v>
      </c>
      <c r="B1002" s="25" t="s">
        <v>2074</v>
      </c>
      <c r="C1002" s="28" t="s">
        <v>2529</v>
      </c>
      <c r="D1002" s="48" t="s">
        <v>2619</v>
      </c>
    </row>
    <row r="1003" spans="1:4" ht="15" customHeight="1" x14ac:dyDescent="0.25">
      <c r="A1003" s="24" t="s">
        <v>2075</v>
      </c>
      <c r="B1003" s="25" t="s">
        <v>2076</v>
      </c>
      <c r="C1003" s="28" t="s">
        <v>2529</v>
      </c>
      <c r="D1003" s="48" t="s">
        <v>2619</v>
      </c>
    </row>
    <row r="1004" spans="1:4" ht="15" customHeight="1" x14ac:dyDescent="0.25">
      <c r="A1004" s="24" t="s">
        <v>2077</v>
      </c>
      <c r="B1004" s="25" t="s">
        <v>2078</v>
      </c>
      <c r="C1004" s="28" t="s">
        <v>2529</v>
      </c>
      <c r="D1004" s="48" t="s">
        <v>2619</v>
      </c>
    </row>
    <row r="1005" spans="1:4" ht="15" customHeight="1" x14ac:dyDescent="0.25">
      <c r="A1005" s="24" t="s">
        <v>2079</v>
      </c>
      <c r="B1005" s="25" t="s">
        <v>2080</v>
      </c>
      <c r="C1005" s="28" t="s">
        <v>2529</v>
      </c>
      <c r="D1005" s="48" t="s">
        <v>2619</v>
      </c>
    </row>
    <row r="1006" spans="1:4" ht="15" customHeight="1" x14ac:dyDescent="0.25">
      <c r="A1006" s="24" t="s">
        <v>2081</v>
      </c>
      <c r="B1006" s="25" t="s">
        <v>2082</v>
      </c>
      <c r="C1006" s="28" t="s">
        <v>2529</v>
      </c>
      <c r="D1006" s="48" t="s">
        <v>2619</v>
      </c>
    </row>
    <row r="1007" spans="1:4" ht="15" customHeight="1" x14ac:dyDescent="0.25">
      <c r="A1007" s="24" t="s">
        <v>2083</v>
      </c>
      <c r="B1007" s="25" t="s">
        <v>2084</v>
      </c>
      <c r="C1007" s="28" t="s">
        <v>2529</v>
      </c>
      <c r="D1007" s="48" t="s">
        <v>2619</v>
      </c>
    </row>
    <row r="1008" spans="1:4" ht="15" customHeight="1" x14ac:dyDescent="0.25">
      <c r="A1008" s="24" t="s">
        <v>2085</v>
      </c>
      <c r="B1008" s="25" t="s">
        <v>2086</v>
      </c>
      <c r="C1008" s="28" t="s">
        <v>2529</v>
      </c>
      <c r="D1008" s="48" t="s">
        <v>2619</v>
      </c>
    </row>
    <row r="1009" spans="1:4" ht="15" customHeight="1" x14ac:dyDescent="0.25">
      <c r="A1009" s="24" t="s">
        <v>2087</v>
      </c>
      <c r="B1009" s="25" t="s">
        <v>2088</v>
      </c>
      <c r="C1009" s="28" t="s">
        <v>2529</v>
      </c>
      <c r="D1009" s="48" t="s">
        <v>2619</v>
      </c>
    </row>
    <row r="1010" spans="1:4" ht="15" customHeight="1" x14ac:dyDescent="0.25">
      <c r="A1010" s="24" t="s">
        <v>2089</v>
      </c>
      <c r="B1010" s="25" t="s">
        <v>2090</v>
      </c>
      <c r="C1010" s="28" t="s">
        <v>2529</v>
      </c>
      <c r="D1010" s="48" t="s">
        <v>2619</v>
      </c>
    </row>
    <row r="1011" spans="1:4" ht="15" customHeight="1" x14ac:dyDescent="0.25">
      <c r="A1011" s="24" t="s">
        <v>2091</v>
      </c>
      <c r="B1011" s="25" t="s">
        <v>2092</v>
      </c>
      <c r="C1011" s="28" t="s">
        <v>2529</v>
      </c>
      <c r="D1011" s="48" t="s">
        <v>2619</v>
      </c>
    </row>
    <row r="1012" spans="1:4" ht="15" customHeight="1" x14ac:dyDescent="0.25">
      <c r="A1012" s="24" t="s">
        <v>2093</v>
      </c>
      <c r="B1012" s="25" t="s">
        <v>2094</v>
      </c>
      <c r="C1012" s="28" t="s">
        <v>2529</v>
      </c>
      <c r="D1012" s="48" t="s">
        <v>2619</v>
      </c>
    </row>
    <row r="1013" spans="1:4" ht="15" customHeight="1" x14ac:dyDescent="0.25">
      <c r="A1013" s="24" t="s">
        <v>2095</v>
      </c>
      <c r="B1013" s="25" t="s">
        <v>2096</v>
      </c>
      <c r="C1013" s="28" t="s">
        <v>2529</v>
      </c>
      <c r="D1013" s="48" t="s">
        <v>2619</v>
      </c>
    </row>
    <row r="1014" spans="1:4" ht="15" customHeight="1" x14ac:dyDescent="0.25">
      <c r="A1014" s="24" t="s">
        <v>2097</v>
      </c>
      <c r="B1014" s="25" t="s">
        <v>2098</v>
      </c>
      <c r="C1014" s="28" t="s">
        <v>2529</v>
      </c>
      <c r="D1014" s="48" t="s">
        <v>2619</v>
      </c>
    </row>
    <row r="1015" spans="1:4" ht="15" customHeight="1" x14ac:dyDescent="0.25">
      <c r="A1015" s="24" t="s">
        <v>2099</v>
      </c>
      <c r="B1015" s="25" t="s">
        <v>2100</v>
      </c>
      <c r="C1015" s="28" t="s">
        <v>2529</v>
      </c>
      <c r="D1015" s="48" t="s">
        <v>2619</v>
      </c>
    </row>
    <row r="1016" spans="1:4" ht="15" customHeight="1" x14ac:dyDescent="0.25">
      <c r="A1016" s="24" t="s">
        <v>2101</v>
      </c>
      <c r="B1016" s="25" t="s">
        <v>2102</v>
      </c>
      <c r="C1016" s="28" t="s">
        <v>2529</v>
      </c>
      <c r="D1016" s="48" t="s">
        <v>2619</v>
      </c>
    </row>
    <row r="1017" spans="1:4" ht="15" customHeight="1" x14ac:dyDescent="0.25">
      <c r="A1017" s="24" t="s">
        <v>2103</v>
      </c>
      <c r="B1017" s="25" t="s">
        <v>2104</v>
      </c>
      <c r="C1017" s="28" t="s">
        <v>2529</v>
      </c>
      <c r="D1017" s="48" t="s">
        <v>2619</v>
      </c>
    </row>
    <row r="1018" spans="1:4" ht="15" customHeight="1" x14ac:dyDescent="0.25">
      <c r="A1018" s="24" t="s">
        <v>2105</v>
      </c>
      <c r="B1018" s="25" t="s">
        <v>2106</v>
      </c>
      <c r="C1018" s="28" t="s">
        <v>2529</v>
      </c>
      <c r="D1018" s="48" t="s">
        <v>2619</v>
      </c>
    </row>
    <row r="1019" spans="1:4" ht="15" customHeight="1" x14ac:dyDescent="0.25">
      <c r="A1019" s="24" t="s">
        <v>2107</v>
      </c>
      <c r="B1019" s="25" t="s">
        <v>2108</v>
      </c>
      <c r="C1019" s="28" t="s">
        <v>2529</v>
      </c>
      <c r="D1019" s="48" t="s">
        <v>2619</v>
      </c>
    </row>
    <row r="1020" spans="1:4" ht="15" customHeight="1" x14ac:dyDescent="0.25">
      <c r="A1020" s="24" t="s">
        <v>2109</v>
      </c>
      <c r="B1020" s="25" t="s">
        <v>2110</v>
      </c>
      <c r="C1020" s="28" t="s">
        <v>2529</v>
      </c>
      <c r="D1020" s="48" t="s">
        <v>2619</v>
      </c>
    </row>
    <row r="1021" spans="1:4" ht="15" customHeight="1" x14ac:dyDescent="0.25">
      <c r="A1021" s="24" t="s">
        <v>2111</v>
      </c>
      <c r="B1021" s="25" t="s">
        <v>2112</v>
      </c>
      <c r="C1021" s="28" t="s">
        <v>2529</v>
      </c>
      <c r="D1021" s="48" t="s">
        <v>2619</v>
      </c>
    </row>
    <row r="1022" spans="1:4" ht="15" customHeight="1" x14ac:dyDescent="0.25">
      <c r="A1022" s="24" t="s">
        <v>2113</v>
      </c>
      <c r="B1022" s="25" t="s">
        <v>2114</v>
      </c>
      <c r="C1022" s="28" t="s">
        <v>2529</v>
      </c>
      <c r="D1022" s="48" t="s">
        <v>2619</v>
      </c>
    </row>
    <row r="1023" spans="1:4" ht="15" customHeight="1" x14ac:dyDescent="0.25">
      <c r="A1023" s="24" t="s">
        <v>2115</v>
      </c>
      <c r="B1023" s="25" t="s">
        <v>2116</v>
      </c>
      <c r="C1023" s="28" t="s">
        <v>2529</v>
      </c>
      <c r="D1023" s="48" t="s">
        <v>2619</v>
      </c>
    </row>
    <row r="1024" spans="1:4" ht="15" customHeight="1" x14ac:dyDescent="0.25">
      <c r="A1024" s="24" t="s">
        <v>2117</v>
      </c>
      <c r="B1024" s="25" t="s">
        <v>2118</v>
      </c>
      <c r="C1024" s="28" t="s">
        <v>2529</v>
      </c>
      <c r="D1024" s="48" t="s">
        <v>2619</v>
      </c>
    </row>
    <row r="1025" spans="1:4" ht="15" customHeight="1" x14ac:dyDescent="0.25">
      <c r="A1025" s="24" t="s">
        <v>2119</v>
      </c>
      <c r="B1025" s="25" t="s">
        <v>2120</v>
      </c>
      <c r="C1025" s="28" t="s">
        <v>2529</v>
      </c>
      <c r="D1025" s="48" t="s">
        <v>2619</v>
      </c>
    </row>
    <row r="1026" spans="1:4" ht="15" customHeight="1" x14ac:dyDescent="0.25">
      <c r="A1026" s="24" t="s">
        <v>2121</v>
      </c>
      <c r="B1026" s="25" t="s">
        <v>2122</v>
      </c>
      <c r="C1026" s="28" t="s">
        <v>2529</v>
      </c>
      <c r="D1026" s="48" t="s">
        <v>2619</v>
      </c>
    </row>
    <row r="1027" spans="1:4" ht="15" customHeight="1" x14ac:dyDescent="0.25">
      <c r="A1027" s="24" t="s">
        <v>2123</v>
      </c>
      <c r="B1027" s="25" t="s">
        <v>2124</v>
      </c>
      <c r="C1027" s="28" t="s">
        <v>2529</v>
      </c>
      <c r="D1027" s="48" t="s">
        <v>2619</v>
      </c>
    </row>
    <row r="1028" spans="1:4" ht="15" customHeight="1" x14ac:dyDescent="0.25">
      <c r="A1028" s="24" t="s">
        <v>2125</v>
      </c>
      <c r="B1028" s="25" t="s">
        <v>2126</v>
      </c>
      <c r="C1028" s="28" t="s">
        <v>2529</v>
      </c>
      <c r="D1028" s="48" t="s">
        <v>2619</v>
      </c>
    </row>
    <row r="1029" spans="1:4" ht="15" customHeight="1" x14ac:dyDescent="0.25">
      <c r="A1029" s="24" t="s">
        <v>2127</v>
      </c>
      <c r="B1029" s="25" t="s">
        <v>2128</v>
      </c>
      <c r="C1029" s="28" t="s">
        <v>2529</v>
      </c>
      <c r="D1029" s="48" t="s">
        <v>2619</v>
      </c>
    </row>
    <row r="1030" spans="1:4" ht="15" customHeight="1" x14ac:dyDescent="0.25">
      <c r="A1030" s="24" t="s">
        <v>2129</v>
      </c>
      <c r="B1030" s="25" t="s">
        <v>2130</v>
      </c>
      <c r="C1030" s="28" t="s">
        <v>2529</v>
      </c>
      <c r="D1030" s="48" t="s">
        <v>2619</v>
      </c>
    </row>
    <row r="1031" spans="1:4" ht="15" customHeight="1" x14ac:dyDescent="0.25">
      <c r="A1031" s="24" t="s">
        <v>2131</v>
      </c>
      <c r="B1031" s="25" t="s">
        <v>2132</v>
      </c>
      <c r="C1031" s="28" t="s">
        <v>2529</v>
      </c>
      <c r="D1031" s="48" t="s">
        <v>2619</v>
      </c>
    </row>
    <row r="1032" spans="1:4" ht="15" customHeight="1" x14ac:dyDescent="0.25">
      <c r="A1032" s="24" t="s">
        <v>2133</v>
      </c>
      <c r="B1032" s="25" t="s">
        <v>2134</v>
      </c>
      <c r="C1032" s="28" t="s">
        <v>2529</v>
      </c>
      <c r="D1032" s="48" t="s">
        <v>2619</v>
      </c>
    </row>
    <row r="1033" spans="1:4" ht="15" customHeight="1" x14ac:dyDescent="0.25">
      <c r="A1033" s="24" t="s">
        <v>2135</v>
      </c>
      <c r="B1033" s="25" t="s">
        <v>2136</v>
      </c>
      <c r="C1033" s="28" t="s">
        <v>2529</v>
      </c>
      <c r="D1033" s="48" t="s">
        <v>2619</v>
      </c>
    </row>
    <row r="1034" spans="1:4" ht="15" customHeight="1" x14ac:dyDescent="0.25">
      <c r="A1034" s="24" t="s">
        <v>2137</v>
      </c>
      <c r="B1034" s="25" t="s">
        <v>2138</v>
      </c>
      <c r="C1034" s="28" t="s">
        <v>2529</v>
      </c>
      <c r="D1034" s="48" t="s">
        <v>2619</v>
      </c>
    </row>
    <row r="1035" spans="1:4" ht="15" customHeight="1" x14ac:dyDescent="0.25">
      <c r="A1035" s="24" t="s">
        <v>2139</v>
      </c>
      <c r="B1035" s="25" t="s">
        <v>2140</v>
      </c>
      <c r="C1035" s="28" t="s">
        <v>2529</v>
      </c>
      <c r="D1035" s="48" t="s">
        <v>2619</v>
      </c>
    </row>
    <row r="1036" spans="1:4" ht="15" customHeight="1" x14ac:dyDescent="0.25">
      <c r="A1036" s="24" t="s">
        <v>2141</v>
      </c>
      <c r="B1036" s="25" t="s">
        <v>2142</v>
      </c>
      <c r="C1036" s="28" t="s">
        <v>2529</v>
      </c>
      <c r="D1036" s="48" t="s">
        <v>2619</v>
      </c>
    </row>
    <row r="1037" spans="1:4" ht="15" customHeight="1" x14ac:dyDescent="0.25">
      <c r="A1037" s="24" t="s">
        <v>2143</v>
      </c>
      <c r="B1037" s="25" t="s">
        <v>2144</v>
      </c>
      <c r="C1037" s="28" t="s">
        <v>2529</v>
      </c>
      <c r="D1037" s="48" t="s">
        <v>2619</v>
      </c>
    </row>
    <row r="1038" spans="1:4" ht="15" customHeight="1" x14ac:dyDescent="0.25">
      <c r="A1038" s="24" t="s">
        <v>2145</v>
      </c>
      <c r="B1038" s="25" t="s">
        <v>2146</v>
      </c>
      <c r="C1038" s="28" t="s">
        <v>2529</v>
      </c>
      <c r="D1038" s="48" t="s">
        <v>2619</v>
      </c>
    </row>
    <row r="1039" spans="1:4" ht="15" customHeight="1" x14ac:dyDescent="0.25">
      <c r="A1039" s="24" t="s">
        <v>2147</v>
      </c>
      <c r="B1039" s="25" t="s">
        <v>2148</v>
      </c>
      <c r="C1039" s="28" t="s">
        <v>2529</v>
      </c>
      <c r="D1039" s="48" t="s">
        <v>2619</v>
      </c>
    </row>
    <row r="1040" spans="1:4" ht="15" customHeight="1" x14ac:dyDescent="0.25">
      <c r="A1040" s="24" t="s">
        <v>2149</v>
      </c>
      <c r="B1040" s="25" t="s">
        <v>2150</v>
      </c>
      <c r="C1040" s="28" t="s">
        <v>2529</v>
      </c>
      <c r="D1040" s="48" t="s">
        <v>2619</v>
      </c>
    </row>
    <row r="1041" spans="1:4" ht="15" customHeight="1" x14ac:dyDescent="0.25">
      <c r="A1041" s="24" t="s">
        <v>2151</v>
      </c>
      <c r="B1041" s="25" t="s">
        <v>2152</v>
      </c>
      <c r="C1041" s="28" t="s">
        <v>2529</v>
      </c>
      <c r="D1041" s="48" t="s">
        <v>2619</v>
      </c>
    </row>
    <row r="1042" spans="1:4" ht="15" customHeight="1" x14ac:dyDescent="0.25">
      <c r="A1042" s="24" t="s">
        <v>2153</v>
      </c>
      <c r="B1042" s="25" t="s">
        <v>2154</v>
      </c>
      <c r="C1042" s="28" t="s">
        <v>2529</v>
      </c>
      <c r="D1042" s="48" t="s">
        <v>2619</v>
      </c>
    </row>
    <row r="1043" spans="1:4" ht="15" customHeight="1" x14ac:dyDescent="0.25">
      <c r="A1043" s="24" t="s">
        <v>2155</v>
      </c>
      <c r="B1043" s="25" t="s">
        <v>2156</v>
      </c>
      <c r="C1043" s="28" t="s">
        <v>2529</v>
      </c>
      <c r="D1043" s="48" t="s">
        <v>2619</v>
      </c>
    </row>
    <row r="1044" spans="1:4" ht="15" customHeight="1" x14ac:dyDescent="0.25">
      <c r="A1044" s="24" t="s">
        <v>2157</v>
      </c>
      <c r="B1044" s="25" t="s">
        <v>2158</v>
      </c>
      <c r="C1044" s="28" t="s">
        <v>2529</v>
      </c>
      <c r="D1044" s="48" t="s">
        <v>2619</v>
      </c>
    </row>
    <row r="1045" spans="1:4" ht="15" customHeight="1" x14ac:dyDescent="0.25">
      <c r="A1045" s="24" t="s">
        <v>2159</v>
      </c>
      <c r="B1045" s="25" t="s">
        <v>2160</v>
      </c>
      <c r="C1045" s="28" t="s">
        <v>2529</v>
      </c>
      <c r="D1045" s="48" t="s">
        <v>2619</v>
      </c>
    </row>
    <row r="1046" spans="1:4" ht="15" customHeight="1" x14ac:dyDescent="0.25">
      <c r="A1046" s="24" t="s">
        <v>2161</v>
      </c>
      <c r="B1046" s="25" t="s">
        <v>2162</v>
      </c>
      <c r="C1046" s="28" t="s">
        <v>2529</v>
      </c>
      <c r="D1046" s="48" t="s">
        <v>2619</v>
      </c>
    </row>
    <row r="1047" spans="1:4" ht="15" customHeight="1" x14ac:dyDescent="0.25">
      <c r="A1047" s="24" t="s">
        <v>2163</v>
      </c>
      <c r="B1047" s="25" t="s">
        <v>2164</v>
      </c>
      <c r="C1047" s="28" t="s">
        <v>2529</v>
      </c>
      <c r="D1047" s="48" t="s">
        <v>2619</v>
      </c>
    </row>
    <row r="1048" spans="1:4" ht="15" customHeight="1" x14ac:dyDescent="0.25">
      <c r="A1048" s="24" t="s">
        <v>2165</v>
      </c>
      <c r="B1048" s="25" t="s">
        <v>2166</v>
      </c>
      <c r="C1048" s="28" t="s">
        <v>2529</v>
      </c>
      <c r="D1048" s="48" t="s">
        <v>2619</v>
      </c>
    </row>
    <row r="1049" spans="1:4" ht="15" customHeight="1" x14ac:dyDescent="0.25">
      <c r="A1049" s="24" t="s">
        <v>2167</v>
      </c>
      <c r="B1049" s="25" t="s">
        <v>2168</v>
      </c>
      <c r="C1049" s="28" t="s">
        <v>2529</v>
      </c>
      <c r="D1049" s="48" t="s">
        <v>2619</v>
      </c>
    </row>
    <row r="1050" spans="1:4" ht="15" customHeight="1" x14ac:dyDescent="0.25">
      <c r="A1050" s="24" t="s">
        <v>2169</v>
      </c>
      <c r="B1050" s="25" t="s">
        <v>2170</v>
      </c>
      <c r="C1050" s="28" t="s">
        <v>2529</v>
      </c>
      <c r="D1050" s="48" t="s">
        <v>2619</v>
      </c>
    </row>
    <row r="1051" spans="1:4" ht="15" customHeight="1" x14ac:dyDescent="0.25">
      <c r="A1051" s="24" t="s">
        <v>2171</v>
      </c>
      <c r="B1051" s="25" t="s">
        <v>2172</v>
      </c>
      <c r="C1051" s="28" t="s">
        <v>2529</v>
      </c>
      <c r="D1051" s="48" t="s">
        <v>2619</v>
      </c>
    </row>
    <row r="1052" spans="1:4" ht="15" customHeight="1" x14ac:dyDescent="0.25">
      <c r="A1052" s="24" t="s">
        <v>2173</v>
      </c>
      <c r="B1052" s="25" t="s">
        <v>2174</v>
      </c>
      <c r="C1052" s="28" t="s">
        <v>2529</v>
      </c>
      <c r="D1052" s="48" t="s">
        <v>2619</v>
      </c>
    </row>
    <row r="1053" spans="1:4" ht="15" customHeight="1" x14ac:dyDescent="0.25">
      <c r="A1053" s="24" t="s">
        <v>2175</v>
      </c>
      <c r="B1053" s="25" t="s">
        <v>2176</v>
      </c>
      <c r="C1053" s="28" t="s">
        <v>2529</v>
      </c>
      <c r="D1053" s="48" t="s">
        <v>2619</v>
      </c>
    </row>
    <row r="1054" spans="1:4" ht="15" customHeight="1" x14ac:dyDescent="0.25">
      <c r="A1054" s="24" t="s">
        <v>2177</v>
      </c>
      <c r="B1054" s="25" t="s">
        <v>2178</v>
      </c>
      <c r="C1054" s="28" t="s">
        <v>2529</v>
      </c>
      <c r="D1054" s="48" t="s">
        <v>2619</v>
      </c>
    </row>
    <row r="1055" spans="1:4" ht="15" customHeight="1" x14ac:dyDescent="0.25">
      <c r="A1055" s="24" t="s">
        <v>2179</v>
      </c>
      <c r="B1055" s="25" t="s">
        <v>2180</v>
      </c>
      <c r="C1055" s="28" t="s">
        <v>2529</v>
      </c>
      <c r="D1055" s="48" t="s">
        <v>2619</v>
      </c>
    </row>
    <row r="1056" spans="1:4" ht="15" customHeight="1" x14ac:dyDescent="0.25">
      <c r="A1056" s="24" t="s">
        <v>2181</v>
      </c>
      <c r="B1056" s="25" t="s">
        <v>2182</v>
      </c>
      <c r="C1056" s="28" t="s">
        <v>2529</v>
      </c>
      <c r="D1056" s="48" t="s">
        <v>2619</v>
      </c>
    </row>
    <row r="1057" spans="1:4" ht="15" customHeight="1" x14ac:dyDescent="0.25">
      <c r="A1057" s="24" t="s">
        <v>2183</v>
      </c>
      <c r="B1057" s="25" t="s">
        <v>2184</v>
      </c>
      <c r="C1057" s="28" t="s">
        <v>2529</v>
      </c>
      <c r="D1057" s="48" t="s">
        <v>2619</v>
      </c>
    </row>
    <row r="1058" spans="1:4" ht="15" customHeight="1" x14ac:dyDescent="0.25">
      <c r="A1058" s="24" t="s">
        <v>2185</v>
      </c>
      <c r="B1058" s="25" t="s">
        <v>2186</v>
      </c>
      <c r="C1058" s="28" t="s">
        <v>2529</v>
      </c>
      <c r="D1058" s="48" t="s">
        <v>2619</v>
      </c>
    </row>
    <row r="1059" spans="1:4" ht="15" customHeight="1" x14ac:dyDescent="0.25">
      <c r="A1059" s="24" t="s">
        <v>2187</v>
      </c>
      <c r="B1059" s="25" t="s">
        <v>2188</v>
      </c>
      <c r="C1059" s="28" t="s">
        <v>2529</v>
      </c>
      <c r="D1059" s="48" t="s">
        <v>2619</v>
      </c>
    </row>
    <row r="1060" spans="1:4" ht="15" customHeight="1" x14ac:dyDescent="0.25">
      <c r="A1060" s="24" t="s">
        <v>2189</v>
      </c>
      <c r="B1060" s="25" t="s">
        <v>2190</v>
      </c>
      <c r="C1060" s="28" t="s">
        <v>2529</v>
      </c>
      <c r="D1060" s="48" t="s">
        <v>2619</v>
      </c>
    </row>
    <row r="1061" spans="1:4" ht="15" customHeight="1" x14ac:dyDescent="0.25">
      <c r="A1061" s="24" t="s">
        <v>2191</v>
      </c>
      <c r="B1061" s="25" t="s">
        <v>2192</v>
      </c>
      <c r="C1061" s="28" t="s">
        <v>2529</v>
      </c>
      <c r="D1061" s="48" t="s">
        <v>2619</v>
      </c>
    </row>
    <row r="1062" spans="1:4" ht="15" customHeight="1" x14ac:dyDescent="0.25">
      <c r="A1062" s="24" t="s">
        <v>2193</v>
      </c>
      <c r="B1062" s="25" t="s">
        <v>2194</v>
      </c>
      <c r="C1062" s="28" t="s">
        <v>2529</v>
      </c>
      <c r="D1062" s="48" t="s">
        <v>2619</v>
      </c>
    </row>
    <row r="1063" spans="1:4" ht="15" customHeight="1" x14ac:dyDescent="0.25">
      <c r="A1063" s="24" t="s">
        <v>2195</v>
      </c>
      <c r="B1063" s="25" t="s">
        <v>2196</v>
      </c>
      <c r="C1063" s="28" t="s">
        <v>2529</v>
      </c>
      <c r="D1063" s="48" t="s">
        <v>2619</v>
      </c>
    </row>
    <row r="1064" spans="1:4" ht="15" customHeight="1" x14ac:dyDescent="0.25">
      <c r="A1064" s="24" t="s">
        <v>2197</v>
      </c>
      <c r="B1064" s="25" t="s">
        <v>2198</v>
      </c>
      <c r="C1064" s="28" t="s">
        <v>2529</v>
      </c>
      <c r="D1064" s="48" t="s">
        <v>2619</v>
      </c>
    </row>
    <row r="1065" spans="1:4" ht="15" customHeight="1" x14ac:dyDescent="0.25">
      <c r="A1065" s="24" t="s">
        <v>2199</v>
      </c>
      <c r="B1065" s="25" t="s">
        <v>2200</v>
      </c>
      <c r="C1065" s="28" t="s">
        <v>2529</v>
      </c>
      <c r="D1065" s="48" t="s">
        <v>2619</v>
      </c>
    </row>
    <row r="1066" spans="1:4" ht="15" customHeight="1" x14ac:dyDescent="0.25">
      <c r="A1066" s="24" t="s">
        <v>2201</v>
      </c>
      <c r="B1066" s="25" t="s">
        <v>2202</v>
      </c>
      <c r="C1066" s="28" t="s">
        <v>2529</v>
      </c>
      <c r="D1066" s="48" t="s">
        <v>2619</v>
      </c>
    </row>
    <row r="1067" spans="1:4" ht="15" customHeight="1" x14ac:dyDescent="0.25">
      <c r="A1067" s="24" t="s">
        <v>2203</v>
      </c>
      <c r="B1067" s="25" t="s">
        <v>2204</v>
      </c>
      <c r="C1067" s="28" t="s">
        <v>2529</v>
      </c>
      <c r="D1067" s="48" t="s">
        <v>2619</v>
      </c>
    </row>
    <row r="1068" spans="1:4" ht="15" customHeight="1" x14ac:dyDescent="0.25">
      <c r="A1068" s="24" t="s">
        <v>2205</v>
      </c>
      <c r="B1068" s="25" t="s">
        <v>2206</v>
      </c>
      <c r="C1068" s="28" t="s">
        <v>2529</v>
      </c>
      <c r="D1068" s="48" t="s">
        <v>2619</v>
      </c>
    </row>
    <row r="1069" spans="1:4" ht="15" customHeight="1" x14ac:dyDescent="0.25">
      <c r="A1069" s="24" t="s">
        <v>2207</v>
      </c>
      <c r="B1069" s="25" t="s">
        <v>2208</v>
      </c>
      <c r="C1069" s="28" t="s">
        <v>2529</v>
      </c>
      <c r="D1069" s="48" t="s">
        <v>2619</v>
      </c>
    </row>
    <row r="1070" spans="1:4" ht="15" customHeight="1" x14ac:dyDescent="0.25">
      <c r="A1070" s="24" t="s">
        <v>2209</v>
      </c>
      <c r="B1070" s="25" t="s">
        <v>2210</v>
      </c>
      <c r="C1070" s="28" t="s">
        <v>2529</v>
      </c>
      <c r="D1070" s="48" t="s">
        <v>2619</v>
      </c>
    </row>
    <row r="1071" spans="1:4" ht="15" customHeight="1" x14ac:dyDescent="0.25">
      <c r="A1071" s="24" t="s">
        <v>2211</v>
      </c>
      <c r="B1071" s="25" t="s">
        <v>2212</v>
      </c>
      <c r="C1071" s="28" t="s">
        <v>2529</v>
      </c>
      <c r="D1071" s="48" t="s">
        <v>2619</v>
      </c>
    </row>
    <row r="1072" spans="1:4" ht="15" customHeight="1" x14ac:dyDescent="0.25">
      <c r="A1072" s="24" t="s">
        <v>2213</v>
      </c>
      <c r="B1072" s="25" t="s">
        <v>2214</v>
      </c>
      <c r="C1072" s="28" t="s">
        <v>2529</v>
      </c>
      <c r="D1072" s="48" t="s">
        <v>2619</v>
      </c>
    </row>
    <row r="1073" spans="1:4" ht="15" customHeight="1" x14ac:dyDescent="0.25">
      <c r="A1073" s="24" t="s">
        <v>2215</v>
      </c>
      <c r="B1073" s="25" t="s">
        <v>2216</v>
      </c>
      <c r="C1073" s="28" t="s">
        <v>2529</v>
      </c>
      <c r="D1073" s="48" t="s">
        <v>2619</v>
      </c>
    </row>
    <row r="1074" spans="1:4" ht="15" customHeight="1" x14ac:dyDescent="0.25">
      <c r="A1074" s="24" t="s">
        <v>2217</v>
      </c>
      <c r="B1074" s="25" t="s">
        <v>2218</v>
      </c>
      <c r="C1074" s="28" t="s">
        <v>2529</v>
      </c>
      <c r="D1074" s="48" t="s">
        <v>2619</v>
      </c>
    </row>
    <row r="1075" spans="1:4" ht="15" customHeight="1" x14ac:dyDescent="0.25">
      <c r="A1075" s="24" t="s">
        <v>2219</v>
      </c>
      <c r="B1075" s="25" t="s">
        <v>2220</v>
      </c>
      <c r="C1075" s="28" t="s">
        <v>2529</v>
      </c>
      <c r="D1075" s="48" t="s">
        <v>2619</v>
      </c>
    </row>
    <row r="1076" spans="1:4" ht="15" customHeight="1" x14ac:dyDescent="0.25">
      <c r="A1076" s="24" t="s">
        <v>2221</v>
      </c>
      <c r="B1076" s="25" t="s">
        <v>2222</v>
      </c>
      <c r="C1076" s="28" t="s">
        <v>2529</v>
      </c>
      <c r="D1076" s="48" t="s">
        <v>2619</v>
      </c>
    </row>
    <row r="1077" spans="1:4" ht="15" customHeight="1" x14ac:dyDescent="0.25">
      <c r="A1077" s="24" t="s">
        <v>2223</v>
      </c>
      <c r="B1077" s="25" t="s">
        <v>2224</v>
      </c>
      <c r="C1077" s="28" t="s">
        <v>2529</v>
      </c>
      <c r="D1077" s="48" t="s">
        <v>2619</v>
      </c>
    </row>
    <row r="1078" spans="1:4" ht="15" customHeight="1" x14ac:dyDescent="0.25">
      <c r="A1078" s="24" t="s">
        <v>2225</v>
      </c>
      <c r="B1078" s="25" t="s">
        <v>2226</v>
      </c>
      <c r="C1078" s="28" t="s">
        <v>2529</v>
      </c>
      <c r="D1078" s="48" t="s">
        <v>2619</v>
      </c>
    </row>
    <row r="1079" spans="1:4" ht="15" customHeight="1" x14ac:dyDescent="0.25">
      <c r="A1079" s="24" t="s">
        <v>2227</v>
      </c>
      <c r="B1079" s="25" t="s">
        <v>2228</v>
      </c>
      <c r="C1079" s="28" t="s">
        <v>2529</v>
      </c>
      <c r="D1079" s="48" t="s">
        <v>2619</v>
      </c>
    </row>
    <row r="1080" spans="1:4" ht="15" customHeight="1" x14ac:dyDescent="0.25">
      <c r="A1080" s="24" t="s">
        <v>2229</v>
      </c>
      <c r="B1080" s="25" t="s">
        <v>2230</v>
      </c>
      <c r="C1080" s="28" t="s">
        <v>2529</v>
      </c>
      <c r="D1080" s="48" t="s">
        <v>2619</v>
      </c>
    </row>
    <row r="1081" spans="1:4" ht="15" customHeight="1" x14ac:dyDescent="0.25">
      <c r="A1081" s="24" t="s">
        <v>2231</v>
      </c>
      <c r="B1081" s="25" t="s">
        <v>2232</v>
      </c>
      <c r="C1081" s="28" t="s">
        <v>2529</v>
      </c>
      <c r="D1081" s="48" t="s">
        <v>2619</v>
      </c>
    </row>
    <row r="1082" spans="1:4" ht="15" customHeight="1" x14ac:dyDescent="0.25">
      <c r="A1082" s="24" t="s">
        <v>2233</v>
      </c>
      <c r="B1082" s="25" t="s">
        <v>2234</v>
      </c>
      <c r="C1082" s="28" t="s">
        <v>2529</v>
      </c>
      <c r="D1082" s="48" t="s">
        <v>2619</v>
      </c>
    </row>
    <row r="1083" spans="1:4" ht="15" customHeight="1" x14ac:dyDescent="0.25">
      <c r="A1083" s="24" t="s">
        <v>2235</v>
      </c>
      <c r="B1083" s="25" t="s">
        <v>2236</v>
      </c>
      <c r="C1083" s="28" t="s">
        <v>2529</v>
      </c>
      <c r="D1083" s="48" t="s">
        <v>2619</v>
      </c>
    </row>
    <row r="1084" spans="1:4" ht="15" customHeight="1" x14ac:dyDescent="0.25">
      <c r="A1084" s="24" t="s">
        <v>2237</v>
      </c>
      <c r="B1084" s="25" t="s">
        <v>2238</v>
      </c>
      <c r="C1084" s="28" t="s">
        <v>2529</v>
      </c>
      <c r="D1084" s="48" t="s">
        <v>2619</v>
      </c>
    </row>
    <row r="1085" spans="1:4" ht="15" customHeight="1" x14ac:dyDescent="0.25">
      <c r="A1085" s="24" t="s">
        <v>2239</v>
      </c>
      <c r="B1085" s="25" t="s">
        <v>2240</v>
      </c>
      <c r="C1085" s="28" t="s">
        <v>2529</v>
      </c>
      <c r="D1085" s="48" t="s">
        <v>2619</v>
      </c>
    </row>
    <row r="1086" spans="1:4" ht="15" customHeight="1" x14ac:dyDescent="0.25">
      <c r="A1086" s="24" t="s">
        <v>2241</v>
      </c>
      <c r="B1086" s="25" t="s">
        <v>2242</v>
      </c>
      <c r="C1086" s="28" t="s">
        <v>2529</v>
      </c>
      <c r="D1086" s="48" t="s">
        <v>2619</v>
      </c>
    </row>
    <row r="1087" spans="1:4" ht="15" customHeight="1" x14ac:dyDescent="0.25">
      <c r="A1087" s="24" t="s">
        <v>2243</v>
      </c>
      <c r="B1087" s="25" t="s">
        <v>2244</v>
      </c>
      <c r="C1087" s="28" t="s">
        <v>2529</v>
      </c>
      <c r="D1087" s="48" t="s">
        <v>2619</v>
      </c>
    </row>
    <row r="1088" spans="1:4" ht="15" customHeight="1" x14ac:dyDescent="0.25">
      <c r="A1088" s="24" t="s">
        <v>2245</v>
      </c>
      <c r="B1088" s="25" t="s">
        <v>2246</v>
      </c>
      <c r="C1088" s="28" t="s">
        <v>2529</v>
      </c>
      <c r="D1088" s="48" t="s">
        <v>2619</v>
      </c>
    </row>
    <row r="1089" spans="1:4" ht="15" customHeight="1" x14ac:dyDescent="0.25">
      <c r="A1089" s="24" t="s">
        <v>2247</v>
      </c>
      <c r="B1089" s="25" t="s">
        <v>2248</v>
      </c>
      <c r="C1089" s="28" t="s">
        <v>2529</v>
      </c>
      <c r="D1089" s="48" t="s">
        <v>2619</v>
      </c>
    </row>
    <row r="1090" spans="1:4" ht="15" customHeight="1" x14ac:dyDescent="0.25">
      <c r="A1090" s="24" t="s">
        <v>2249</v>
      </c>
      <c r="B1090" s="25" t="s">
        <v>2250</v>
      </c>
      <c r="C1090" s="28" t="s">
        <v>2529</v>
      </c>
      <c r="D1090" s="48" t="s">
        <v>2619</v>
      </c>
    </row>
    <row r="1091" spans="1:4" ht="15" customHeight="1" x14ac:dyDescent="0.25">
      <c r="A1091" s="24" t="s">
        <v>2251</v>
      </c>
      <c r="B1091" s="25" t="s">
        <v>2252</v>
      </c>
      <c r="C1091" s="28" t="s">
        <v>2529</v>
      </c>
      <c r="D1091" s="48" t="s">
        <v>2619</v>
      </c>
    </row>
    <row r="1092" spans="1:4" ht="15" customHeight="1" x14ac:dyDescent="0.25">
      <c r="A1092" s="24" t="s">
        <v>2253</v>
      </c>
      <c r="B1092" s="25" t="s">
        <v>2254</v>
      </c>
      <c r="C1092" s="28" t="s">
        <v>2529</v>
      </c>
      <c r="D1092" s="48" t="s">
        <v>2619</v>
      </c>
    </row>
    <row r="1093" spans="1:4" ht="15" customHeight="1" x14ac:dyDescent="0.25">
      <c r="A1093" s="24" t="s">
        <v>2255</v>
      </c>
      <c r="B1093" s="25" t="s">
        <v>2256</v>
      </c>
      <c r="C1093" s="28" t="s">
        <v>2529</v>
      </c>
      <c r="D1093" s="48" t="s">
        <v>2619</v>
      </c>
    </row>
    <row r="1094" spans="1:4" ht="15" customHeight="1" x14ac:dyDescent="0.25">
      <c r="A1094" s="24" t="s">
        <v>2257</v>
      </c>
      <c r="B1094" s="25" t="s">
        <v>2258</v>
      </c>
      <c r="C1094" s="28" t="s">
        <v>2529</v>
      </c>
      <c r="D1094" s="48" t="s">
        <v>2619</v>
      </c>
    </row>
    <row r="1095" spans="1:4" ht="15" customHeight="1" x14ac:dyDescent="0.25">
      <c r="A1095" s="24" t="s">
        <v>2259</v>
      </c>
      <c r="B1095" s="25" t="s">
        <v>2260</v>
      </c>
      <c r="C1095" s="28" t="s">
        <v>2529</v>
      </c>
      <c r="D1095" s="48" t="s">
        <v>2619</v>
      </c>
    </row>
    <row r="1096" spans="1:4" ht="15" customHeight="1" x14ac:dyDescent="0.25">
      <c r="A1096" s="24" t="s">
        <v>2261</v>
      </c>
      <c r="B1096" s="25" t="s">
        <v>2262</v>
      </c>
      <c r="C1096" s="28" t="s">
        <v>2529</v>
      </c>
      <c r="D1096" s="48" t="s">
        <v>2619</v>
      </c>
    </row>
    <row r="1097" spans="1:4" ht="15" customHeight="1" x14ac:dyDescent="0.25">
      <c r="A1097" s="24" t="s">
        <v>2263</v>
      </c>
      <c r="B1097" s="25" t="s">
        <v>2264</v>
      </c>
      <c r="C1097" s="28" t="s">
        <v>2529</v>
      </c>
      <c r="D1097" s="48" t="s">
        <v>2619</v>
      </c>
    </row>
    <row r="1098" spans="1:4" ht="15" customHeight="1" x14ac:dyDescent="0.25">
      <c r="A1098" s="24" t="s">
        <v>2265</v>
      </c>
      <c r="B1098" s="25" t="s">
        <v>2266</v>
      </c>
      <c r="C1098" s="28" t="s">
        <v>2529</v>
      </c>
      <c r="D1098" s="48" t="s">
        <v>2619</v>
      </c>
    </row>
    <row r="1099" spans="1:4" ht="15" customHeight="1" x14ac:dyDescent="0.25">
      <c r="A1099" s="24" t="s">
        <v>2267</v>
      </c>
      <c r="B1099" s="25" t="s">
        <v>2268</v>
      </c>
      <c r="C1099" s="28" t="s">
        <v>2529</v>
      </c>
      <c r="D1099" s="48" t="s">
        <v>2619</v>
      </c>
    </row>
    <row r="1100" spans="1:4" ht="15" customHeight="1" x14ac:dyDescent="0.25">
      <c r="A1100" s="24" t="s">
        <v>2269</v>
      </c>
      <c r="B1100" s="25" t="s">
        <v>2270</v>
      </c>
      <c r="C1100" s="28" t="s">
        <v>2529</v>
      </c>
      <c r="D1100" s="48" t="s">
        <v>2619</v>
      </c>
    </row>
    <row r="1101" spans="1:4" ht="15" customHeight="1" x14ac:dyDescent="0.25">
      <c r="A1101" s="24" t="s">
        <v>2271</v>
      </c>
      <c r="B1101" s="25" t="s">
        <v>2272</v>
      </c>
      <c r="C1101" s="28" t="s">
        <v>2529</v>
      </c>
      <c r="D1101" s="48" t="s">
        <v>2619</v>
      </c>
    </row>
    <row r="1102" spans="1:4" ht="15" customHeight="1" x14ac:dyDescent="0.25">
      <c r="A1102" s="24" t="s">
        <v>2273</v>
      </c>
      <c r="B1102" s="25" t="s">
        <v>2274</v>
      </c>
      <c r="C1102" s="28" t="s">
        <v>2529</v>
      </c>
      <c r="D1102" s="48" t="s">
        <v>2619</v>
      </c>
    </row>
    <row r="1103" spans="1:4" ht="15" customHeight="1" x14ac:dyDescent="0.25">
      <c r="A1103" s="24" t="s">
        <v>2275</v>
      </c>
      <c r="B1103" s="25" t="s">
        <v>2276</v>
      </c>
      <c r="C1103" s="28" t="s">
        <v>2529</v>
      </c>
      <c r="D1103" s="48" t="s">
        <v>2619</v>
      </c>
    </row>
    <row r="1104" spans="1:4" ht="15" customHeight="1" x14ac:dyDescent="0.25">
      <c r="A1104" s="24" t="s">
        <v>2277</v>
      </c>
      <c r="B1104" s="25" t="s">
        <v>2278</v>
      </c>
      <c r="C1104" s="28" t="s">
        <v>2529</v>
      </c>
      <c r="D1104" s="48" t="s">
        <v>2619</v>
      </c>
    </row>
    <row r="1105" spans="1:4" ht="15" customHeight="1" x14ac:dyDescent="0.25">
      <c r="A1105" s="24" t="s">
        <v>2279</v>
      </c>
      <c r="B1105" s="25" t="s">
        <v>2280</v>
      </c>
      <c r="C1105" s="28" t="s">
        <v>2529</v>
      </c>
      <c r="D1105" s="48" t="s">
        <v>2619</v>
      </c>
    </row>
    <row r="1106" spans="1:4" ht="15" customHeight="1" x14ac:dyDescent="0.25">
      <c r="A1106" s="24" t="s">
        <v>2281</v>
      </c>
      <c r="B1106" s="25" t="s">
        <v>2282</v>
      </c>
      <c r="C1106" s="28" t="s">
        <v>2529</v>
      </c>
      <c r="D1106" s="48" t="s">
        <v>2619</v>
      </c>
    </row>
    <row r="1107" spans="1:4" ht="15" customHeight="1" x14ac:dyDescent="0.25">
      <c r="A1107" s="24" t="s">
        <v>2283</v>
      </c>
      <c r="B1107" s="25" t="s">
        <v>2284</v>
      </c>
      <c r="C1107" s="28" t="s">
        <v>2529</v>
      </c>
      <c r="D1107" s="48" t="s">
        <v>2619</v>
      </c>
    </row>
    <row r="1108" spans="1:4" ht="15" customHeight="1" x14ac:dyDescent="0.25">
      <c r="A1108" s="24" t="s">
        <v>2285</v>
      </c>
      <c r="B1108" s="25" t="s">
        <v>2286</v>
      </c>
      <c r="C1108" s="28" t="s">
        <v>2529</v>
      </c>
      <c r="D1108" s="48" t="s">
        <v>2619</v>
      </c>
    </row>
    <row r="1109" spans="1:4" ht="15" customHeight="1" x14ac:dyDescent="0.25">
      <c r="A1109" s="24" t="s">
        <v>2287</v>
      </c>
      <c r="B1109" s="25" t="s">
        <v>2288</v>
      </c>
      <c r="C1109" s="28" t="s">
        <v>2529</v>
      </c>
      <c r="D1109" s="48" t="s">
        <v>2619</v>
      </c>
    </row>
    <row r="1110" spans="1:4" ht="15" customHeight="1" x14ac:dyDescent="0.25">
      <c r="A1110" s="24" t="s">
        <v>2289</v>
      </c>
      <c r="B1110" s="25" t="s">
        <v>2290</v>
      </c>
      <c r="C1110" s="28" t="s">
        <v>2529</v>
      </c>
      <c r="D1110" s="48" t="s">
        <v>2619</v>
      </c>
    </row>
    <row r="1111" spans="1:4" ht="15" customHeight="1" x14ac:dyDescent="0.25">
      <c r="A1111" s="24" t="s">
        <v>2291</v>
      </c>
      <c r="B1111" s="25" t="s">
        <v>2292</v>
      </c>
      <c r="C1111" s="28" t="s">
        <v>2529</v>
      </c>
      <c r="D1111" s="48" t="s">
        <v>2619</v>
      </c>
    </row>
    <row r="1112" spans="1:4" ht="15" customHeight="1" x14ac:dyDescent="0.25">
      <c r="A1112" s="24" t="s">
        <v>2293</v>
      </c>
      <c r="B1112" s="25" t="s">
        <v>2294</v>
      </c>
      <c r="C1112" s="28" t="s">
        <v>2529</v>
      </c>
      <c r="D1112" s="48" t="s">
        <v>2619</v>
      </c>
    </row>
    <row r="1113" spans="1:4" ht="15" customHeight="1" x14ac:dyDescent="0.25">
      <c r="A1113" s="24" t="s">
        <v>2295</v>
      </c>
      <c r="B1113" s="25" t="s">
        <v>2296</v>
      </c>
      <c r="C1113" s="28" t="s">
        <v>2529</v>
      </c>
      <c r="D1113" s="48" t="s">
        <v>2619</v>
      </c>
    </row>
    <row r="1114" spans="1:4" ht="15" customHeight="1" x14ac:dyDescent="0.25">
      <c r="A1114" s="24" t="s">
        <v>2297</v>
      </c>
      <c r="B1114" s="25" t="s">
        <v>2298</v>
      </c>
      <c r="C1114" s="28" t="s">
        <v>2529</v>
      </c>
      <c r="D1114" s="48" t="s">
        <v>2619</v>
      </c>
    </row>
    <row r="1115" spans="1:4" ht="15" customHeight="1" x14ac:dyDescent="0.25">
      <c r="A1115" s="24" t="s">
        <v>2299</v>
      </c>
      <c r="B1115" s="25" t="s">
        <v>2300</v>
      </c>
      <c r="C1115" s="28" t="s">
        <v>2529</v>
      </c>
      <c r="D1115" s="48" t="s">
        <v>2619</v>
      </c>
    </row>
    <row r="1116" spans="1:4" ht="15" customHeight="1" x14ac:dyDescent="0.25">
      <c r="A1116" s="24" t="s">
        <v>2301</v>
      </c>
      <c r="B1116" s="25" t="s">
        <v>2302</v>
      </c>
      <c r="C1116" s="28" t="s">
        <v>2529</v>
      </c>
      <c r="D1116" s="48" t="s">
        <v>2619</v>
      </c>
    </row>
    <row r="1117" spans="1:4" ht="15" customHeight="1" x14ac:dyDescent="0.25">
      <c r="A1117" s="24" t="s">
        <v>2303</v>
      </c>
      <c r="B1117" s="25" t="s">
        <v>2304</v>
      </c>
      <c r="C1117" s="28" t="s">
        <v>2529</v>
      </c>
      <c r="D1117" s="48" t="s">
        <v>2619</v>
      </c>
    </row>
    <row r="1118" spans="1:4" ht="15" customHeight="1" x14ac:dyDescent="0.25">
      <c r="A1118" s="24" t="s">
        <v>2305</v>
      </c>
      <c r="B1118" s="25" t="s">
        <v>2306</v>
      </c>
      <c r="C1118" s="28" t="s">
        <v>2529</v>
      </c>
      <c r="D1118" s="48" t="s">
        <v>2619</v>
      </c>
    </row>
    <row r="1119" spans="1:4" ht="15" customHeight="1" x14ac:dyDescent="0.25">
      <c r="A1119" s="24" t="s">
        <v>2307</v>
      </c>
      <c r="B1119" s="25" t="s">
        <v>2308</v>
      </c>
      <c r="C1119" s="28" t="s">
        <v>2529</v>
      </c>
      <c r="D1119" s="48" t="s">
        <v>2619</v>
      </c>
    </row>
    <row r="1120" spans="1:4" ht="15" customHeight="1" x14ac:dyDescent="0.25">
      <c r="A1120" s="24" t="s">
        <v>2309</v>
      </c>
      <c r="B1120" s="25" t="s">
        <v>2310</v>
      </c>
      <c r="C1120" s="28" t="s">
        <v>2529</v>
      </c>
      <c r="D1120" s="48" t="s">
        <v>2619</v>
      </c>
    </row>
    <row r="1121" spans="1:4" ht="15" customHeight="1" x14ac:dyDescent="0.25">
      <c r="A1121" s="24" t="s">
        <v>2311</v>
      </c>
      <c r="B1121" s="25" t="s">
        <v>2312</v>
      </c>
      <c r="C1121" s="28" t="s">
        <v>2529</v>
      </c>
      <c r="D1121" s="48" t="s">
        <v>2619</v>
      </c>
    </row>
    <row r="1122" spans="1:4" ht="15" customHeight="1" x14ac:dyDescent="0.25">
      <c r="A1122" s="24" t="s">
        <v>2313</v>
      </c>
      <c r="B1122" s="25" t="s">
        <v>2314</v>
      </c>
      <c r="C1122" s="28" t="s">
        <v>2529</v>
      </c>
      <c r="D1122" s="48" t="s">
        <v>2619</v>
      </c>
    </row>
    <row r="1123" spans="1:4" ht="15" customHeight="1" x14ac:dyDescent="0.25">
      <c r="A1123" s="24" t="s">
        <v>2315</v>
      </c>
      <c r="B1123" s="25" t="s">
        <v>2316</v>
      </c>
      <c r="C1123" s="28" t="s">
        <v>2529</v>
      </c>
      <c r="D1123" s="48" t="s">
        <v>2619</v>
      </c>
    </row>
    <row r="1124" spans="1:4" ht="15" customHeight="1" x14ac:dyDescent="0.25">
      <c r="A1124" s="24" t="s">
        <v>2317</v>
      </c>
      <c r="B1124" s="25" t="s">
        <v>2318</v>
      </c>
      <c r="C1124" s="28" t="s">
        <v>2529</v>
      </c>
      <c r="D1124" s="48" t="s">
        <v>2619</v>
      </c>
    </row>
    <row r="1125" spans="1:4" ht="15" customHeight="1" x14ac:dyDescent="0.25">
      <c r="A1125" s="24" t="s">
        <v>2319</v>
      </c>
      <c r="B1125" s="25" t="s">
        <v>2320</v>
      </c>
      <c r="C1125" s="28" t="s">
        <v>2529</v>
      </c>
      <c r="D1125" s="48" t="s">
        <v>2619</v>
      </c>
    </row>
    <row r="1126" spans="1:4" ht="15" customHeight="1" x14ac:dyDescent="0.25">
      <c r="A1126" s="24" t="s">
        <v>2321</v>
      </c>
      <c r="B1126" s="25" t="s">
        <v>2322</v>
      </c>
      <c r="C1126" s="28" t="s">
        <v>2529</v>
      </c>
      <c r="D1126" s="48" t="s">
        <v>2619</v>
      </c>
    </row>
    <row r="1127" spans="1:4" ht="15" customHeight="1" x14ac:dyDescent="0.25">
      <c r="A1127" s="24" t="s">
        <v>2323</v>
      </c>
      <c r="B1127" s="25" t="s">
        <v>2324</v>
      </c>
      <c r="C1127" s="28" t="s">
        <v>2529</v>
      </c>
      <c r="D1127" s="48" t="s">
        <v>2619</v>
      </c>
    </row>
    <row r="1128" spans="1:4" ht="15" customHeight="1" x14ac:dyDescent="0.25">
      <c r="A1128" s="24" t="s">
        <v>2325</v>
      </c>
      <c r="B1128" s="25" t="s">
        <v>2326</v>
      </c>
      <c r="C1128" s="28" t="s">
        <v>2529</v>
      </c>
      <c r="D1128" s="48" t="s">
        <v>2619</v>
      </c>
    </row>
    <row r="1129" spans="1:4" ht="15" customHeight="1" x14ac:dyDescent="0.25">
      <c r="A1129" s="24" t="s">
        <v>2327</v>
      </c>
      <c r="B1129" s="25" t="s">
        <v>2328</v>
      </c>
      <c r="C1129" s="28" t="s">
        <v>2529</v>
      </c>
      <c r="D1129" s="48" t="s">
        <v>2619</v>
      </c>
    </row>
    <row r="1130" spans="1:4" ht="15" customHeight="1" x14ac:dyDescent="0.25">
      <c r="A1130" s="24" t="s">
        <v>2329</v>
      </c>
      <c r="B1130" s="25" t="s">
        <v>2330</v>
      </c>
      <c r="C1130" s="28" t="s">
        <v>2529</v>
      </c>
      <c r="D1130" s="48" t="s">
        <v>2619</v>
      </c>
    </row>
    <row r="1131" spans="1:4" ht="15" customHeight="1" x14ac:dyDescent="0.25">
      <c r="A1131" s="24" t="s">
        <v>2331</v>
      </c>
      <c r="B1131" s="25" t="s">
        <v>2332</v>
      </c>
      <c r="C1131" s="28" t="s">
        <v>2529</v>
      </c>
      <c r="D1131" s="48" t="s">
        <v>2619</v>
      </c>
    </row>
    <row r="1132" spans="1:4" ht="15" customHeight="1" x14ac:dyDescent="0.25">
      <c r="A1132" s="24" t="s">
        <v>2333</v>
      </c>
      <c r="B1132" s="25" t="s">
        <v>2334</v>
      </c>
      <c r="C1132" s="28" t="s">
        <v>2529</v>
      </c>
      <c r="D1132" s="48" t="s">
        <v>2619</v>
      </c>
    </row>
    <row r="1133" spans="1:4" ht="15" customHeight="1" x14ac:dyDescent="0.25">
      <c r="A1133" s="24" t="s">
        <v>2335</v>
      </c>
      <c r="B1133" s="25" t="s">
        <v>2336</v>
      </c>
      <c r="C1133" s="28" t="s">
        <v>2529</v>
      </c>
      <c r="D1133" s="48" t="s">
        <v>2619</v>
      </c>
    </row>
    <row r="1134" spans="1:4" ht="15" customHeight="1" x14ac:dyDescent="0.25">
      <c r="A1134" s="24" t="s">
        <v>2337</v>
      </c>
      <c r="B1134" s="25" t="s">
        <v>2338</v>
      </c>
      <c r="C1134" s="28" t="s">
        <v>2529</v>
      </c>
      <c r="D1134" s="48" t="s">
        <v>2619</v>
      </c>
    </row>
    <row r="1135" spans="1:4" ht="15" customHeight="1" x14ac:dyDescent="0.25">
      <c r="A1135" s="24" t="s">
        <v>2339</v>
      </c>
      <c r="B1135" s="25" t="s">
        <v>2340</v>
      </c>
      <c r="C1135" s="28" t="s">
        <v>2529</v>
      </c>
      <c r="D1135" s="48" t="s">
        <v>2619</v>
      </c>
    </row>
    <row r="1136" spans="1:4" ht="15" customHeight="1" x14ac:dyDescent="0.25">
      <c r="A1136" s="24" t="s">
        <v>2341</v>
      </c>
      <c r="B1136" s="25" t="s">
        <v>2342</v>
      </c>
      <c r="C1136" s="28" t="s">
        <v>2529</v>
      </c>
      <c r="D1136" s="48" t="s">
        <v>2619</v>
      </c>
    </row>
    <row r="1137" spans="1:4" ht="15" customHeight="1" x14ac:dyDescent="0.25">
      <c r="A1137" s="24" t="s">
        <v>2343</v>
      </c>
      <c r="B1137" s="25" t="s">
        <v>2344</v>
      </c>
      <c r="C1137" s="28" t="s">
        <v>2529</v>
      </c>
      <c r="D1137" s="48" t="s">
        <v>2619</v>
      </c>
    </row>
    <row r="1138" spans="1:4" ht="15" customHeight="1" x14ac:dyDescent="0.25">
      <c r="A1138" s="24" t="s">
        <v>2345</v>
      </c>
      <c r="B1138" s="25" t="s">
        <v>2346</v>
      </c>
      <c r="C1138" s="28" t="s">
        <v>2529</v>
      </c>
      <c r="D1138" s="48" t="s">
        <v>2619</v>
      </c>
    </row>
    <row r="1139" spans="1:4" ht="15" customHeight="1" x14ac:dyDescent="0.25">
      <c r="A1139" s="24" t="s">
        <v>2347</v>
      </c>
      <c r="B1139" s="25" t="s">
        <v>2348</v>
      </c>
      <c r="C1139" s="28" t="s">
        <v>2529</v>
      </c>
      <c r="D1139" s="48" t="s">
        <v>2619</v>
      </c>
    </row>
    <row r="1140" spans="1:4" ht="15" customHeight="1" x14ac:dyDescent="0.25">
      <c r="A1140" s="24" t="s">
        <v>2349</v>
      </c>
      <c r="B1140" s="25" t="s">
        <v>2350</v>
      </c>
      <c r="C1140" s="28" t="s">
        <v>2529</v>
      </c>
      <c r="D1140" s="48" t="s">
        <v>2619</v>
      </c>
    </row>
    <row r="1141" spans="1:4" ht="15" customHeight="1" x14ac:dyDescent="0.25">
      <c r="A1141" s="24" t="s">
        <v>2351</v>
      </c>
      <c r="B1141" s="25" t="s">
        <v>2352</v>
      </c>
      <c r="C1141" s="28" t="s">
        <v>2529</v>
      </c>
      <c r="D1141" s="48" t="s">
        <v>2619</v>
      </c>
    </row>
    <row r="1142" spans="1:4" ht="15" customHeight="1" x14ac:dyDescent="0.25">
      <c r="A1142" s="24" t="s">
        <v>2353</v>
      </c>
      <c r="B1142" s="25" t="s">
        <v>2354</v>
      </c>
      <c r="C1142" s="28" t="s">
        <v>2529</v>
      </c>
      <c r="D1142" s="48" t="s">
        <v>2619</v>
      </c>
    </row>
    <row r="1143" spans="1:4" ht="15" customHeight="1" x14ac:dyDescent="0.25">
      <c r="A1143" s="24" t="s">
        <v>2355</v>
      </c>
      <c r="B1143" s="25" t="s">
        <v>2356</v>
      </c>
      <c r="C1143" s="28" t="s">
        <v>2529</v>
      </c>
      <c r="D1143" s="48" t="s">
        <v>2619</v>
      </c>
    </row>
    <row r="1144" spans="1:4" ht="15" customHeight="1" x14ac:dyDescent="0.25">
      <c r="A1144" s="24" t="s">
        <v>2357</v>
      </c>
      <c r="B1144" s="25" t="s">
        <v>2358</v>
      </c>
      <c r="C1144" s="28" t="s">
        <v>2529</v>
      </c>
      <c r="D1144" s="48" t="s">
        <v>2619</v>
      </c>
    </row>
    <row r="1145" spans="1:4" ht="15" customHeight="1" x14ac:dyDescent="0.25">
      <c r="A1145" s="24" t="s">
        <v>2359</v>
      </c>
      <c r="B1145" s="25" t="s">
        <v>2360</v>
      </c>
      <c r="C1145" s="28" t="s">
        <v>2529</v>
      </c>
      <c r="D1145" s="48" t="s">
        <v>2619</v>
      </c>
    </row>
    <row r="1146" spans="1:4" ht="15" customHeight="1" x14ac:dyDescent="0.25">
      <c r="A1146" s="24" t="s">
        <v>2361</v>
      </c>
      <c r="B1146" s="25" t="s">
        <v>2362</v>
      </c>
      <c r="C1146" s="28" t="s">
        <v>2529</v>
      </c>
      <c r="D1146" s="48" t="s">
        <v>2619</v>
      </c>
    </row>
    <row r="1147" spans="1:4" ht="15" customHeight="1" x14ac:dyDescent="0.25">
      <c r="A1147" s="24" t="s">
        <v>2363</v>
      </c>
      <c r="B1147" s="25" t="s">
        <v>2364</v>
      </c>
      <c r="C1147" s="28" t="s">
        <v>2529</v>
      </c>
      <c r="D1147" s="48" t="s">
        <v>2619</v>
      </c>
    </row>
    <row r="1148" spans="1:4" ht="15" customHeight="1" x14ac:dyDescent="0.25">
      <c r="A1148" s="24" t="s">
        <v>2365</v>
      </c>
      <c r="B1148" s="25" t="s">
        <v>2366</v>
      </c>
      <c r="C1148" s="28" t="s">
        <v>2529</v>
      </c>
      <c r="D1148" s="48" t="s">
        <v>2619</v>
      </c>
    </row>
    <row r="1149" spans="1:4" ht="15" customHeight="1" x14ac:dyDescent="0.25">
      <c r="A1149" s="24" t="s">
        <v>2367</v>
      </c>
      <c r="B1149" s="25" t="s">
        <v>2368</v>
      </c>
      <c r="C1149" s="28" t="s">
        <v>2529</v>
      </c>
      <c r="D1149" s="48" t="s">
        <v>2619</v>
      </c>
    </row>
    <row r="1150" spans="1:4" ht="15" customHeight="1" x14ac:dyDescent="0.25">
      <c r="A1150" s="24" t="s">
        <v>2369</v>
      </c>
      <c r="B1150" s="25" t="s">
        <v>2370</v>
      </c>
      <c r="C1150" s="28" t="s">
        <v>2529</v>
      </c>
      <c r="D1150" s="48" t="s">
        <v>2619</v>
      </c>
    </row>
    <row r="1151" spans="1:4" ht="15" customHeight="1" x14ac:dyDescent="0.25">
      <c r="A1151" s="24" t="s">
        <v>2371</v>
      </c>
      <c r="B1151" s="25" t="s">
        <v>2372</v>
      </c>
      <c r="C1151" s="28" t="s">
        <v>2529</v>
      </c>
      <c r="D1151" s="48" t="s">
        <v>2619</v>
      </c>
    </row>
    <row r="1152" spans="1:4" ht="15" customHeight="1" x14ac:dyDescent="0.25">
      <c r="A1152" s="24" t="s">
        <v>2373</v>
      </c>
      <c r="B1152" s="25" t="s">
        <v>2374</v>
      </c>
      <c r="C1152" s="28" t="s">
        <v>2529</v>
      </c>
      <c r="D1152" s="48" t="s">
        <v>2619</v>
      </c>
    </row>
    <row r="1153" spans="1:4" ht="15" customHeight="1" x14ac:dyDescent="0.25">
      <c r="A1153" s="24" t="s">
        <v>2375</v>
      </c>
      <c r="B1153" s="25" t="s">
        <v>2376</v>
      </c>
      <c r="C1153" s="28" t="s">
        <v>2529</v>
      </c>
      <c r="D1153" s="48" t="s">
        <v>2619</v>
      </c>
    </row>
    <row r="1154" spans="1:4" ht="15" customHeight="1" x14ac:dyDescent="0.25">
      <c r="A1154" s="24" t="s">
        <v>2377</v>
      </c>
      <c r="B1154" s="25" t="s">
        <v>2378</v>
      </c>
      <c r="C1154" s="28" t="s">
        <v>2529</v>
      </c>
      <c r="D1154" s="48" t="s">
        <v>2619</v>
      </c>
    </row>
    <row r="1155" spans="1:4" ht="15" customHeight="1" x14ac:dyDescent="0.25">
      <c r="A1155" s="24" t="s">
        <v>2379</v>
      </c>
      <c r="B1155" s="25" t="s">
        <v>2380</v>
      </c>
      <c r="C1155" s="28" t="s">
        <v>2529</v>
      </c>
      <c r="D1155" s="48" t="s">
        <v>2619</v>
      </c>
    </row>
    <row r="1156" spans="1:4" ht="15" customHeight="1" x14ac:dyDescent="0.25">
      <c r="A1156" s="24" t="s">
        <v>2381</v>
      </c>
      <c r="B1156" s="25" t="s">
        <v>2382</v>
      </c>
      <c r="C1156" s="28" t="s">
        <v>2529</v>
      </c>
      <c r="D1156" s="48" t="s">
        <v>2619</v>
      </c>
    </row>
    <row r="1157" spans="1:4" ht="15" customHeight="1" x14ac:dyDescent="0.25">
      <c r="A1157" s="24" t="s">
        <v>2383</v>
      </c>
      <c r="B1157" s="25" t="s">
        <v>2384</v>
      </c>
      <c r="C1157" s="28" t="s">
        <v>2529</v>
      </c>
      <c r="D1157" s="48" t="s">
        <v>2619</v>
      </c>
    </row>
    <row r="1158" spans="1:4" ht="15" customHeight="1" x14ac:dyDescent="0.25">
      <c r="A1158" s="24" t="s">
        <v>2385</v>
      </c>
      <c r="B1158" s="25" t="s">
        <v>2386</v>
      </c>
      <c r="C1158" s="28" t="s">
        <v>2529</v>
      </c>
      <c r="D1158" s="48" t="s">
        <v>2619</v>
      </c>
    </row>
    <row r="1159" spans="1:4" ht="15" customHeight="1" x14ac:dyDescent="0.25">
      <c r="A1159" s="24" t="s">
        <v>2387</v>
      </c>
      <c r="B1159" s="25" t="s">
        <v>2388</v>
      </c>
      <c r="C1159" s="28" t="s">
        <v>2529</v>
      </c>
      <c r="D1159" s="48" t="s">
        <v>2619</v>
      </c>
    </row>
    <row r="1160" spans="1:4" ht="15" customHeight="1" x14ac:dyDescent="0.25">
      <c r="A1160" s="24" t="s">
        <v>2389</v>
      </c>
      <c r="B1160" s="25" t="s">
        <v>2390</v>
      </c>
      <c r="C1160" s="28" t="s">
        <v>2529</v>
      </c>
      <c r="D1160" s="48" t="s">
        <v>2619</v>
      </c>
    </row>
    <row r="1161" spans="1:4" ht="15" customHeight="1" x14ac:dyDescent="0.25">
      <c r="A1161" s="24" t="s">
        <v>2391</v>
      </c>
      <c r="B1161" s="25" t="s">
        <v>2392</v>
      </c>
      <c r="C1161" s="28" t="s">
        <v>2529</v>
      </c>
      <c r="D1161" s="48" t="s">
        <v>2619</v>
      </c>
    </row>
    <row r="1162" spans="1:4" ht="15" customHeight="1" x14ac:dyDescent="0.25">
      <c r="A1162" s="24" t="s">
        <v>2393</v>
      </c>
      <c r="B1162" s="25" t="s">
        <v>2394</v>
      </c>
      <c r="C1162" s="28" t="s">
        <v>2529</v>
      </c>
      <c r="D1162" s="48" t="s">
        <v>2619</v>
      </c>
    </row>
    <row r="1163" spans="1:4" ht="15" customHeight="1" x14ac:dyDescent="0.25">
      <c r="A1163" s="24" t="s">
        <v>2395</v>
      </c>
      <c r="B1163" s="25" t="s">
        <v>2396</v>
      </c>
      <c r="C1163" s="28" t="s">
        <v>2529</v>
      </c>
      <c r="D1163" s="48" t="s">
        <v>2619</v>
      </c>
    </row>
    <row r="1164" spans="1:4" ht="15" customHeight="1" x14ac:dyDescent="0.25">
      <c r="A1164" s="24" t="s">
        <v>2397</v>
      </c>
      <c r="B1164" s="25" t="s">
        <v>2398</v>
      </c>
      <c r="C1164" s="28" t="s">
        <v>2529</v>
      </c>
      <c r="D1164" s="48" t="s">
        <v>2619</v>
      </c>
    </row>
    <row r="1165" spans="1:4" ht="15" customHeight="1" x14ac:dyDescent="0.25">
      <c r="A1165" s="24" t="s">
        <v>2399</v>
      </c>
      <c r="B1165" s="25" t="s">
        <v>2400</v>
      </c>
      <c r="C1165" s="28" t="s">
        <v>2529</v>
      </c>
      <c r="D1165" s="48" t="s">
        <v>2619</v>
      </c>
    </row>
    <row r="1166" spans="1:4" ht="15" customHeight="1" x14ac:dyDescent="0.25">
      <c r="A1166" s="24" t="s">
        <v>2401</v>
      </c>
      <c r="B1166" s="25" t="s">
        <v>2402</v>
      </c>
      <c r="C1166" s="28" t="s">
        <v>2529</v>
      </c>
      <c r="D1166" s="48" t="s">
        <v>2619</v>
      </c>
    </row>
    <row r="1167" spans="1:4" ht="15" customHeight="1" x14ac:dyDescent="0.25">
      <c r="A1167" s="24" t="s">
        <v>2403</v>
      </c>
      <c r="B1167" s="25" t="s">
        <v>2404</v>
      </c>
      <c r="C1167" s="28" t="s">
        <v>2529</v>
      </c>
      <c r="D1167" s="48" t="s">
        <v>2619</v>
      </c>
    </row>
    <row r="1168" spans="1:4" ht="15" customHeight="1" x14ac:dyDescent="0.25">
      <c r="A1168" s="24" t="s">
        <v>2405</v>
      </c>
      <c r="B1168" s="25" t="s">
        <v>2406</v>
      </c>
      <c r="C1168" s="28" t="s">
        <v>2529</v>
      </c>
      <c r="D1168" s="48" t="s">
        <v>2619</v>
      </c>
    </row>
    <row r="1169" spans="1:4" ht="15" customHeight="1" x14ac:dyDescent="0.25">
      <c r="A1169" s="24" t="s">
        <v>2407</v>
      </c>
      <c r="B1169" s="25" t="s">
        <v>2408</v>
      </c>
      <c r="C1169" s="28" t="s">
        <v>2529</v>
      </c>
      <c r="D1169" s="48" t="s">
        <v>2619</v>
      </c>
    </row>
    <row r="1170" spans="1:4" ht="15" customHeight="1" x14ac:dyDescent="0.25">
      <c r="A1170" s="24" t="s">
        <v>2409</v>
      </c>
      <c r="B1170" s="25" t="s">
        <v>2410</v>
      </c>
      <c r="C1170" s="28" t="s">
        <v>2529</v>
      </c>
      <c r="D1170" s="48" t="s">
        <v>2619</v>
      </c>
    </row>
    <row r="1171" spans="1:4" ht="15" customHeight="1" x14ac:dyDescent="0.25">
      <c r="A1171" s="24" t="s">
        <v>2411</v>
      </c>
      <c r="B1171" s="25" t="s">
        <v>2412</v>
      </c>
      <c r="C1171" s="28" t="s">
        <v>2529</v>
      </c>
      <c r="D1171" s="48" t="s">
        <v>2619</v>
      </c>
    </row>
    <row r="1172" spans="1:4" ht="15" customHeight="1" x14ac:dyDescent="0.25">
      <c r="A1172" s="24" t="s">
        <v>2413</v>
      </c>
      <c r="B1172" s="25" t="s">
        <v>2414</v>
      </c>
      <c r="C1172" s="28" t="s">
        <v>2529</v>
      </c>
      <c r="D1172" s="48" t="s">
        <v>2619</v>
      </c>
    </row>
    <row r="1173" spans="1:4" ht="15" customHeight="1" x14ac:dyDescent="0.25">
      <c r="A1173" s="24" t="s">
        <v>2415</v>
      </c>
      <c r="B1173" s="25" t="s">
        <v>2416</v>
      </c>
      <c r="C1173" s="28" t="s">
        <v>2529</v>
      </c>
      <c r="D1173" s="48" t="s">
        <v>2619</v>
      </c>
    </row>
    <row r="1174" spans="1:4" ht="15" customHeight="1" x14ac:dyDescent="0.25">
      <c r="A1174" s="24" t="s">
        <v>2417</v>
      </c>
      <c r="B1174" s="25" t="s">
        <v>2418</v>
      </c>
      <c r="C1174" s="28" t="s">
        <v>2529</v>
      </c>
      <c r="D1174" s="48" t="s">
        <v>2619</v>
      </c>
    </row>
    <row r="1175" spans="1:4" ht="15" customHeight="1" x14ac:dyDescent="0.25">
      <c r="A1175" s="24" t="s">
        <v>2419</v>
      </c>
      <c r="B1175" s="25" t="s">
        <v>2420</v>
      </c>
      <c r="C1175" s="28" t="s">
        <v>2529</v>
      </c>
      <c r="D1175" s="48" t="s">
        <v>2619</v>
      </c>
    </row>
    <row r="1176" spans="1:4" ht="15" customHeight="1" x14ac:dyDescent="0.25">
      <c r="A1176" s="24" t="s">
        <v>2421</v>
      </c>
      <c r="B1176" s="25" t="s">
        <v>2422</v>
      </c>
      <c r="C1176" s="28" t="s">
        <v>2529</v>
      </c>
      <c r="D1176" s="48" t="s">
        <v>2619</v>
      </c>
    </row>
    <row r="1177" spans="1:4" ht="15" customHeight="1" x14ac:dyDescent="0.25">
      <c r="A1177" s="24" t="s">
        <v>2423</v>
      </c>
      <c r="B1177" s="25" t="s">
        <v>2424</v>
      </c>
      <c r="C1177" s="28" t="s">
        <v>2529</v>
      </c>
      <c r="D1177" s="48" t="s">
        <v>2619</v>
      </c>
    </row>
    <row r="1178" spans="1:4" ht="15" customHeight="1" x14ac:dyDescent="0.25">
      <c r="A1178" s="24" t="s">
        <v>2425</v>
      </c>
      <c r="B1178" s="25" t="s">
        <v>2426</v>
      </c>
      <c r="C1178" s="28" t="s">
        <v>2529</v>
      </c>
      <c r="D1178" s="48" t="s">
        <v>2619</v>
      </c>
    </row>
    <row r="1179" spans="1:4" ht="15" customHeight="1" x14ac:dyDescent="0.25">
      <c r="A1179" s="24" t="s">
        <v>2427</v>
      </c>
      <c r="B1179" s="25" t="s">
        <v>2428</v>
      </c>
      <c r="C1179" s="28" t="s">
        <v>2529</v>
      </c>
      <c r="D1179" s="48" t="s">
        <v>2619</v>
      </c>
    </row>
    <row r="1180" spans="1:4" ht="15" customHeight="1" x14ac:dyDescent="0.25">
      <c r="A1180" s="24" t="s">
        <v>2429</v>
      </c>
      <c r="B1180" s="25" t="s">
        <v>2430</v>
      </c>
      <c r="C1180" s="28" t="s">
        <v>2529</v>
      </c>
      <c r="D1180" s="48" t="s">
        <v>2619</v>
      </c>
    </row>
    <row r="1181" spans="1:4" ht="15" customHeight="1" x14ac:dyDescent="0.25">
      <c r="A1181" s="24" t="s">
        <v>2431</v>
      </c>
      <c r="B1181" s="25" t="s">
        <v>2432</v>
      </c>
      <c r="C1181" s="28" t="s">
        <v>2529</v>
      </c>
      <c r="D1181" s="48" t="s">
        <v>2619</v>
      </c>
    </row>
    <row r="1182" spans="1:4" ht="15" customHeight="1" x14ac:dyDescent="0.25">
      <c r="A1182" s="24" t="s">
        <v>2433</v>
      </c>
      <c r="B1182" s="25" t="s">
        <v>2434</v>
      </c>
      <c r="C1182" s="28" t="s">
        <v>2529</v>
      </c>
      <c r="D1182" s="48" t="s">
        <v>2619</v>
      </c>
    </row>
    <row r="1183" spans="1:4" ht="15" customHeight="1" x14ac:dyDescent="0.25">
      <c r="A1183" s="24" t="s">
        <v>2435</v>
      </c>
      <c r="B1183" s="25" t="s">
        <v>2436</v>
      </c>
      <c r="C1183" s="28" t="s">
        <v>2529</v>
      </c>
      <c r="D1183" s="48" t="s">
        <v>2619</v>
      </c>
    </row>
    <row r="1184" spans="1:4" ht="15" customHeight="1" x14ac:dyDescent="0.25">
      <c r="A1184" s="24" t="s">
        <v>2437</v>
      </c>
      <c r="B1184" s="25" t="s">
        <v>2438</v>
      </c>
      <c r="C1184" s="28" t="s">
        <v>2529</v>
      </c>
      <c r="D1184" s="48" t="s">
        <v>2619</v>
      </c>
    </row>
    <row r="1185" spans="1:4" ht="15" customHeight="1" x14ac:dyDescent="0.25">
      <c r="A1185" s="24" t="s">
        <v>2439</v>
      </c>
      <c r="B1185" s="25" t="s">
        <v>2440</v>
      </c>
      <c r="C1185" s="28" t="s">
        <v>2529</v>
      </c>
      <c r="D1185" s="48" t="s">
        <v>2619</v>
      </c>
    </row>
    <row r="1186" spans="1:4" ht="15" customHeight="1" x14ac:dyDescent="0.25">
      <c r="A1186" s="24" t="s">
        <v>2441</v>
      </c>
      <c r="B1186" s="25" t="s">
        <v>2442</v>
      </c>
      <c r="C1186" s="28" t="s">
        <v>2529</v>
      </c>
      <c r="D1186" s="48" t="s">
        <v>2619</v>
      </c>
    </row>
    <row r="1187" spans="1:4" ht="15" customHeight="1" x14ac:dyDescent="0.25">
      <c r="A1187" s="24" t="s">
        <v>2443</v>
      </c>
      <c r="B1187" s="25" t="s">
        <v>2444</v>
      </c>
      <c r="C1187" s="28" t="s">
        <v>2529</v>
      </c>
      <c r="D1187" s="48" t="s">
        <v>2619</v>
      </c>
    </row>
    <row r="1188" spans="1:4" ht="15" customHeight="1" x14ac:dyDescent="0.25">
      <c r="A1188" s="24" t="s">
        <v>2445</v>
      </c>
      <c r="B1188" s="25" t="s">
        <v>2446</v>
      </c>
      <c r="C1188" s="28" t="s">
        <v>2529</v>
      </c>
      <c r="D1188" s="48" t="s">
        <v>2619</v>
      </c>
    </row>
    <row r="1189" spans="1:4" ht="15" customHeight="1" x14ac:dyDescent="0.25">
      <c r="A1189" s="24" t="s">
        <v>2447</v>
      </c>
      <c r="B1189" s="25" t="s">
        <v>2448</v>
      </c>
      <c r="C1189" s="28" t="s">
        <v>2529</v>
      </c>
      <c r="D1189" s="48" t="s">
        <v>2619</v>
      </c>
    </row>
    <row r="1190" spans="1:4" ht="15" customHeight="1" x14ac:dyDescent="0.25">
      <c r="A1190" s="24" t="s">
        <v>2449</v>
      </c>
      <c r="B1190" s="25" t="s">
        <v>2450</v>
      </c>
      <c r="C1190" s="28" t="s">
        <v>2529</v>
      </c>
      <c r="D1190" s="48" t="s">
        <v>2619</v>
      </c>
    </row>
    <row r="1191" spans="1:4" ht="15" customHeight="1" x14ac:dyDescent="0.25">
      <c r="A1191" s="24" t="s">
        <v>2451</v>
      </c>
      <c r="B1191" s="25" t="s">
        <v>2452</v>
      </c>
      <c r="C1191" s="28" t="s">
        <v>2529</v>
      </c>
      <c r="D1191" s="48" t="s">
        <v>2619</v>
      </c>
    </row>
    <row r="1192" spans="1:4" ht="15" customHeight="1" x14ac:dyDescent="0.25">
      <c r="A1192" s="24" t="s">
        <v>2453</v>
      </c>
      <c r="B1192" s="25" t="s">
        <v>2454</v>
      </c>
      <c r="C1192" s="28" t="s">
        <v>2529</v>
      </c>
      <c r="D1192" s="48" t="s">
        <v>2619</v>
      </c>
    </row>
    <row r="1193" spans="1:4" ht="15" customHeight="1" x14ac:dyDescent="0.25">
      <c r="A1193" s="24" t="s">
        <v>2455</v>
      </c>
      <c r="B1193" s="25" t="s">
        <v>2456</v>
      </c>
      <c r="C1193" s="28" t="s">
        <v>2529</v>
      </c>
      <c r="D1193" s="48" t="s">
        <v>2619</v>
      </c>
    </row>
    <row r="1194" spans="1:4" ht="15" customHeight="1" x14ac:dyDescent="0.25">
      <c r="A1194" s="24" t="s">
        <v>2457</v>
      </c>
      <c r="B1194" s="25" t="s">
        <v>2458</v>
      </c>
      <c r="C1194" s="28" t="s">
        <v>2529</v>
      </c>
      <c r="D1194" s="48" t="s">
        <v>2619</v>
      </c>
    </row>
    <row r="1195" spans="1:4" ht="15" customHeight="1" x14ac:dyDescent="0.25">
      <c r="A1195" s="24" t="s">
        <v>2459</v>
      </c>
      <c r="B1195" s="25" t="s">
        <v>2460</v>
      </c>
      <c r="C1195" s="28" t="s">
        <v>2529</v>
      </c>
      <c r="D1195" s="48" t="s">
        <v>2619</v>
      </c>
    </row>
    <row r="1196" spans="1:4" ht="15" customHeight="1" x14ac:dyDescent="0.25">
      <c r="A1196" s="24" t="s">
        <v>2461</v>
      </c>
      <c r="B1196" s="25" t="s">
        <v>2462</v>
      </c>
      <c r="C1196" s="28" t="s">
        <v>2529</v>
      </c>
      <c r="D1196" s="48" t="s">
        <v>2619</v>
      </c>
    </row>
    <row r="1197" spans="1:4" ht="15" customHeight="1" x14ac:dyDescent="0.25">
      <c r="A1197" s="24" t="s">
        <v>2463</v>
      </c>
      <c r="B1197" s="25" t="s">
        <v>2464</v>
      </c>
      <c r="C1197" s="28" t="s">
        <v>2529</v>
      </c>
      <c r="D1197" s="48" t="s">
        <v>2619</v>
      </c>
    </row>
    <row r="1198" spans="1:4" ht="15" customHeight="1" x14ac:dyDescent="0.25">
      <c r="A1198" s="24" t="s">
        <v>2465</v>
      </c>
      <c r="B1198" s="25" t="s">
        <v>2466</v>
      </c>
      <c r="C1198" s="28" t="s">
        <v>2529</v>
      </c>
      <c r="D1198" s="48" t="s">
        <v>2619</v>
      </c>
    </row>
    <row r="1199" spans="1:4" ht="15" customHeight="1" x14ac:dyDescent="0.25">
      <c r="A1199" s="24" t="s">
        <v>2467</v>
      </c>
      <c r="B1199" s="25" t="s">
        <v>2468</v>
      </c>
      <c r="C1199" s="28" t="s">
        <v>2529</v>
      </c>
      <c r="D1199" s="48" t="s">
        <v>2619</v>
      </c>
    </row>
    <row r="1200" spans="1:4" ht="15" customHeight="1" x14ac:dyDescent="0.25">
      <c r="A1200" s="24" t="s">
        <v>2469</v>
      </c>
      <c r="B1200" s="25" t="s">
        <v>2470</v>
      </c>
      <c r="C1200" s="28" t="s">
        <v>2529</v>
      </c>
      <c r="D1200" s="48" t="s">
        <v>2619</v>
      </c>
    </row>
    <row r="1201" spans="1:4" ht="15" customHeight="1" x14ac:dyDescent="0.25">
      <c r="A1201" s="24" t="s">
        <v>2471</v>
      </c>
      <c r="B1201" s="25" t="s">
        <v>2472</v>
      </c>
      <c r="C1201" s="28" t="s">
        <v>2529</v>
      </c>
      <c r="D1201" s="48" t="s">
        <v>2619</v>
      </c>
    </row>
    <row r="1202" spans="1:4" ht="15" customHeight="1" x14ac:dyDescent="0.25">
      <c r="A1202" s="24" t="s">
        <v>2473</v>
      </c>
      <c r="B1202" s="25" t="s">
        <v>2474</v>
      </c>
      <c r="C1202" s="28" t="s">
        <v>2529</v>
      </c>
      <c r="D1202" s="48" t="s">
        <v>2619</v>
      </c>
    </row>
    <row r="1203" spans="1:4" ht="15" customHeight="1" x14ac:dyDescent="0.25">
      <c r="A1203" s="24" t="s">
        <v>2475</v>
      </c>
      <c r="B1203" s="25" t="s">
        <v>2476</v>
      </c>
      <c r="C1203" s="28" t="s">
        <v>2529</v>
      </c>
      <c r="D1203" s="48" t="s">
        <v>2619</v>
      </c>
    </row>
    <row r="1204" spans="1:4" ht="15" customHeight="1" x14ac:dyDescent="0.25">
      <c r="A1204" s="24" t="s">
        <v>2477</v>
      </c>
      <c r="B1204" s="25" t="s">
        <v>2478</v>
      </c>
      <c r="C1204" s="28" t="s">
        <v>2529</v>
      </c>
      <c r="D1204" s="48" t="s">
        <v>2619</v>
      </c>
    </row>
    <row r="1205" spans="1:4" ht="15" customHeight="1" x14ac:dyDescent="0.25">
      <c r="A1205" s="24" t="s">
        <v>2479</v>
      </c>
      <c r="B1205" s="25" t="s">
        <v>2480</v>
      </c>
      <c r="C1205" s="28" t="s">
        <v>2529</v>
      </c>
      <c r="D1205" s="48" t="s">
        <v>2619</v>
      </c>
    </row>
    <row r="1206" spans="1:4" ht="15" customHeight="1" x14ac:dyDescent="0.25">
      <c r="A1206" s="24" t="s">
        <v>2481</v>
      </c>
      <c r="B1206" s="25" t="s">
        <v>2482</v>
      </c>
      <c r="C1206" s="28" t="s">
        <v>2529</v>
      </c>
      <c r="D1206" s="48" t="s">
        <v>2619</v>
      </c>
    </row>
    <row r="1207" spans="1:4" ht="15" customHeight="1" x14ac:dyDescent="0.25">
      <c r="A1207" s="24" t="s">
        <v>2483</v>
      </c>
      <c r="B1207" s="25" t="s">
        <v>2484</v>
      </c>
      <c r="C1207" s="28" t="s">
        <v>2529</v>
      </c>
      <c r="D1207" s="48" t="s">
        <v>2619</v>
      </c>
    </row>
    <row r="1208" spans="1:4" ht="15" customHeight="1" x14ac:dyDescent="0.25">
      <c r="A1208" s="24" t="s">
        <v>2485</v>
      </c>
      <c r="B1208" s="25" t="s">
        <v>2486</v>
      </c>
      <c r="C1208" s="28" t="s">
        <v>2529</v>
      </c>
      <c r="D1208" s="48" t="s">
        <v>2619</v>
      </c>
    </row>
    <row r="1209" spans="1:4" ht="15" customHeight="1" x14ac:dyDescent="0.25">
      <c r="A1209" s="24" t="s">
        <v>2487</v>
      </c>
      <c r="B1209" s="25" t="s">
        <v>2488</v>
      </c>
      <c r="C1209" s="28" t="s">
        <v>2529</v>
      </c>
      <c r="D1209" s="48" t="s">
        <v>2619</v>
      </c>
    </row>
    <row r="1210" spans="1:4" ht="15" customHeight="1" x14ac:dyDescent="0.25">
      <c r="A1210" s="24" t="s">
        <v>2489</v>
      </c>
      <c r="B1210" s="25" t="s">
        <v>2490</v>
      </c>
      <c r="C1210" s="28" t="s">
        <v>2529</v>
      </c>
      <c r="D1210" s="48" t="s">
        <v>2619</v>
      </c>
    </row>
    <row r="1211" spans="1:4" ht="15" customHeight="1" x14ac:dyDescent="0.25">
      <c r="A1211" s="24" t="s">
        <v>2491</v>
      </c>
      <c r="B1211" s="25" t="s">
        <v>2492</v>
      </c>
      <c r="C1211" s="28" t="s">
        <v>2529</v>
      </c>
      <c r="D1211" s="48" t="s">
        <v>2619</v>
      </c>
    </row>
    <row r="1212" spans="1:4" ht="15" customHeight="1" x14ac:dyDescent="0.25">
      <c r="A1212" s="24" t="s">
        <v>2493</v>
      </c>
      <c r="B1212" s="25" t="s">
        <v>2494</v>
      </c>
      <c r="C1212" s="28" t="s">
        <v>2529</v>
      </c>
      <c r="D1212" s="48" t="s">
        <v>2619</v>
      </c>
    </row>
    <row r="1213" spans="1:4" ht="15" customHeight="1" x14ac:dyDescent="0.25">
      <c r="A1213" s="24" t="s">
        <v>2495</v>
      </c>
      <c r="B1213" s="25" t="s">
        <v>2496</v>
      </c>
      <c r="C1213" s="28" t="s">
        <v>2529</v>
      </c>
      <c r="D1213" s="48" t="s">
        <v>2619</v>
      </c>
    </row>
    <row r="1214" spans="1:4" ht="15" customHeight="1" x14ac:dyDescent="0.25">
      <c r="A1214" s="24" t="s">
        <v>2497</v>
      </c>
      <c r="B1214" s="25" t="s">
        <v>2498</v>
      </c>
      <c r="C1214" s="28" t="s">
        <v>2529</v>
      </c>
      <c r="D1214" s="48" t="s">
        <v>2619</v>
      </c>
    </row>
    <row r="1215" spans="1:4" ht="15" customHeight="1" x14ac:dyDescent="0.25">
      <c r="A1215" s="24" t="s">
        <v>2499</v>
      </c>
      <c r="B1215" s="25" t="s">
        <v>2500</v>
      </c>
      <c r="C1215" s="28" t="s">
        <v>2529</v>
      </c>
      <c r="D1215" s="48" t="s">
        <v>2619</v>
      </c>
    </row>
    <row r="1216" spans="1:4" ht="15" customHeight="1" x14ac:dyDescent="0.25">
      <c r="A1216" s="24" t="s">
        <v>2501</v>
      </c>
      <c r="B1216" s="25" t="s">
        <v>2502</v>
      </c>
      <c r="C1216" s="28" t="s">
        <v>2529</v>
      </c>
      <c r="D1216" s="48" t="s">
        <v>2619</v>
      </c>
    </row>
    <row r="1217" spans="1:4" ht="15" customHeight="1" x14ac:dyDescent="0.25">
      <c r="A1217" s="24" t="s">
        <v>2503</v>
      </c>
      <c r="B1217" s="25" t="s">
        <v>2504</v>
      </c>
      <c r="C1217" s="28" t="s">
        <v>2529</v>
      </c>
      <c r="D1217" s="48" t="s">
        <v>2619</v>
      </c>
    </row>
    <row r="1218" spans="1:4" ht="15" customHeight="1" x14ac:dyDescent="0.25">
      <c r="A1218" s="24" t="s">
        <v>2505</v>
      </c>
      <c r="B1218" s="25" t="s">
        <v>2506</v>
      </c>
      <c r="C1218" s="28" t="s">
        <v>2529</v>
      </c>
      <c r="D1218" s="48" t="s">
        <v>2619</v>
      </c>
    </row>
    <row r="1219" spans="1:4" ht="15" customHeight="1" x14ac:dyDescent="0.25">
      <c r="A1219" s="24" t="s">
        <v>2507</v>
      </c>
      <c r="B1219" s="25" t="s">
        <v>2508</v>
      </c>
      <c r="C1219" s="28" t="s">
        <v>2529</v>
      </c>
      <c r="D1219" s="48" t="s">
        <v>2619</v>
      </c>
    </row>
    <row r="1220" spans="1:4" ht="15" customHeight="1" x14ac:dyDescent="0.25">
      <c r="A1220" s="24" t="s">
        <v>2509</v>
      </c>
      <c r="B1220" s="25" t="s">
        <v>2510</v>
      </c>
      <c r="C1220" s="28" t="s">
        <v>2529</v>
      </c>
      <c r="D1220" s="48" t="s">
        <v>2619</v>
      </c>
    </row>
    <row r="1221" spans="1:4" ht="15" customHeight="1" x14ac:dyDescent="0.25">
      <c r="A1221" s="24" t="s">
        <v>2511</v>
      </c>
      <c r="B1221" s="25" t="s">
        <v>2512</v>
      </c>
      <c r="C1221" s="28" t="s">
        <v>2529</v>
      </c>
      <c r="D1221" s="48" t="s">
        <v>2619</v>
      </c>
    </row>
    <row r="1222" spans="1:4" ht="15" customHeight="1" x14ac:dyDescent="0.25">
      <c r="A1222" s="24" t="s">
        <v>2513</v>
      </c>
      <c r="B1222" s="25" t="s">
        <v>2514</v>
      </c>
      <c r="C1222" s="28" t="s">
        <v>2529</v>
      </c>
      <c r="D1222" s="48" t="s">
        <v>2619</v>
      </c>
    </row>
    <row r="1223" spans="1:4" ht="15" customHeight="1" x14ac:dyDescent="0.25">
      <c r="A1223" s="24" t="s">
        <v>2515</v>
      </c>
      <c r="B1223" s="25" t="s">
        <v>2516</v>
      </c>
      <c r="C1223" s="28" t="s">
        <v>2529</v>
      </c>
      <c r="D1223" s="48" t="s">
        <v>2619</v>
      </c>
    </row>
    <row r="1224" spans="1:4" ht="15" customHeight="1" x14ac:dyDescent="0.25">
      <c r="A1224" s="24" t="s">
        <v>2517</v>
      </c>
      <c r="B1224" s="25" t="s">
        <v>2518</v>
      </c>
      <c r="C1224" s="28" t="s">
        <v>2529</v>
      </c>
      <c r="D1224" s="48" t="s">
        <v>2619</v>
      </c>
    </row>
    <row r="1225" spans="1:4" ht="15" customHeight="1" x14ac:dyDescent="0.25">
      <c r="A1225" s="24" t="s">
        <v>2519</v>
      </c>
      <c r="B1225" s="25" t="s">
        <v>2520</v>
      </c>
      <c r="C1225" s="28" t="s">
        <v>2529</v>
      </c>
      <c r="D1225" s="48" t="s">
        <v>2619</v>
      </c>
    </row>
    <row r="1226" spans="1:4" ht="15" customHeight="1" x14ac:dyDescent="0.25">
      <c r="A1226" s="24" t="s">
        <v>2521</v>
      </c>
      <c r="B1226" s="25" t="s">
        <v>2522</v>
      </c>
      <c r="C1226" s="28" t="s">
        <v>2529</v>
      </c>
      <c r="D1226" s="48" t="s">
        <v>2619</v>
      </c>
    </row>
    <row r="1227" spans="1:4" ht="15" customHeight="1" x14ac:dyDescent="0.25">
      <c r="A1227" s="24" t="s">
        <v>2523</v>
      </c>
      <c r="B1227" s="25" t="s">
        <v>2524</v>
      </c>
      <c r="C1227" s="28" t="s">
        <v>2529</v>
      </c>
      <c r="D1227" s="48" t="s">
        <v>2619</v>
      </c>
    </row>
    <row r="1228" spans="1:4" ht="15" customHeight="1" x14ac:dyDescent="0.25">
      <c r="A1228" s="24" t="s">
        <v>2525</v>
      </c>
      <c r="B1228" s="25" t="s">
        <v>2526</v>
      </c>
      <c r="C1228" s="28" t="s">
        <v>2529</v>
      </c>
      <c r="D1228" s="48" t="s">
        <v>2619</v>
      </c>
    </row>
    <row r="1229" spans="1:4" ht="15" customHeight="1" x14ac:dyDescent="0.25">
      <c r="A1229" s="24" t="s">
        <v>2527</v>
      </c>
      <c r="B1229" s="25" t="s">
        <v>2528</v>
      </c>
      <c r="C1229" s="28" t="s">
        <v>2529</v>
      </c>
      <c r="D1229" s="48" t="s">
        <v>2619</v>
      </c>
    </row>
  </sheetData>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4"/>
  <dimension ref="A1:U113"/>
  <sheetViews>
    <sheetView zoomScale="130" zoomScaleNormal="130" workbookViewId="0">
      <selection activeCell="E2" sqref="E2"/>
    </sheetView>
  </sheetViews>
  <sheetFormatPr defaultRowHeight="15" x14ac:dyDescent="0.25"/>
  <sheetData>
    <row r="1" spans="1:21" ht="15.75" thickBot="1" x14ac:dyDescent="0.3"/>
    <row r="2" spans="1:21" ht="18.75" customHeight="1" thickBot="1" x14ac:dyDescent="0.3">
      <c r="A2">
        <v>5</v>
      </c>
      <c r="B2" s="374" t="s">
        <v>2606</v>
      </c>
      <c r="C2" s="375"/>
      <c r="D2" s="35">
        <v>0.5</v>
      </c>
      <c r="E2" s="35">
        <v>0.6</v>
      </c>
      <c r="F2" s="35">
        <v>0.2</v>
      </c>
      <c r="K2">
        <v>10000</v>
      </c>
      <c r="L2">
        <v>1100</v>
      </c>
      <c r="M2">
        <f>(K2-100)/L2</f>
        <v>9</v>
      </c>
    </row>
    <row r="3" spans="1:21" ht="19.5" thickTop="1" thickBot="1" x14ac:dyDescent="0.3">
      <c r="A3">
        <v>4</v>
      </c>
      <c r="B3" s="36">
        <v>6000</v>
      </c>
      <c r="C3" s="37">
        <v>10000</v>
      </c>
      <c r="D3" s="38">
        <v>0.4</v>
      </c>
      <c r="E3" s="38">
        <v>0.6</v>
      </c>
      <c r="F3" s="38">
        <v>0.15</v>
      </c>
      <c r="K3">
        <v>8900</v>
      </c>
      <c r="L3">
        <v>1100</v>
      </c>
      <c r="M3">
        <f>(K3-100)/L3</f>
        <v>8</v>
      </c>
    </row>
    <row r="4" spans="1:21" ht="18.75" thickBot="1" x14ac:dyDescent="0.3">
      <c r="A4">
        <v>3</v>
      </c>
      <c r="B4" s="39">
        <v>3000</v>
      </c>
      <c r="C4" s="40">
        <v>5999</v>
      </c>
      <c r="D4" s="41">
        <v>0.3</v>
      </c>
      <c r="E4" s="41">
        <v>0.5</v>
      </c>
      <c r="F4" s="41">
        <v>0.1</v>
      </c>
    </row>
    <row r="5" spans="1:21" ht="18.75" thickBot="1" x14ac:dyDescent="0.3">
      <c r="A5">
        <v>2</v>
      </c>
      <c r="B5" s="39">
        <v>1000</v>
      </c>
      <c r="C5" s="42">
        <v>2999</v>
      </c>
      <c r="D5" s="43">
        <v>0.2</v>
      </c>
      <c r="E5" s="43">
        <v>0.4</v>
      </c>
      <c r="F5" s="43">
        <v>0.05</v>
      </c>
    </row>
    <row r="6" spans="1:21" ht="18" x14ac:dyDescent="0.25">
      <c r="A6">
        <v>1</v>
      </c>
      <c r="B6" s="146">
        <v>100</v>
      </c>
      <c r="C6" s="147">
        <v>999</v>
      </c>
      <c r="D6" s="148">
        <v>0.15</v>
      </c>
      <c r="E6" s="148">
        <v>0.3</v>
      </c>
      <c r="F6" s="148">
        <v>0.05</v>
      </c>
    </row>
    <row r="7" spans="1:21" x14ac:dyDescent="0.25">
      <c r="A7">
        <v>0</v>
      </c>
      <c r="B7" s="149"/>
      <c r="C7" s="150"/>
      <c r="D7" t="s">
        <v>2607</v>
      </c>
      <c r="E7" t="s">
        <v>2607</v>
      </c>
      <c r="F7" t="s">
        <v>2607</v>
      </c>
      <c r="O7">
        <v>50</v>
      </c>
      <c r="P7">
        <f>INT((O7-100)/10000)+1</f>
        <v>0</v>
      </c>
      <c r="Q7">
        <f>INT((O7-1000)/10000)+1</f>
        <v>0</v>
      </c>
      <c r="R7">
        <f>INT((O7-3000)/10000)+1</f>
        <v>0</v>
      </c>
      <c r="S7">
        <f>INT((O7-6000)/10000)+1</f>
        <v>0</v>
      </c>
      <c r="T7">
        <f>INT((O7-10000)/10000)+1</f>
        <v>0</v>
      </c>
      <c r="U7">
        <f>4+INT((O7-100)/10000)+INT((O7-1000)/10000)+INT((O7-3000)/10000)+INT((O7-6000)/10000)</f>
        <v>0</v>
      </c>
    </row>
    <row r="8" spans="1:21" ht="18" x14ac:dyDescent="0.25">
      <c r="B8" s="149"/>
      <c r="C8" s="150"/>
      <c r="D8" s="151"/>
      <c r="E8" s="151"/>
      <c r="F8" s="151"/>
      <c r="O8">
        <v>100</v>
      </c>
      <c r="P8">
        <f t="shared" ref="P8:P71" si="0">INT((O8-100)/10000)+1</f>
        <v>1</v>
      </c>
      <c r="Q8">
        <f t="shared" ref="Q8:Q71" si="1">INT((O8-1000)/10000)+1</f>
        <v>0</v>
      </c>
      <c r="R8">
        <f t="shared" ref="R8:R71" si="2">INT((O8-3000)/10000)+1</f>
        <v>0</v>
      </c>
      <c r="S8">
        <f t="shared" ref="S8:S71" si="3">INT((O8-6000)/10000)+1</f>
        <v>0</v>
      </c>
      <c r="T8">
        <f t="shared" ref="T8:T71" si="4">INT((O8-10000)/10000)+1</f>
        <v>0</v>
      </c>
      <c r="U8">
        <f t="shared" ref="U8:U71" si="5">4+INT((O8-100)/10000)+INT((O8-1000)/10000)+INT((O8-3000)/10000)+INT((O8-6000)/10000)</f>
        <v>1</v>
      </c>
    </row>
    <row r="9" spans="1:21" ht="18" x14ac:dyDescent="0.25">
      <c r="B9" s="149"/>
      <c r="C9" s="150"/>
      <c r="D9" s="151"/>
      <c r="E9" s="151"/>
      <c r="F9" s="151"/>
      <c r="O9">
        <v>200</v>
      </c>
      <c r="P9">
        <f t="shared" si="0"/>
        <v>1</v>
      </c>
      <c r="Q9">
        <f t="shared" si="1"/>
        <v>0</v>
      </c>
      <c r="R9">
        <f t="shared" si="2"/>
        <v>0</v>
      </c>
      <c r="S9">
        <f t="shared" si="3"/>
        <v>0</v>
      </c>
      <c r="T9">
        <f t="shared" si="4"/>
        <v>0</v>
      </c>
      <c r="U9">
        <f t="shared" si="5"/>
        <v>1</v>
      </c>
    </row>
    <row r="10" spans="1:21" ht="18" x14ac:dyDescent="0.25">
      <c r="B10" s="149"/>
      <c r="C10" s="150"/>
      <c r="D10" s="151"/>
      <c r="E10" s="151"/>
      <c r="F10" s="151"/>
      <c r="O10">
        <v>300</v>
      </c>
      <c r="P10">
        <f t="shared" si="0"/>
        <v>1</v>
      </c>
      <c r="Q10">
        <f t="shared" si="1"/>
        <v>0</v>
      </c>
      <c r="R10">
        <f t="shared" si="2"/>
        <v>0</v>
      </c>
      <c r="S10">
        <f t="shared" si="3"/>
        <v>0</v>
      </c>
      <c r="T10">
        <f t="shared" si="4"/>
        <v>0</v>
      </c>
      <c r="U10">
        <f t="shared" si="5"/>
        <v>1</v>
      </c>
    </row>
    <row r="11" spans="1:21" ht="18" x14ac:dyDescent="0.25">
      <c r="B11" s="149"/>
      <c r="C11" s="150"/>
      <c r="D11" s="151"/>
      <c r="E11" s="151"/>
      <c r="F11" s="151"/>
      <c r="O11">
        <v>400</v>
      </c>
      <c r="P11">
        <f t="shared" si="0"/>
        <v>1</v>
      </c>
      <c r="Q11">
        <f t="shared" si="1"/>
        <v>0</v>
      </c>
      <c r="R11">
        <f t="shared" si="2"/>
        <v>0</v>
      </c>
      <c r="S11">
        <f t="shared" si="3"/>
        <v>0</v>
      </c>
      <c r="T11">
        <f t="shared" si="4"/>
        <v>0</v>
      </c>
      <c r="U11">
        <f t="shared" si="5"/>
        <v>1</v>
      </c>
    </row>
    <row r="12" spans="1:21" x14ac:dyDescent="0.25">
      <c r="B12" s="29"/>
      <c r="C12" s="29"/>
      <c r="O12">
        <v>500</v>
      </c>
      <c r="P12">
        <f t="shared" si="0"/>
        <v>1</v>
      </c>
      <c r="Q12">
        <f t="shared" si="1"/>
        <v>0</v>
      </c>
      <c r="R12">
        <f t="shared" si="2"/>
        <v>0</v>
      </c>
      <c r="S12">
        <f t="shared" si="3"/>
        <v>0</v>
      </c>
      <c r="T12">
        <f t="shared" si="4"/>
        <v>0</v>
      </c>
      <c r="U12">
        <f t="shared" si="5"/>
        <v>1</v>
      </c>
    </row>
    <row r="13" spans="1:21" x14ac:dyDescent="0.25">
      <c r="B13" s="153"/>
      <c r="C13" s="29"/>
      <c r="O13">
        <v>600</v>
      </c>
      <c r="P13">
        <f t="shared" si="0"/>
        <v>1</v>
      </c>
      <c r="Q13">
        <f t="shared" si="1"/>
        <v>0</v>
      </c>
      <c r="R13">
        <f t="shared" si="2"/>
        <v>0</v>
      </c>
      <c r="S13">
        <f t="shared" si="3"/>
        <v>0</v>
      </c>
      <c r="T13">
        <f t="shared" si="4"/>
        <v>0</v>
      </c>
      <c r="U13">
        <f t="shared" si="5"/>
        <v>1</v>
      </c>
    </row>
    <row r="14" spans="1:21" x14ac:dyDescent="0.25">
      <c r="O14">
        <v>700</v>
      </c>
      <c r="P14">
        <f t="shared" si="0"/>
        <v>1</v>
      </c>
      <c r="Q14">
        <f t="shared" si="1"/>
        <v>0</v>
      </c>
      <c r="R14">
        <f t="shared" si="2"/>
        <v>0</v>
      </c>
      <c r="S14">
        <f t="shared" si="3"/>
        <v>0</v>
      </c>
      <c r="T14">
        <f t="shared" si="4"/>
        <v>0</v>
      </c>
      <c r="U14">
        <f t="shared" si="5"/>
        <v>1</v>
      </c>
    </row>
    <row r="15" spans="1:21" x14ac:dyDescent="0.25">
      <c r="B15" s="376" t="s">
        <v>2749</v>
      </c>
      <c r="C15" s="376"/>
      <c r="O15">
        <v>800</v>
      </c>
      <c r="P15">
        <f t="shared" si="0"/>
        <v>1</v>
      </c>
      <c r="Q15">
        <f t="shared" si="1"/>
        <v>0</v>
      </c>
      <c r="R15">
        <f t="shared" si="2"/>
        <v>0</v>
      </c>
      <c r="S15">
        <f t="shared" si="3"/>
        <v>0</v>
      </c>
      <c r="T15">
        <f t="shared" si="4"/>
        <v>0</v>
      </c>
      <c r="U15">
        <f t="shared" si="5"/>
        <v>1</v>
      </c>
    </row>
    <row r="16" spans="1:21" x14ac:dyDescent="0.25">
      <c r="B16" s="91">
        <f>Diagnosi!U10</f>
        <v>0</v>
      </c>
      <c r="C16">
        <f>Diagnosi!V10</f>
        <v>0</v>
      </c>
      <c r="O16">
        <v>900</v>
      </c>
      <c r="P16">
        <f t="shared" si="0"/>
        <v>1</v>
      </c>
      <c r="Q16">
        <f t="shared" si="1"/>
        <v>0</v>
      </c>
      <c r="R16">
        <f t="shared" si="2"/>
        <v>0</v>
      </c>
      <c r="S16">
        <f t="shared" si="3"/>
        <v>0</v>
      </c>
      <c r="T16">
        <f t="shared" si="4"/>
        <v>0</v>
      </c>
      <c r="U16">
        <f t="shared" si="5"/>
        <v>1</v>
      </c>
    </row>
    <row r="17" spans="15:21" x14ac:dyDescent="0.25">
      <c r="O17" s="88">
        <v>1000</v>
      </c>
      <c r="P17">
        <f t="shared" si="0"/>
        <v>1</v>
      </c>
      <c r="Q17">
        <f t="shared" si="1"/>
        <v>1</v>
      </c>
      <c r="R17">
        <f t="shared" si="2"/>
        <v>0</v>
      </c>
      <c r="S17">
        <f t="shared" si="3"/>
        <v>0</v>
      </c>
      <c r="T17">
        <f t="shared" si="4"/>
        <v>0</v>
      </c>
      <c r="U17">
        <f t="shared" si="5"/>
        <v>2</v>
      </c>
    </row>
    <row r="18" spans="15:21" x14ac:dyDescent="0.25">
      <c r="O18">
        <v>1100</v>
      </c>
      <c r="P18">
        <f t="shared" si="0"/>
        <v>1</v>
      </c>
      <c r="Q18">
        <f t="shared" si="1"/>
        <v>1</v>
      </c>
      <c r="R18">
        <f t="shared" si="2"/>
        <v>0</v>
      </c>
      <c r="S18">
        <f t="shared" si="3"/>
        <v>0</v>
      </c>
      <c r="T18">
        <f t="shared" si="4"/>
        <v>0</v>
      </c>
      <c r="U18">
        <f t="shared" si="5"/>
        <v>2</v>
      </c>
    </row>
    <row r="19" spans="15:21" x14ac:dyDescent="0.25">
      <c r="O19">
        <v>1200</v>
      </c>
      <c r="P19">
        <f t="shared" si="0"/>
        <v>1</v>
      </c>
      <c r="Q19">
        <f t="shared" si="1"/>
        <v>1</v>
      </c>
      <c r="R19">
        <f t="shared" si="2"/>
        <v>0</v>
      </c>
      <c r="S19">
        <f t="shared" si="3"/>
        <v>0</v>
      </c>
      <c r="T19">
        <f t="shared" si="4"/>
        <v>0</v>
      </c>
      <c r="U19">
        <f t="shared" si="5"/>
        <v>2</v>
      </c>
    </row>
    <row r="20" spans="15:21" x14ac:dyDescent="0.25">
      <c r="O20">
        <v>1300</v>
      </c>
      <c r="P20">
        <f t="shared" si="0"/>
        <v>1</v>
      </c>
      <c r="Q20">
        <f t="shared" si="1"/>
        <v>1</v>
      </c>
      <c r="R20">
        <f t="shared" si="2"/>
        <v>0</v>
      </c>
      <c r="S20">
        <f t="shared" si="3"/>
        <v>0</v>
      </c>
      <c r="T20">
        <f t="shared" si="4"/>
        <v>0</v>
      </c>
      <c r="U20">
        <f t="shared" si="5"/>
        <v>2</v>
      </c>
    </row>
    <row r="21" spans="15:21" x14ac:dyDescent="0.25">
      <c r="O21">
        <v>1400</v>
      </c>
      <c r="P21">
        <f t="shared" si="0"/>
        <v>1</v>
      </c>
      <c r="Q21">
        <f t="shared" si="1"/>
        <v>1</v>
      </c>
      <c r="R21">
        <f t="shared" si="2"/>
        <v>0</v>
      </c>
      <c r="S21">
        <f t="shared" si="3"/>
        <v>0</v>
      </c>
      <c r="T21">
        <f t="shared" si="4"/>
        <v>0</v>
      </c>
      <c r="U21">
        <f t="shared" si="5"/>
        <v>2</v>
      </c>
    </row>
    <row r="22" spans="15:21" x14ac:dyDescent="0.25">
      <c r="O22">
        <v>1500</v>
      </c>
      <c r="P22">
        <f t="shared" si="0"/>
        <v>1</v>
      </c>
      <c r="Q22">
        <f t="shared" si="1"/>
        <v>1</v>
      </c>
      <c r="R22">
        <f t="shared" si="2"/>
        <v>0</v>
      </c>
      <c r="S22">
        <f t="shared" si="3"/>
        <v>0</v>
      </c>
      <c r="T22">
        <f t="shared" si="4"/>
        <v>0</v>
      </c>
      <c r="U22">
        <f t="shared" si="5"/>
        <v>2</v>
      </c>
    </row>
    <row r="23" spans="15:21" x14ac:dyDescent="0.25">
      <c r="O23">
        <v>1600</v>
      </c>
      <c r="P23">
        <f t="shared" si="0"/>
        <v>1</v>
      </c>
      <c r="Q23">
        <f t="shared" si="1"/>
        <v>1</v>
      </c>
      <c r="R23">
        <f t="shared" si="2"/>
        <v>0</v>
      </c>
      <c r="S23">
        <f t="shared" si="3"/>
        <v>0</v>
      </c>
      <c r="T23">
        <f t="shared" si="4"/>
        <v>0</v>
      </c>
      <c r="U23">
        <f t="shared" si="5"/>
        <v>2</v>
      </c>
    </row>
    <row r="24" spans="15:21" x14ac:dyDescent="0.25">
      <c r="O24">
        <v>1700</v>
      </c>
      <c r="P24">
        <f t="shared" si="0"/>
        <v>1</v>
      </c>
      <c r="Q24">
        <f t="shared" si="1"/>
        <v>1</v>
      </c>
      <c r="R24">
        <f t="shared" si="2"/>
        <v>0</v>
      </c>
      <c r="S24">
        <f t="shared" si="3"/>
        <v>0</v>
      </c>
      <c r="T24">
        <f t="shared" si="4"/>
        <v>0</v>
      </c>
      <c r="U24">
        <f t="shared" si="5"/>
        <v>2</v>
      </c>
    </row>
    <row r="25" spans="15:21" x14ac:dyDescent="0.25">
      <c r="O25">
        <v>1800</v>
      </c>
      <c r="P25">
        <f t="shared" si="0"/>
        <v>1</v>
      </c>
      <c r="Q25">
        <f t="shared" si="1"/>
        <v>1</v>
      </c>
      <c r="R25">
        <f t="shared" si="2"/>
        <v>0</v>
      </c>
      <c r="S25">
        <f t="shared" si="3"/>
        <v>0</v>
      </c>
      <c r="T25">
        <f t="shared" si="4"/>
        <v>0</v>
      </c>
      <c r="U25">
        <f t="shared" si="5"/>
        <v>2</v>
      </c>
    </row>
    <row r="26" spans="15:21" x14ac:dyDescent="0.25">
      <c r="O26">
        <v>1900</v>
      </c>
      <c r="P26">
        <f t="shared" si="0"/>
        <v>1</v>
      </c>
      <c r="Q26">
        <f t="shared" si="1"/>
        <v>1</v>
      </c>
      <c r="R26">
        <f t="shared" si="2"/>
        <v>0</v>
      </c>
      <c r="S26">
        <f t="shared" si="3"/>
        <v>0</v>
      </c>
      <c r="T26">
        <f t="shared" si="4"/>
        <v>0</v>
      </c>
      <c r="U26">
        <f t="shared" si="5"/>
        <v>2</v>
      </c>
    </row>
    <row r="27" spans="15:21" x14ac:dyDescent="0.25">
      <c r="O27">
        <v>2000</v>
      </c>
      <c r="P27">
        <f t="shared" si="0"/>
        <v>1</v>
      </c>
      <c r="Q27">
        <f t="shared" si="1"/>
        <v>1</v>
      </c>
      <c r="R27">
        <f t="shared" si="2"/>
        <v>0</v>
      </c>
      <c r="S27">
        <f t="shared" si="3"/>
        <v>0</v>
      </c>
      <c r="T27">
        <f t="shared" si="4"/>
        <v>0</v>
      </c>
      <c r="U27">
        <f t="shared" si="5"/>
        <v>2</v>
      </c>
    </row>
    <row r="28" spans="15:21" x14ac:dyDescent="0.25">
      <c r="O28">
        <v>2100</v>
      </c>
      <c r="P28">
        <f t="shared" si="0"/>
        <v>1</v>
      </c>
      <c r="Q28">
        <f t="shared" si="1"/>
        <v>1</v>
      </c>
      <c r="R28">
        <f t="shared" si="2"/>
        <v>0</v>
      </c>
      <c r="S28">
        <f t="shared" si="3"/>
        <v>0</v>
      </c>
      <c r="T28">
        <f t="shared" si="4"/>
        <v>0</v>
      </c>
      <c r="U28">
        <f t="shared" si="5"/>
        <v>2</v>
      </c>
    </row>
    <row r="29" spans="15:21" x14ac:dyDescent="0.25">
      <c r="O29">
        <v>2200</v>
      </c>
      <c r="P29">
        <f t="shared" si="0"/>
        <v>1</v>
      </c>
      <c r="Q29">
        <f t="shared" si="1"/>
        <v>1</v>
      </c>
      <c r="R29">
        <f t="shared" si="2"/>
        <v>0</v>
      </c>
      <c r="S29">
        <f t="shared" si="3"/>
        <v>0</v>
      </c>
      <c r="T29">
        <f t="shared" si="4"/>
        <v>0</v>
      </c>
      <c r="U29">
        <f t="shared" si="5"/>
        <v>2</v>
      </c>
    </row>
    <row r="30" spans="15:21" x14ac:dyDescent="0.25">
      <c r="O30">
        <v>2300</v>
      </c>
      <c r="P30">
        <f t="shared" si="0"/>
        <v>1</v>
      </c>
      <c r="Q30">
        <f t="shared" si="1"/>
        <v>1</v>
      </c>
      <c r="R30">
        <f t="shared" si="2"/>
        <v>0</v>
      </c>
      <c r="S30">
        <f t="shared" si="3"/>
        <v>0</v>
      </c>
      <c r="T30">
        <f t="shared" si="4"/>
        <v>0</v>
      </c>
      <c r="U30">
        <f t="shared" si="5"/>
        <v>2</v>
      </c>
    </row>
    <row r="31" spans="15:21" x14ac:dyDescent="0.25">
      <c r="O31">
        <v>2400</v>
      </c>
      <c r="P31">
        <f t="shared" si="0"/>
        <v>1</v>
      </c>
      <c r="Q31">
        <f t="shared" si="1"/>
        <v>1</v>
      </c>
      <c r="R31">
        <f t="shared" si="2"/>
        <v>0</v>
      </c>
      <c r="S31">
        <f t="shared" si="3"/>
        <v>0</v>
      </c>
      <c r="T31">
        <f t="shared" si="4"/>
        <v>0</v>
      </c>
      <c r="U31">
        <f t="shared" si="5"/>
        <v>2</v>
      </c>
    </row>
    <row r="32" spans="15:21" x14ac:dyDescent="0.25">
      <c r="O32">
        <v>2500</v>
      </c>
      <c r="P32">
        <f t="shared" si="0"/>
        <v>1</v>
      </c>
      <c r="Q32">
        <f t="shared" si="1"/>
        <v>1</v>
      </c>
      <c r="R32">
        <f t="shared" si="2"/>
        <v>0</v>
      </c>
      <c r="S32">
        <f t="shared" si="3"/>
        <v>0</v>
      </c>
      <c r="T32">
        <f t="shared" si="4"/>
        <v>0</v>
      </c>
      <c r="U32">
        <f t="shared" si="5"/>
        <v>2</v>
      </c>
    </row>
    <row r="33" spans="15:21" x14ac:dyDescent="0.25">
      <c r="O33">
        <v>2600</v>
      </c>
      <c r="P33">
        <f t="shared" si="0"/>
        <v>1</v>
      </c>
      <c r="Q33">
        <f t="shared" si="1"/>
        <v>1</v>
      </c>
      <c r="R33">
        <f t="shared" si="2"/>
        <v>0</v>
      </c>
      <c r="S33">
        <f t="shared" si="3"/>
        <v>0</v>
      </c>
      <c r="T33">
        <f t="shared" si="4"/>
        <v>0</v>
      </c>
      <c r="U33">
        <f t="shared" si="5"/>
        <v>2</v>
      </c>
    </row>
    <row r="34" spans="15:21" x14ac:dyDescent="0.25">
      <c r="O34">
        <v>2700</v>
      </c>
      <c r="P34">
        <f t="shared" si="0"/>
        <v>1</v>
      </c>
      <c r="Q34">
        <f t="shared" si="1"/>
        <v>1</v>
      </c>
      <c r="R34">
        <f t="shared" si="2"/>
        <v>0</v>
      </c>
      <c r="S34">
        <f t="shared" si="3"/>
        <v>0</v>
      </c>
      <c r="T34">
        <f t="shared" si="4"/>
        <v>0</v>
      </c>
      <c r="U34">
        <f t="shared" si="5"/>
        <v>2</v>
      </c>
    </row>
    <row r="35" spans="15:21" x14ac:dyDescent="0.25">
      <c r="O35">
        <v>2800</v>
      </c>
      <c r="P35">
        <f t="shared" si="0"/>
        <v>1</v>
      </c>
      <c r="Q35">
        <f t="shared" si="1"/>
        <v>1</v>
      </c>
      <c r="R35">
        <f t="shared" si="2"/>
        <v>0</v>
      </c>
      <c r="S35">
        <f t="shared" si="3"/>
        <v>0</v>
      </c>
      <c r="T35">
        <f t="shared" si="4"/>
        <v>0</v>
      </c>
      <c r="U35">
        <f t="shared" si="5"/>
        <v>2</v>
      </c>
    </row>
    <row r="36" spans="15:21" x14ac:dyDescent="0.25">
      <c r="O36">
        <v>2900</v>
      </c>
      <c r="P36">
        <f t="shared" si="0"/>
        <v>1</v>
      </c>
      <c r="Q36">
        <f t="shared" si="1"/>
        <v>1</v>
      </c>
      <c r="R36">
        <f t="shared" si="2"/>
        <v>0</v>
      </c>
      <c r="S36">
        <f t="shared" si="3"/>
        <v>0</v>
      </c>
      <c r="T36">
        <f t="shared" si="4"/>
        <v>0</v>
      </c>
      <c r="U36">
        <f t="shared" si="5"/>
        <v>2</v>
      </c>
    </row>
    <row r="37" spans="15:21" x14ac:dyDescent="0.25">
      <c r="O37" s="88">
        <v>3000</v>
      </c>
      <c r="P37">
        <f t="shared" si="0"/>
        <v>1</v>
      </c>
      <c r="Q37">
        <f t="shared" si="1"/>
        <v>1</v>
      </c>
      <c r="R37">
        <f t="shared" si="2"/>
        <v>1</v>
      </c>
      <c r="S37">
        <f t="shared" si="3"/>
        <v>0</v>
      </c>
      <c r="T37">
        <f t="shared" si="4"/>
        <v>0</v>
      </c>
      <c r="U37">
        <f t="shared" si="5"/>
        <v>3</v>
      </c>
    </row>
    <row r="38" spans="15:21" x14ac:dyDescent="0.25">
      <c r="O38">
        <v>3100</v>
      </c>
      <c r="P38">
        <f t="shared" si="0"/>
        <v>1</v>
      </c>
      <c r="Q38">
        <f t="shared" si="1"/>
        <v>1</v>
      </c>
      <c r="R38">
        <f t="shared" si="2"/>
        <v>1</v>
      </c>
      <c r="S38">
        <f t="shared" si="3"/>
        <v>0</v>
      </c>
      <c r="T38">
        <f t="shared" si="4"/>
        <v>0</v>
      </c>
      <c r="U38">
        <f t="shared" si="5"/>
        <v>3</v>
      </c>
    </row>
    <row r="39" spans="15:21" x14ac:dyDescent="0.25">
      <c r="O39">
        <v>3200</v>
      </c>
      <c r="P39">
        <f t="shared" si="0"/>
        <v>1</v>
      </c>
      <c r="Q39">
        <f t="shared" si="1"/>
        <v>1</v>
      </c>
      <c r="R39">
        <f t="shared" si="2"/>
        <v>1</v>
      </c>
      <c r="S39">
        <f t="shared" si="3"/>
        <v>0</v>
      </c>
      <c r="T39">
        <f t="shared" si="4"/>
        <v>0</v>
      </c>
      <c r="U39">
        <f t="shared" si="5"/>
        <v>3</v>
      </c>
    </row>
    <row r="40" spans="15:21" x14ac:dyDescent="0.25">
      <c r="O40">
        <v>3300</v>
      </c>
      <c r="P40">
        <f t="shared" si="0"/>
        <v>1</v>
      </c>
      <c r="Q40">
        <f t="shared" si="1"/>
        <v>1</v>
      </c>
      <c r="R40">
        <f t="shared" si="2"/>
        <v>1</v>
      </c>
      <c r="S40">
        <f t="shared" si="3"/>
        <v>0</v>
      </c>
      <c r="T40">
        <f t="shared" si="4"/>
        <v>0</v>
      </c>
      <c r="U40">
        <f t="shared" si="5"/>
        <v>3</v>
      </c>
    </row>
    <row r="41" spans="15:21" x14ac:dyDescent="0.25">
      <c r="O41">
        <v>3400</v>
      </c>
      <c r="P41">
        <f t="shared" si="0"/>
        <v>1</v>
      </c>
      <c r="Q41">
        <f t="shared" si="1"/>
        <v>1</v>
      </c>
      <c r="R41">
        <f t="shared" si="2"/>
        <v>1</v>
      </c>
      <c r="S41">
        <f t="shared" si="3"/>
        <v>0</v>
      </c>
      <c r="T41">
        <f t="shared" si="4"/>
        <v>0</v>
      </c>
      <c r="U41">
        <f t="shared" si="5"/>
        <v>3</v>
      </c>
    </row>
    <row r="42" spans="15:21" x14ac:dyDescent="0.25">
      <c r="O42">
        <v>3500</v>
      </c>
      <c r="P42">
        <f t="shared" si="0"/>
        <v>1</v>
      </c>
      <c r="Q42">
        <f t="shared" si="1"/>
        <v>1</v>
      </c>
      <c r="R42">
        <f t="shared" si="2"/>
        <v>1</v>
      </c>
      <c r="S42">
        <f t="shared" si="3"/>
        <v>0</v>
      </c>
      <c r="T42">
        <f t="shared" si="4"/>
        <v>0</v>
      </c>
      <c r="U42">
        <f t="shared" si="5"/>
        <v>3</v>
      </c>
    </row>
    <row r="43" spans="15:21" x14ac:dyDescent="0.25">
      <c r="O43">
        <v>3600</v>
      </c>
      <c r="P43">
        <f t="shared" si="0"/>
        <v>1</v>
      </c>
      <c r="Q43">
        <f t="shared" si="1"/>
        <v>1</v>
      </c>
      <c r="R43">
        <f t="shared" si="2"/>
        <v>1</v>
      </c>
      <c r="S43">
        <f t="shared" si="3"/>
        <v>0</v>
      </c>
      <c r="T43">
        <f t="shared" si="4"/>
        <v>0</v>
      </c>
      <c r="U43">
        <f t="shared" si="5"/>
        <v>3</v>
      </c>
    </row>
    <row r="44" spans="15:21" x14ac:dyDescent="0.25">
      <c r="O44">
        <v>3700</v>
      </c>
      <c r="P44">
        <f t="shared" si="0"/>
        <v>1</v>
      </c>
      <c r="Q44">
        <f t="shared" si="1"/>
        <v>1</v>
      </c>
      <c r="R44">
        <f t="shared" si="2"/>
        <v>1</v>
      </c>
      <c r="S44">
        <f t="shared" si="3"/>
        <v>0</v>
      </c>
      <c r="T44">
        <f t="shared" si="4"/>
        <v>0</v>
      </c>
      <c r="U44">
        <f t="shared" si="5"/>
        <v>3</v>
      </c>
    </row>
    <row r="45" spans="15:21" x14ac:dyDescent="0.25">
      <c r="O45">
        <v>3800</v>
      </c>
      <c r="P45">
        <f t="shared" si="0"/>
        <v>1</v>
      </c>
      <c r="Q45">
        <f t="shared" si="1"/>
        <v>1</v>
      </c>
      <c r="R45">
        <f t="shared" si="2"/>
        <v>1</v>
      </c>
      <c r="S45">
        <f t="shared" si="3"/>
        <v>0</v>
      </c>
      <c r="T45">
        <f t="shared" si="4"/>
        <v>0</v>
      </c>
      <c r="U45">
        <f t="shared" si="5"/>
        <v>3</v>
      </c>
    </row>
    <row r="46" spans="15:21" x14ac:dyDescent="0.25">
      <c r="O46">
        <v>3900</v>
      </c>
      <c r="P46">
        <f t="shared" si="0"/>
        <v>1</v>
      </c>
      <c r="Q46">
        <f t="shared" si="1"/>
        <v>1</v>
      </c>
      <c r="R46">
        <f t="shared" si="2"/>
        <v>1</v>
      </c>
      <c r="S46">
        <f t="shared" si="3"/>
        <v>0</v>
      </c>
      <c r="T46">
        <f t="shared" si="4"/>
        <v>0</v>
      </c>
      <c r="U46">
        <f t="shared" si="5"/>
        <v>3</v>
      </c>
    </row>
    <row r="47" spans="15:21" x14ac:dyDescent="0.25">
      <c r="O47">
        <v>4000</v>
      </c>
      <c r="P47">
        <f t="shared" si="0"/>
        <v>1</v>
      </c>
      <c r="Q47">
        <f t="shared" si="1"/>
        <v>1</v>
      </c>
      <c r="R47">
        <f t="shared" si="2"/>
        <v>1</v>
      </c>
      <c r="S47">
        <f t="shared" si="3"/>
        <v>0</v>
      </c>
      <c r="T47">
        <f t="shared" si="4"/>
        <v>0</v>
      </c>
      <c r="U47">
        <f t="shared" si="5"/>
        <v>3</v>
      </c>
    </row>
    <row r="48" spans="15:21" x14ac:dyDescent="0.25">
      <c r="O48">
        <v>4100</v>
      </c>
      <c r="P48">
        <f t="shared" si="0"/>
        <v>1</v>
      </c>
      <c r="Q48">
        <f t="shared" si="1"/>
        <v>1</v>
      </c>
      <c r="R48">
        <f t="shared" si="2"/>
        <v>1</v>
      </c>
      <c r="S48">
        <f t="shared" si="3"/>
        <v>0</v>
      </c>
      <c r="T48">
        <f t="shared" si="4"/>
        <v>0</v>
      </c>
      <c r="U48">
        <f t="shared" si="5"/>
        <v>3</v>
      </c>
    </row>
    <row r="49" spans="15:21" x14ac:dyDescent="0.25">
      <c r="O49">
        <v>4200</v>
      </c>
      <c r="P49">
        <f t="shared" si="0"/>
        <v>1</v>
      </c>
      <c r="Q49">
        <f t="shared" si="1"/>
        <v>1</v>
      </c>
      <c r="R49">
        <f t="shared" si="2"/>
        <v>1</v>
      </c>
      <c r="S49">
        <f t="shared" si="3"/>
        <v>0</v>
      </c>
      <c r="T49">
        <f t="shared" si="4"/>
        <v>0</v>
      </c>
      <c r="U49">
        <f t="shared" si="5"/>
        <v>3</v>
      </c>
    </row>
    <row r="50" spans="15:21" x14ac:dyDescent="0.25">
      <c r="O50">
        <v>4300</v>
      </c>
      <c r="P50">
        <f t="shared" si="0"/>
        <v>1</v>
      </c>
      <c r="Q50">
        <f t="shared" si="1"/>
        <v>1</v>
      </c>
      <c r="R50">
        <f t="shared" si="2"/>
        <v>1</v>
      </c>
      <c r="S50">
        <f t="shared" si="3"/>
        <v>0</v>
      </c>
      <c r="T50">
        <f t="shared" si="4"/>
        <v>0</v>
      </c>
      <c r="U50">
        <f t="shared" si="5"/>
        <v>3</v>
      </c>
    </row>
    <row r="51" spans="15:21" x14ac:dyDescent="0.25">
      <c r="O51">
        <v>4400</v>
      </c>
      <c r="P51">
        <f t="shared" si="0"/>
        <v>1</v>
      </c>
      <c r="Q51">
        <f t="shared" si="1"/>
        <v>1</v>
      </c>
      <c r="R51">
        <f t="shared" si="2"/>
        <v>1</v>
      </c>
      <c r="S51">
        <f t="shared" si="3"/>
        <v>0</v>
      </c>
      <c r="T51">
        <f t="shared" si="4"/>
        <v>0</v>
      </c>
      <c r="U51">
        <f t="shared" si="5"/>
        <v>3</v>
      </c>
    </row>
    <row r="52" spans="15:21" x14ac:dyDescent="0.25">
      <c r="O52">
        <v>4500</v>
      </c>
      <c r="P52">
        <f t="shared" si="0"/>
        <v>1</v>
      </c>
      <c r="Q52">
        <f t="shared" si="1"/>
        <v>1</v>
      </c>
      <c r="R52">
        <f t="shared" si="2"/>
        <v>1</v>
      </c>
      <c r="S52">
        <f t="shared" si="3"/>
        <v>0</v>
      </c>
      <c r="T52">
        <f t="shared" si="4"/>
        <v>0</v>
      </c>
      <c r="U52">
        <f t="shared" si="5"/>
        <v>3</v>
      </c>
    </row>
    <row r="53" spans="15:21" x14ac:dyDescent="0.25">
      <c r="O53">
        <v>4600</v>
      </c>
      <c r="P53">
        <f t="shared" si="0"/>
        <v>1</v>
      </c>
      <c r="Q53">
        <f t="shared" si="1"/>
        <v>1</v>
      </c>
      <c r="R53">
        <f t="shared" si="2"/>
        <v>1</v>
      </c>
      <c r="S53">
        <f t="shared" si="3"/>
        <v>0</v>
      </c>
      <c r="T53">
        <f t="shared" si="4"/>
        <v>0</v>
      </c>
      <c r="U53">
        <f t="shared" si="5"/>
        <v>3</v>
      </c>
    </row>
    <row r="54" spans="15:21" x14ac:dyDescent="0.25">
      <c r="O54">
        <v>4700</v>
      </c>
      <c r="P54">
        <f t="shared" si="0"/>
        <v>1</v>
      </c>
      <c r="Q54">
        <f t="shared" si="1"/>
        <v>1</v>
      </c>
      <c r="R54">
        <f t="shared" si="2"/>
        <v>1</v>
      </c>
      <c r="S54">
        <f t="shared" si="3"/>
        <v>0</v>
      </c>
      <c r="T54">
        <f t="shared" si="4"/>
        <v>0</v>
      </c>
      <c r="U54">
        <f t="shared" si="5"/>
        <v>3</v>
      </c>
    </row>
    <row r="55" spans="15:21" x14ac:dyDescent="0.25">
      <c r="O55">
        <v>4800</v>
      </c>
      <c r="P55">
        <f t="shared" si="0"/>
        <v>1</v>
      </c>
      <c r="Q55">
        <f t="shared" si="1"/>
        <v>1</v>
      </c>
      <c r="R55">
        <f t="shared" si="2"/>
        <v>1</v>
      </c>
      <c r="S55">
        <f t="shared" si="3"/>
        <v>0</v>
      </c>
      <c r="T55">
        <f t="shared" si="4"/>
        <v>0</v>
      </c>
      <c r="U55">
        <f t="shared" si="5"/>
        <v>3</v>
      </c>
    </row>
    <row r="56" spans="15:21" x14ac:dyDescent="0.25">
      <c r="O56">
        <v>4900</v>
      </c>
      <c r="P56">
        <f t="shared" si="0"/>
        <v>1</v>
      </c>
      <c r="Q56">
        <f t="shared" si="1"/>
        <v>1</v>
      </c>
      <c r="R56">
        <f t="shared" si="2"/>
        <v>1</v>
      </c>
      <c r="S56">
        <f t="shared" si="3"/>
        <v>0</v>
      </c>
      <c r="T56">
        <f t="shared" si="4"/>
        <v>0</v>
      </c>
      <c r="U56">
        <f t="shared" si="5"/>
        <v>3</v>
      </c>
    </row>
    <row r="57" spans="15:21" x14ac:dyDescent="0.25">
      <c r="O57">
        <v>5000</v>
      </c>
      <c r="P57">
        <f t="shared" si="0"/>
        <v>1</v>
      </c>
      <c r="Q57">
        <f t="shared" si="1"/>
        <v>1</v>
      </c>
      <c r="R57">
        <f t="shared" si="2"/>
        <v>1</v>
      </c>
      <c r="S57">
        <f t="shared" si="3"/>
        <v>0</v>
      </c>
      <c r="T57">
        <f t="shared" si="4"/>
        <v>0</v>
      </c>
      <c r="U57">
        <f t="shared" si="5"/>
        <v>3</v>
      </c>
    </row>
    <row r="58" spans="15:21" x14ac:dyDescent="0.25">
      <c r="O58">
        <v>5100</v>
      </c>
      <c r="P58">
        <f t="shared" si="0"/>
        <v>1</v>
      </c>
      <c r="Q58">
        <f t="shared" si="1"/>
        <v>1</v>
      </c>
      <c r="R58">
        <f t="shared" si="2"/>
        <v>1</v>
      </c>
      <c r="S58">
        <f t="shared" si="3"/>
        <v>0</v>
      </c>
      <c r="T58">
        <f t="shared" si="4"/>
        <v>0</v>
      </c>
      <c r="U58">
        <f t="shared" si="5"/>
        <v>3</v>
      </c>
    </row>
    <row r="59" spans="15:21" x14ac:dyDescent="0.25">
      <c r="O59">
        <v>5200</v>
      </c>
      <c r="P59">
        <f t="shared" si="0"/>
        <v>1</v>
      </c>
      <c r="Q59">
        <f t="shared" si="1"/>
        <v>1</v>
      </c>
      <c r="R59">
        <f t="shared" si="2"/>
        <v>1</v>
      </c>
      <c r="S59">
        <f t="shared" si="3"/>
        <v>0</v>
      </c>
      <c r="T59">
        <f t="shared" si="4"/>
        <v>0</v>
      </c>
      <c r="U59">
        <f t="shared" si="5"/>
        <v>3</v>
      </c>
    </row>
    <row r="60" spans="15:21" x14ac:dyDescent="0.25">
      <c r="O60">
        <v>5300</v>
      </c>
      <c r="P60">
        <f t="shared" si="0"/>
        <v>1</v>
      </c>
      <c r="Q60">
        <f t="shared" si="1"/>
        <v>1</v>
      </c>
      <c r="R60">
        <f t="shared" si="2"/>
        <v>1</v>
      </c>
      <c r="S60">
        <f t="shared" si="3"/>
        <v>0</v>
      </c>
      <c r="T60">
        <f t="shared" si="4"/>
        <v>0</v>
      </c>
      <c r="U60">
        <f t="shared" si="5"/>
        <v>3</v>
      </c>
    </row>
    <row r="61" spans="15:21" x14ac:dyDescent="0.25">
      <c r="O61">
        <v>5400</v>
      </c>
      <c r="P61">
        <f t="shared" si="0"/>
        <v>1</v>
      </c>
      <c r="Q61">
        <f t="shared" si="1"/>
        <v>1</v>
      </c>
      <c r="R61">
        <f t="shared" si="2"/>
        <v>1</v>
      </c>
      <c r="S61">
        <f t="shared" si="3"/>
        <v>0</v>
      </c>
      <c r="T61">
        <f t="shared" si="4"/>
        <v>0</v>
      </c>
      <c r="U61">
        <f t="shared" si="5"/>
        <v>3</v>
      </c>
    </row>
    <row r="62" spans="15:21" x14ac:dyDescent="0.25">
      <c r="O62">
        <v>5500</v>
      </c>
      <c r="P62">
        <f t="shared" si="0"/>
        <v>1</v>
      </c>
      <c r="Q62">
        <f t="shared" si="1"/>
        <v>1</v>
      </c>
      <c r="R62">
        <f t="shared" si="2"/>
        <v>1</v>
      </c>
      <c r="S62">
        <f t="shared" si="3"/>
        <v>0</v>
      </c>
      <c r="T62">
        <f t="shared" si="4"/>
        <v>0</v>
      </c>
      <c r="U62">
        <f t="shared" si="5"/>
        <v>3</v>
      </c>
    </row>
    <row r="63" spans="15:21" x14ac:dyDescent="0.25">
      <c r="O63">
        <v>5600</v>
      </c>
      <c r="P63">
        <f t="shared" si="0"/>
        <v>1</v>
      </c>
      <c r="Q63">
        <f t="shared" si="1"/>
        <v>1</v>
      </c>
      <c r="R63">
        <f t="shared" si="2"/>
        <v>1</v>
      </c>
      <c r="S63">
        <f t="shared" si="3"/>
        <v>0</v>
      </c>
      <c r="T63">
        <f t="shared" si="4"/>
        <v>0</v>
      </c>
      <c r="U63">
        <f t="shared" si="5"/>
        <v>3</v>
      </c>
    </row>
    <row r="64" spans="15:21" x14ac:dyDescent="0.25">
      <c r="O64">
        <v>5700</v>
      </c>
      <c r="P64">
        <f t="shared" si="0"/>
        <v>1</v>
      </c>
      <c r="Q64">
        <f t="shared" si="1"/>
        <v>1</v>
      </c>
      <c r="R64">
        <f t="shared" si="2"/>
        <v>1</v>
      </c>
      <c r="S64">
        <f t="shared" si="3"/>
        <v>0</v>
      </c>
      <c r="T64">
        <f t="shared" si="4"/>
        <v>0</v>
      </c>
      <c r="U64">
        <f t="shared" si="5"/>
        <v>3</v>
      </c>
    </row>
    <row r="65" spans="15:21" x14ac:dyDescent="0.25">
      <c r="O65">
        <v>5800</v>
      </c>
      <c r="P65">
        <f t="shared" si="0"/>
        <v>1</v>
      </c>
      <c r="Q65">
        <f t="shared" si="1"/>
        <v>1</v>
      </c>
      <c r="R65">
        <f t="shared" si="2"/>
        <v>1</v>
      </c>
      <c r="S65">
        <f t="shared" si="3"/>
        <v>0</v>
      </c>
      <c r="T65">
        <f t="shared" si="4"/>
        <v>0</v>
      </c>
      <c r="U65">
        <f t="shared" si="5"/>
        <v>3</v>
      </c>
    </row>
    <row r="66" spans="15:21" x14ac:dyDescent="0.25">
      <c r="O66">
        <v>5900</v>
      </c>
      <c r="P66">
        <f t="shared" si="0"/>
        <v>1</v>
      </c>
      <c r="Q66">
        <f t="shared" si="1"/>
        <v>1</v>
      </c>
      <c r="R66">
        <f t="shared" si="2"/>
        <v>1</v>
      </c>
      <c r="S66">
        <f t="shared" si="3"/>
        <v>0</v>
      </c>
      <c r="T66">
        <f t="shared" si="4"/>
        <v>0</v>
      </c>
      <c r="U66">
        <f t="shared" si="5"/>
        <v>3</v>
      </c>
    </row>
    <row r="67" spans="15:21" x14ac:dyDescent="0.25">
      <c r="O67" s="88">
        <v>6000</v>
      </c>
      <c r="P67">
        <f t="shared" si="0"/>
        <v>1</v>
      </c>
      <c r="Q67">
        <f t="shared" si="1"/>
        <v>1</v>
      </c>
      <c r="R67">
        <f t="shared" si="2"/>
        <v>1</v>
      </c>
      <c r="S67">
        <f t="shared" si="3"/>
        <v>1</v>
      </c>
      <c r="T67">
        <f t="shared" si="4"/>
        <v>0</v>
      </c>
      <c r="U67">
        <f t="shared" si="5"/>
        <v>4</v>
      </c>
    </row>
    <row r="68" spans="15:21" x14ac:dyDescent="0.25">
      <c r="O68">
        <v>6100</v>
      </c>
      <c r="P68">
        <f t="shared" si="0"/>
        <v>1</v>
      </c>
      <c r="Q68">
        <f t="shared" si="1"/>
        <v>1</v>
      </c>
      <c r="R68">
        <f t="shared" si="2"/>
        <v>1</v>
      </c>
      <c r="S68">
        <f t="shared" si="3"/>
        <v>1</v>
      </c>
      <c r="T68">
        <f t="shared" si="4"/>
        <v>0</v>
      </c>
      <c r="U68">
        <f t="shared" si="5"/>
        <v>4</v>
      </c>
    </row>
    <row r="69" spans="15:21" x14ac:dyDescent="0.25">
      <c r="O69">
        <v>6200</v>
      </c>
      <c r="P69">
        <f t="shared" si="0"/>
        <v>1</v>
      </c>
      <c r="Q69">
        <f t="shared" si="1"/>
        <v>1</v>
      </c>
      <c r="R69">
        <f t="shared" si="2"/>
        <v>1</v>
      </c>
      <c r="S69">
        <f t="shared" si="3"/>
        <v>1</v>
      </c>
      <c r="T69">
        <f t="shared" si="4"/>
        <v>0</v>
      </c>
      <c r="U69">
        <f t="shared" si="5"/>
        <v>4</v>
      </c>
    </row>
    <row r="70" spans="15:21" x14ac:dyDescent="0.25">
      <c r="O70">
        <v>6300</v>
      </c>
      <c r="P70">
        <f t="shared" si="0"/>
        <v>1</v>
      </c>
      <c r="Q70">
        <f t="shared" si="1"/>
        <v>1</v>
      </c>
      <c r="R70">
        <f t="shared" si="2"/>
        <v>1</v>
      </c>
      <c r="S70">
        <f t="shared" si="3"/>
        <v>1</v>
      </c>
      <c r="T70">
        <f t="shared" si="4"/>
        <v>0</v>
      </c>
      <c r="U70">
        <f t="shared" si="5"/>
        <v>4</v>
      </c>
    </row>
    <row r="71" spans="15:21" x14ac:dyDescent="0.25">
      <c r="O71">
        <v>6400</v>
      </c>
      <c r="P71">
        <f t="shared" si="0"/>
        <v>1</v>
      </c>
      <c r="Q71">
        <f t="shared" si="1"/>
        <v>1</v>
      </c>
      <c r="R71">
        <f t="shared" si="2"/>
        <v>1</v>
      </c>
      <c r="S71">
        <f t="shared" si="3"/>
        <v>1</v>
      </c>
      <c r="T71">
        <f t="shared" si="4"/>
        <v>0</v>
      </c>
      <c r="U71">
        <f t="shared" si="5"/>
        <v>4</v>
      </c>
    </row>
    <row r="72" spans="15:21" x14ac:dyDescent="0.25">
      <c r="O72">
        <v>6500</v>
      </c>
      <c r="P72">
        <f t="shared" ref="P72:P113" si="6">INT((O72-100)/10000)+1</f>
        <v>1</v>
      </c>
      <c r="Q72">
        <f t="shared" ref="Q72:Q113" si="7">INT((O72-1000)/10000)+1</f>
        <v>1</v>
      </c>
      <c r="R72">
        <f t="shared" ref="R72:R113" si="8">INT((O72-3000)/10000)+1</f>
        <v>1</v>
      </c>
      <c r="S72">
        <f t="shared" ref="S72:S113" si="9">INT((O72-6000)/10000)+1</f>
        <v>1</v>
      </c>
      <c r="T72">
        <f t="shared" ref="T72:T113" si="10">INT((O72-10000)/10000)+1</f>
        <v>0</v>
      </c>
      <c r="U72">
        <f t="shared" ref="U72:U113" si="11">4+INT((O72-100)/10000)+INT((O72-1000)/10000)+INT((O72-3000)/10000)+INT((O72-6000)/10000)</f>
        <v>4</v>
      </c>
    </row>
    <row r="73" spans="15:21" x14ac:dyDescent="0.25">
      <c r="O73">
        <v>6600</v>
      </c>
      <c r="P73">
        <f t="shared" si="6"/>
        <v>1</v>
      </c>
      <c r="Q73">
        <f t="shared" si="7"/>
        <v>1</v>
      </c>
      <c r="R73">
        <f t="shared" si="8"/>
        <v>1</v>
      </c>
      <c r="S73">
        <f t="shared" si="9"/>
        <v>1</v>
      </c>
      <c r="T73">
        <f t="shared" si="10"/>
        <v>0</v>
      </c>
      <c r="U73">
        <f t="shared" si="11"/>
        <v>4</v>
      </c>
    </row>
    <row r="74" spans="15:21" x14ac:dyDescent="0.25">
      <c r="O74">
        <v>6700</v>
      </c>
      <c r="P74">
        <f t="shared" si="6"/>
        <v>1</v>
      </c>
      <c r="Q74">
        <f t="shared" si="7"/>
        <v>1</v>
      </c>
      <c r="R74">
        <f t="shared" si="8"/>
        <v>1</v>
      </c>
      <c r="S74">
        <f t="shared" si="9"/>
        <v>1</v>
      </c>
      <c r="T74">
        <f t="shared" si="10"/>
        <v>0</v>
      </c>
      <c r="U74">
        <f t="shared" si="11"/>
        <v>4</v>
      </c>
    </row>
    <row r="75" spans="15:21" x14ac:dyDescent="0.25">
      <c r="O75">
        <v>6800</v>
      </c>
      <c r="P75">
        <f t="shared" si="6"/>
        <v>1</v>
      </c>
      <c r="Q75">
        <f t="shared" si="7"/>
        <v>1</v>
      </c>
      <c r="R75">
        <f t="shared" si="8"/>
        <v>1</v>
      </c>
      <c r="S75">
        <f t="shared" si="9"/>
        <v>1</v>
      </c>
      <c r="T75">
        <f t="shared" si="10"/>
        <v>0</v>
      </c>
      <c r="U75">
        <f t="shared" si="11"/>
        <v>4</v>
      </c>
    </row>
    <row r="76" spans="15:21" x14ac:dyDescent="0.25">
      <c r="O76">
        <v>6900</v>
      </c>
      <c r="P76">
        <f t="shared" si="6"/>
        <v>1</v>
      </c>
      <c r="Q76">
        <f t="shared" si="7"/>
        <v>1</v>
      </c>
      <c r="R76">
        <f t="shared" si="8"/>
        <v>1</v>
      </c>
      <c r="S76">
        <f t="shared" si="9"/>
        <v>1</v>
      </c>
      <c r="T76">
        <f t="shared" si="10"/>
        <v>0</v>
      </c>
      <c r="U76">
        <f t="shared" si="11"/>
        <v>4</v>
      </c>
    </row>
    <row r="77" spans="15:21" x14ac:dyDescent="0.25">
      <c r="O77">
        <v>7000</v>
      </c>
      <c r="P77">
        <f t="shared" si="6"/>
        <v>1</v>
      </c>
      <c r="Q77">
        <f t="shared" si="7"/>
        <v>1</v>
      </c>
      <c r="R77">
        <f t="shared" si="8"/>
        <v>1</v>
      </c>
      <c r="S77">
        <f t="shared" si="9"/>
        <v>1</v>
      </c>
      <c r="T77">
        <f t="shared" si="10"/>
        <v>0</v>
      </c>
      <c r="U77">
        <f t="shared" si="11"/>
        <v>4</v>
      </c>
    </row>
    <row r="78" spans="15:21" x14ac:dyDescent="0.25">
      <c r="O78">
        <v>7100</v>
      </c>
      <c r="P78">
        <f t="shared" si="6"/>
        <v>1</v>
      </c>
      <c r="Q78">
        <f t="shared" si="7"/>
        <v>1</v>
      </c>
      <c r="R78">
        <f t="shared" si="8"/>
        <v>1</v>
      </c>
      <c r="S78">
        <f t="shared" si="9"/>
        <v>1</v>
      </c>
      <c r="T78">
        <f t="shared" si="10"/>
        <v>0</v>
      </c>
      <c r="U78">
        <f t="shared" si="11"/>
        <v>4</v>
      </c>
    </row>
    <row r="79" spans="15:21" x14ac:dyDescent="0.25">
      <c r="O79">
        <v>7200</v>
      </c>
      <c r="P79">
        <f t="shared" si="6"/>
        <v>1</v>
      </c>
      <c r="Q79">
        <f t="shared" si="7"/>
        <v>1</v>
      </c>
      <c r="R79">
        <f t="shared" si="8"/>
        <v>1</v>
      </c>
      <c r="S79">
        <f t="shared" si="9"/>
        <v>1</v>
      </c>
      <c r="T79">
        <f t="shared" si="10"/>
        <v>0</v>
      </c>
      <c r="U79">
        <f t="shared" si="11"/>
        <v>4</v>
      </c>
    </row>
    <row r="80" spans="15:21" x14ac:dyDescent="0.25">
      <c r="O80">
        <v>7300</v>
      </c>
      <c r="P80">
        <f t="shared" si="6"/>
        <v>1</v>
      </c>
      <c r="Q80">
        <f t="shared" si="7"/>
        <v>1</v>
      </c>
      <c r="R80">
        <f t="shared" si="8"/>
        <v>1</v>
      </c>
      <c r="S80">
        <f t="shared" si="9"/>
        <v>1</v>
      </c>
      <c r="T80">
        <f t="shared" si="10"/>
        <v>0</v>
      </c>
      <c r="U80">
        <f t="shared" si="11"/>
        <v>4</v>
      </c>
    </row>
    <row r="81" spans="15:21" x14ac:dyDescent="0.25">
      <c r="O81">
        <v>7400</v>
      </c>
      <c r="P81">
        <f t="shared" si="6"/>
        <v>1</v>
      </c>
      <c r="Q81">
        <f t="shared" si="7"/>
        <v>1</v>
      </c>
      <c r="R81">
        <f t="shared" si="8"/>
        <v>1</v>
      </c>
      <c r="S81">
        <f t="shared" si="9"/>
        <v>1</v>
      </c>
      <c r="T81">
        <f t="shared" si="10"/>
        <v>0</v>
      </c>
      <c r="U81">
        <f t="shared" si="11"/>
        <v>4</v>
      </c>
    </row>
    <row r="82" spans="15:21" x14ac:dyDescent="0.25">
      <c r="O82">
        <v>7500</v>
      </c>
      <c r="P82">
        <f t="shared" si="6"/>
        <v>1</v>
      </c>
      <c r="Q82">
        <f t="shared" si="7"/>
        <v>1</v>
      </c>
      <c r="R82">
        <f t="shared" si="8"/>
        <v>1</v>
      </c>
      <c r="S82">
        <f t="shared" si="9"/>
        <v>1</v>
      </c>
      <c r="T82">
        <f t="shared" si="10"/>
        <v>0</v>
      </c>
      <c r="U82">
        <f t="shared" si="11"/>
        <v>4</v>
      </c>
    </row>
    <row r="83" spans="15:21" x14ac:dyDescent="0.25">
      <c r="O83">
        <v>7600</v>
      </c>
      <c r="P83">
        <f t="shared" si="6"/>
        <v>1</v>
      </c>
      <c r="Q83">
        <f t="shared" si="7"/>
        <v>1</v>
      </c>
      <c r="R83">
        <f t="shared" si="8"/>
        <v>1</v>
      </c>
      <c r="S83">
        <f t="shared" si="9"/>
        <v>1</v>
      </c>
      <c r="T83">
        <f t="shared" si="10"/>
        <v>0</v>
      </c>
      <c r="U83">
        <f t="shared" si="11"/>
        <v>4</v>
      </c>
    </row>
    <row r="84" spans="15:21" x14ac:dyDescent="0.25">
      <c r="O84">
        <v>7700</v>
      </c>
      <c r="P84">
        <f t="shared" si="6"/>
        <v>1</v>
      </c>
      <c r="Q84">
        <f t="shared" si="7"/>
        <v>1</v>
      </c>
      <c r="R84">
        <f t="shared" si="8"/>
        <v>1</v>
      </c>
      <c r="S84">
        <f t="shared" si="9"/>
        <v>1</v>
      </c>
      <c r="T84">
        <f t="shared" si="10"/>
        <v>0</v>
      </c>
      <c r="U84">
        <f t="shared" si="11"/>
        <v>4</v>
      </c>
    </row>
    <row r="85" spans="15:21" x14ac:dyDescent="0.25">
      <c r="O85">
        <v>7800</v>
      </c>
      <c r="P85">
        <f t="shared" si="6"/>
        <v>1</v>
      </c>
      <c r="Q85">
        <f t="shared" si="7"/>
        <v>1</v>
      </c>
      <c r="R85">
        <f t="shared" si="8"/>
        <v>1</v>
      </c>
      <c r="S85">
        <f t="shared" si="9"/>
        <v>1</v>
      </c>
      <c r="T85">
        <f t="shared" si="10"/>
        <v>0</v>
      </c>
      <c r="U85">
        <f t="shared" si="11"/>
        <v>4</v>
      </c>
    </row>
    <row r="86" spans="15:21" x14ac:dyDescent="0.25">
      <c r="O86">
        <v>7900</v>
      </c>
      <c r="P86">
        <f t="shared" si="6"/>
        <v>1</v>
      </c>
      <c r="Q86">
        <f t="shared" si="7"/>
        <v>1</v>
      </c>
      <c r="R86">
        <f t="shared" si="8"/>
        <v>1</v>
      </c>
      <c r="S86">
        <f t="shared" si="9"/>
        <v>1</v>
      </c>
      <c r="T86">
        <f t="shared" si="10"/>
        <v>0</v>
      </c>
      <c r="U86">
        <f t="shared" si="11"/>
        <v>4</v>
      </c>
    </row>
    <row r="87" spans="15:21" x14ac:dyDescent="0.25">
      <c r="O87">
        <v>8000</v>
      </c>
      <c r="P87">
        <f t="shared" si="6"/>
        <v>1</v>
      </c>
      <c r="Q87">
        <f t="shared" si="7"/>
        <v>1</v>
      </c>
      <c r="R87">
        <f t="shared" si="8"/>
        <v>1</v>
      </c>
      <c r="S87">
        <f t="shared" si="9"/>
        <v>1</v>
      </c>
      <c r="T87">
        <f t="shared" si="10"/>
        <v>0</v>
      </c>
      <c r="U87">
        <f t="shared" si="11"/>
        <v>4</v>
      </c>
    </row>
    <row r="88" spans="15:21" x14ac:dyDescent="0.25">
      <c r="O88">
        <v>8100</v>
      </c>
      <c r="P88">
        <f t="shared" si="6"/>
        <v>1</v>
      </c>
      <c r="Q88">
        <f t="shared" si="7"/>
        <v>1</v>
      </c>
      <c r="R88">
        <f t="shared" si="8"/>
        <v>1</v>
      </c>
      <c r="S88">
        <f t="shared" si="9"/>
        <v>1</v>
      </c>
      <c r="T88">
        <f t="shared" si="10"/>
        <v>0</v>
      </c>
      <c r="U88">
        <f t="shared" si="11"/>
        <v>4</v>
      </c>
    </row>
    <row r="89" spans="15:21" x14ac:dyDescent="0.25">
      <c r="O89">
        <v>8200</v>
      </c>
      <c r="P89">
        <f t="shared" si="6"/>
        <v>1</v>
      </c>
      <c r="Q89">
        <f t="shared" si="7"/>
        <v>1</v>
      </c>
      <c r="R89">
        <f t="shared" si="8"/>
        <v>1</v>
      </c>
      <c r="S89">
        <f t="shared" si="9"/>
        <v>1</v>
      </c>
      <c r="T89">
        <f t="shared" si="10"/>
        <v>0</v>
      </c>
      <c r="U89">
        <f t="shared" si="11"/>
        <v>4</v>
      </c>
    </row>
    <row r="90" spans="15:21" x14ac:dyDescent="0.25">
      <c r="O90">
        <v>8300</v>
      </c>
      <c r="P90">
        <f t="shared" si="6"/>
        <v>1</v>
      </c>
      <c r="Q90">
        <f t="shared" si="7"/>
        <v>1</v>
      </c>
      <c r="R90">
        <f t="shared" si="8"/>
        <v>1</v>
      </c>
      <c r="S90">
        <f t="shared" si="9"/>
        <v>1</v>
      </c>
      <c r="T90">
        <f t="shared" si="10"/>
        <v>0</v>
      </c>
      <c r="U90">
        <f t="shared" si="11"/>
        <v>4</v>
      </c>
    </row>
    <row r="91" spans="15:21" x14ac:dyDescent="0.25">
      <c r="O91">
        <v>8400</v>
      </c>
      <c r="P91">
        <f t="shared" si="6"/>
        <v>1</v>
      </c>
      <c r="Q91">
        <f t="shared" si="7"/>
        <v>1</v>
      </c>
      <c r="R91">
        <f t="shared" si="8"/>
        <v>1</v>
      </c>
      <c r="S91">
        <f t="shared" si="9"/>
        <v>1</v>
      </c>
      <c r="T91">
        <f t="shared" si="10"/>
        <v>0</v>
      </c>
      <c r="U91">
        <f t="shared" si="11"/>
        <v>4</v>
      </c>
    </row>
    <row r="92" spans="15:21" x14ac:dyDescent="0.25">
      <c r="O92">
        <v>8500</v>
      </c>
      <c r="P92">
        <f t="shared" si="6"/>
        <v>1</v>
      </c>
      <c r="Q92">
        <f t="shared" si="7"/>
        <v>1</v>
      </c>
      <c r="R92">
        <f t="shared" si="8"/>
        <v>1</v>
      </c>
      <c r="S92">
        <f t="shared" si="9"/>
        <v>1</v>
      </c>
      <c r="T92">
        <f t="shared" si="10"/>
        <v>0</v>
      </c>
      <c r="U92">
        <f t="shared" si="11"/>
        <v>4</v>
      </c>
    </row>
    <row r="93" spans="15:21" x14ac:dyDescent="0.25">
      <c r="O93">
        <v>8600</v>
      </c>
      <c r="P93">
        <f t="shared" si="6"/>
        <v>1</v>
      </c>
      <c r="Q93">
        <f t="shared" si="7"/>
        <v>1</v>
      </c>
      <c r="R93">
        <f t="shared" si="8"/>
        <v>1</v>
      </c>
      <c r="S93">
        <f t="shared" si="9"/>
        <v>1</v>
      </c>
      <c r="T93">
        <f t="shared" si="10"/>
        <v>0</v>
      </c>
      <c r="U93">
        <f t="shared" si="11"/>
        <v>4</v>
      </c>
    </row>
    <row r="94" spans="15:21" x14ac:dyDescent="0.25">
      <c r="O94">
        <v>8700</v>
      </c>
      <c r="P94">
        <f t="shared" si="6"/>
        <v>1</v>
      </c>
      <c r="Q94">
        <f t="shared" si="7"/>
        <v>1</v>
      </c>
      <c r="R94">
        <f t="shared" si="8"/>
        <v>1</v>
      </c>
      <c r="S94">
        <f t="shared" si="9"/>
        <v>1</v>
      </c>
      <c r="T94">
        <f t="shared" si="10"/>
        <v>0</v>
      </c>
      <c r="U94">
        <f t="shared" si="11"/>
        <v>4</v>
      </c>
    </row>
    <row r="95" spans="15:21" x14ac:dyDescent="0.25">
      <c r="O95">
        <v>8800</v>
      </c>
      <c r="P95">
        <f t="shared" si="6"/>
        <v>1</v>
      </c>
      <c r="Q95">
        <f t="shared" si="7"/>
        <v>1</v>
      </c>
      <c r="R95">
        <f t="shared" si="8"/>
        <v>1</v>
      </c>
      <c r="S95">
        <f t="shared" si="9"/>
        <v>1</v>
      </c>
      <c r="T95">
        <f t="shared" si="10"/>
        <v>0</v>
      </c>
      <c r="U95">
        <f t="shared" si="11"/>
        <v>4</v>
      </c>
    </row>
    <row r="96" spans="15:21" x14ac:dyDescent="0.25">
      <c r="O96">
        <v>8900</v>
      </c>
      <c r="P96">
        <f t="shared" si="6"/>
        <v>1</v>
      </c>
      <c r="Q96">
        <f t="shared" si="7"/>
        <v>1</v>
      </c>
      <c r="R96">
        <f t="shared" si="8"/>
        <v>1</v>
      </c>
      <c r="S96">
        <f t="shared" si="9"/>
        <v>1</v>
      </c>
      <c r="T96">
        <f t="shared" si="10"/>
        <v>0</v>
      </c>
      <c r="U96">
        <f t="shared" si="11"/>
        <v>4</v>
      </c>
    </row>
    <row r="97" spans="15:21" x14ac:dyDescent="0.25">
      <c r="O97">
        <v>9000</v>
      </c>
      <c r="P97">
        <f t="shared" si="6"/>
        <v>1</v>
      </c>
      <c r="Q97">
        <f t="shared" si="7"/>
        <v>1</v>
      </c>
      <c r="R97">
        <f t="shared" si="8"/>
        <v>1</v>
      </c>
      <c r="S97">
        <f t="shared" si="9"/>
        <v>1</v>
      </c>
      <c r="T97">
        <f t="shared" si="10"/>
        <v>0</v>
      </c>
      <c r="U97">
        <f t="shared" si="11"/>
        <v>4</v>
      </c>
    </row>
    <row r="98" spans="15:21" x14ac:dyDescent="0.25">
      <c r="O98">
        <v>9100</v>
      </c>
      <c r="P98">
        <f t="shared" si="6"/>
        <v>1</v>
      </c>
      <c r="Q98">
        <f t="shared" si="7"/>
        <v>1</v>
      </c>
      <c r="R98">
        <f t="shared" si="8"/>
        <v>1</v>
      </c>
      <c r="S98">
        <f t="shared" si="9"/>
        <v>1</v>
      </c>
      <c r="T98">
        <f t="shared" si="10"/>
        <v>0</v>
      </c>
      <c r="U98">
        <f t="shared" si="11"/>
        <v>4</v>
      </c>
    </row>
    <row r="99" spans="15:21" x14ac:dyDescent="0.25">
      <c r="O99">
        <v>9200</v>
      </c>
      <c r="P99">
        <f t="shared" si="6"/>
        <v>1</v>
      </c>
      <c r="Q99">
        <f t="shared" si="7"/>
        <v>1</v>
      </c>
      <c r="R99">
        <f t="shared" si="8"/>
        <v>1</v>
      </c>
      <c r="S99">
        <f t="shared" si="9"/>
        <v>1</v>
      </c>
      <c r="T99">
        <f t="shared" si="10"/>
        <v>0</v>
      </c>
      <c r="U99">
        <f t="shared" si="11"/>
        <v>4</v>
      </c>
    </row>
    <row r="100" spans="15:21" x14ac:dyDescent="0.25">
      <c r="O100">
        <v>9300</v>
      </c>
      <c r="P100">
        <f t="shared" si="6"/>
        <v>1</v>
      </c>
      <c r="Q100">
        <f t="shared" si="7"/>
        <v>1</v>
      </c>
      <c r="R100">
        <f t="shared" si="8"/>
        <v>1</v>
      </c>
      <c r="S100">
        <f t="shared" si="9"/>
        <v>1</v>
      </c>
      <c r="T100">
        <f t="shared" si="10"/>
        <v>0</v>
      </c>
      <c r="U100">
        <f t="shared" si="11"/>
        <v>4</v>
      </c>
    </row>
    <row r="101" spans="15:21" x14ac:dyDescent="0.25">
      <c r="O101">
        <v>9400</v>
      </c>
      <c r="P101">
        <f t="shared" si="6"/>
        <v>1</v>
      </c>
      <c r="Q101">
        <f t="shared" si="7"/>
        <v>1</v>
      </c>
      <c r="R101">
        <f t="shared" si="8"/>
        <v>1</v>
      </c>
      <c r="S101">
        <f t="shared" si="9"/>
        <v>1</v>
      </c>
      <c r="T101">
        <f t="shared" si="10"/>
        <v>0</v>
      </c>
      <c r="U101">
        <f t="shared" si="11"/>
        <v>4</v>
      </c>
    </row>
    <row r="102" spans="15:21" x14ac:dyDescent="0.25">
      <c r="O102">
        <v>9500</v>
      </c>
      <c r="P102">
        <f t="shared" si="6"/>
        <v>1</v>
      </c>
      <c r="Q102">
        <f t="shared" si="7"/>
        <v>1</v>
      </c>
      <c r="R102">
        <f t="shared" si="8"/>
        <v>1</v>
      </c>
      <c r="S102">
        <f t="shared" si="9"/>
        <v>1</v>
      </c>
      <c r="T102">
        <f t="shared" si="10"/>
        <v>0</v>
      </c>
      <c r="U102">
        <f t="shared" si="11"/>
        <v>4</v>
      </c>
    </row>
    <row r="103" spans="15:21" x14ac:dyDescent="0.25">
      <c r="O103">
        <v>9600</v>
      </c>
      <c r="P103">
        <f t="shared" si="6"/>
        <v>1</v>
      </c>
      <c r="Q103">
        <f t="shared" si="7"/>
        <v>1</v>
      </c>
      <c r="R103">
        <f t="shared" si="8"/>
        <v>1</v>
      </c>
      <c r="S103">
        <f t="shared" si="9"/>
        <v>1</v>
      </c>
      <c r="T103">
        <f t="shared" si="10"/>
        <v>0</v>
      </c>
      <c r="U103">
        <f t="shared" si="11"/>
        <v>4</v>
      </c>
    </row>
    <row r="104" spans="15:21" x14ac:dyDescent="0.25">
      <c r="O104">
        <v>9700</v>
      </c>
      <c r="P104">
        <f t="shared" si="6"/>
        <v>1</v>
      </c>
      <c r="Q104">
        <f t="shared" si="7"/>
        <v>1</v>
      </c>
      <c r="R104">
        <f t="shared" si="8"/>
        <v>1</v>
      </c>
      <c r="S104">
        <f t="shared" si="9"/>
        <v>1</v>
      </c>
      <c r="T104">
        <f t="shared" si="10"/>
        <v>0</v>
      </c>
      <c r="U104">
        <f t="shared" si="11"/>
        <v>4</v>
      </c>
    </row>
    <row r="105" spans="15:21" x14ac:dyDescent="0.25">
      <c r="O105">
        <v>9800</v>
      </c>
      <c r="P105">
        <f t="shared" si="6"/>
        <v>1</v>
      </c>
      <c r="Q105">
        <f t="shared" si="7"/>
        <v>1</v>
      </c>
      <c r="R105">
        <f t="shared" si="8"/>
        <v>1</v>
      </c>
      <c r="S105">
        <f t="shared" si="9"/>
        <v>1</v>
      </c>
      <c r="T105">
        <f t="shared" si="10"/>
        <v>0</v>
      </c>
      <c r="U105">
        <f t="shared" si="11"/>
        <v>4</v>
      </c>
    </row>
    <row r="106" spans="15:21" x14ac:dyDescent="0.25">
      <c r="O106">
        <v>9900</v>
      </c>
      <c r="P106">
        <f t="shared" si="6"/>
        <v>1</v>
      </c>
      <c r="Q106">
        <f t="shared" si="7"/>
        <v>1</v>
      </c>
      <c r="R106">
        <f t="shared" si="8"/>
        <v>1</v>
      </c>
      <c r="S106">
        <f t="shared" si="9"/>
        <v>1</v>
      </c>
      <c r="T106">
        <f t="shared" si="10"/>
        <v>0</v>
      </c>
      <c r="U106">
        <f t="shared" si="11"/>
        <v>4</v>
      </c>
    </row>
    <row r="107" spans="15:21" x14ac:dyDescent="0.25">
      <c r="O107" s="88">
        <v>10000</v>
      </c>
      <c r="P107">
        <f t="shared" si="6"/>
        <v>1</v>
      </c>
      <c r="Q107">
        <f t="shared" si="7"/>
        <v>1</v>
      </c>
      <c r="R107">
        <f t="shared" si="8"/>
        <v>1</v>
      </c>
      <c r="S107">
        <f t="shared" si="9"/>
        <v>1</v>
      </c>
      <c r="T107">
        <f t="shared" si="10"/>
        <v>1</v>
      </c>
      <c r="U107">
        <f t="shared" si="11"/>
        <v>4</v>
      </c>
    </row>
    <row r="108" spans="15:21" x14ac:dyDescent="0.25">
      <c r="O108">
        <v>10100</v>
      </c>
      <c r="P108">
        <f t="shared" si="6"/>
        <v>2</v>
      </c>
      <c r="Q108">
        <f t="shared" si="7"/>
        <v>1</v>
      </c>
      <c r="R108">
        <f t="shared" si="8"/>
        <v>1</v>
      </c>
      <c r="S108">
        <f t="shared" si="9"/>
        <v>1</v>
      </c>
      <c r="T108">
        <f t="shared" si="10"/>
        <v>1</v>
      </c>
      <c r="U108">
        <f t="shared" si="11"/>
        <v>5</v>
      </c>
    </row>
    <row r="109" spans="15:21" x14ac:dyDescent="0.25">
      <c r="O109">
        <v>10200</v>
      </c>
      <c r="P109">
        <f t="shared" si="6"/>
        <v>2</v>
      </c>
      <c r="Q109">
        <f t="shared" si="7"/>
        <v>1</v>
      </c>
      <c r="R109">
        <f t="shared" si="8"/>
        <v>1</v>
      </c>
      <c r="S109">
        <f t="shared" si="9"/>
        <v>1</v>
      </c>
      <c r="T109">
        <f t="shared" si="10"/>
        <v>1</v>
      </c>
      <c r="U109">
        <f t="shared" si="11"/>
        <v>5</v>
      </c>
    </row>
    <row r="110" spans="15:21" x14ac:dyDescent="0.25">
      <c r="O110">
        <v>10300</v>
      </c>
      <c r="P110">
        <f t="shared" si="6"/>
        <v>2</v>
      </c>
      <c r="Q110">
        <f t="shared" si="7"/>
        <v>1</v>
      </c>
      <c r="R110">
        <f t="shared" si="8"/>
        <v>1</v>
      </c>
      <c r="S110">
        <f t="shared" si="9"/>
        <v>1</v>
      </c>
      <c r="T110">
        <f t="shared" si="10"/>
        <v>1</v>
      </c>
      <c r="U110">
        <f t="shared" si="11"/>
        <v>5</v>
      </c>
    </row>
    <row r="111" spans="15:21" x14ac:dyDescent="0.25">
      <c r="O111">
        <v>10400</v>
      </c>
      <c r="P111">
        <f t="shared" si="6"/>
        <v>2</v>
      </c>
      <c r="Q111">
        <f t="shared" si="7"/>
        <v>1</v>
      </c>
      <c r="R111">
        <f t="shared" si="8"/>
        <v>1</v>
      </c>
      <c r="S111">
        <f t="shared" si="9"/>
        <v>1</v>
      </c>
      <c r="T111">
        <f t="shared" si="10"/>
        <v>1</v>
      </c>
      <c r="U111">
        <f t="shared" si="11"/>
        <v>5</v>
      </c>
    </row>
    <row r="112" spans="15:21" x14ac:dyDescent="0.25">
      <c r="O112">
        <v>10500</v>
      </c>
      <c r="P112">
        <f t="shared" si="6"/>
        <v>2</v>
      </c>
      <c r="Q112">
        <f t="shared" si="7"/>
        <v>1</v>
      </c>
      <c r="R112">
        <f t="shared" si="8"/>
        <v>1</v>
      </c>
      <c r="S112">
        <f t="shared" si="9"/>
        <v>1</v>
      </c>
      <c r="T112">
        <f t="shared" si="10"/>
        <v>1</v>
      </c>
      <c r="U112">
        <f t="shared" si="11"/>
        <v>5</v>
      </c>
    </row>
    <row r="113" spans="15:21" x14ac:dyDescent="0.25">
      <c r="O113">
        <v>10600</v>
      </c>
      <c r="P113">
        <f t="shared" si="6"/>
        <v>2</v>
      </c>
      <c r="Q113">
        <f t="shared" si="7"/>
        <v>1</v>
      </c>
      <c r="R113">
        <f t="shared" si="8"/>
        <v>1</v>
      </c>
      <c r="S113">
        <f t="shared" si="9"/>
        <v>1</v>
      </c>
      <c r="T113">
        <f t="shared" si="10"/>
        <v>1</v>
      </c>
      <c r="U113">
        <f t="shared" si="11"/>
        <v>5</v>
      </c>
    </row>
  </sheetData>
  <mergeCells count="2">
    <mergeCell ref="B2:C2"/>
    <mergeCell ref="B15:C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5eaa5fe-1721-43ff-b1fe-f776208375a9" xsi:nil="true"/>
    <lcf76f155ced4ddcb4097134ff3c332f xmlns="342fd75c-198a-4281-93f4-5cc248dc73b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E87268B0455CF43A8DEF06938CFEB73" ma:contentTypeVersion="10" ma:contentTypeDescription="Creare un nuovo documento." ma:contentTypeScope="" ma:versionID="b649e5a53083886fd39e457e49e2f4f7">
  <xsd:schema xmlns:xsd="http://www.w3.org/2001/XMLSchema" xmlns:xs="http://www.w3.org/2001/XMLSchema" xmlns:p="http://schemas.microsoft.com/office/2006/metadata/properties" xmlns:ns2="342fd75c-198a-4281-93f4-5cc248dc73b5" xmlns:ns3="b5eaa5fe-1721-43ff-b1fe-f776208375a9" targetNamespace="http://schemas.microsoft.com/office/2006/metadata/properties" ma:root="true" ma:fieldsID="3646c3174f5278275e6d4e6fae82fb2c" ns2:_="" ns3:_="">
    <xsd:import namespace="342fd75c-198a-4281-93f4-5cc248dc73b5"/>
    <xsd:import namespace="b5eaa5fe-1721-43ff-b1fe-f776208375a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2fd75c-198a-4281-93f4-5cc248dc73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Tag immagine" ma:readOnly="false" ma:fieldId="{5cf76f15-5ced-4ddc-b409-7134ff3c332f}" ma:taxonomyMulti="true" ma:sspId="8dc55828-5dba-4680-8107-5c5d85fd546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eaa5fe-1721-43ff-b1fe-f776208375a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3ec4c35-c989-4a6e-815b-eecab054410c}" ma:internalName="TaxCatchAll" ma:showField="CatchAllData" ma:web="b5eaa5fe-1721-43ff-b1fe-f776208375a9">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4F94B1-C340-4DDE-A8DC-300DFF8CDF92}">
  <ds:schemaRefs>
    <ds:schemaRef ds:uri="http://schemas.microsoft.com/sharepoint/v3/contenttype/forms"/>
  </ds:schemaRefs>
</ds:datastoreItem>
</file>

<file path=customXml/itemProps2.xml><?xml version="1.0" encoding="utf-8"?>
<ds:datastoreItem xmlns:ds="http://schemas.openxmlformats.org/officeDocument/2006/customXml" ds:itemID="{4B63B3CE-1081-4BEB-A497-CD0CBAF23C47}">
  <ds:schemaRefs>
    <ds:schemaRef ds:uri="http://purl.org/dc/elements/1.1/"/>
    <ds:schemaRef ds:uri="342fd75c-198a-4281-93f4-5cc248dc73b5"/>
    <ds:schemaRef ds:uri="http://www.w3.org/XML/1998/namespace"/>
    <ds:schemaRef ds:uri="http://purl.org/dc/dcmitype/"/>
    <ds:schemaRef ds:uri="http://schemas.microsoft.com/office/2006/documentManagement/types"/>
    <ds:schemaRef ds:uri="http://schemas.microsoft.com/office/infopath/2007/PartnerControls"/>
    <ds:schemaRef ds:uri="http://purl.org/dc/terms/"/>
    <ds:schemaRef ds:uri="b5eaa5fe-1721-43ff-b1fe-f776208375a9"/>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E71EC778-88D0-45C6-96F4-8641F11153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2fd75c-198a-4281-93f4-5cc248dc73b5"/>
    <ds:schemaRef ds:uri="b5eaa5fe-1721-43ff-b1fe-f776208375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1</vt:i4>
      </vt:variant>
    </vt:vector>
  </HeadingPairs>
  <TitlesOfParts>
    <vt:vector size="5" baseType="lpstr">
      <vt:lpstr>Diagnosi</vt:lpstr>
      <vt:lpstr>Foglio1</vt:lpstr>
      <vt:lpstr>ATECO2007</vt:lpstr>
      <vt:lpstr>CLUSTER Monitoraggio</vt:lpstr>
      <vt:lpstr>Diagnosi!Area_stampa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Fabrizio Martini</dc:creator>
  <cp:lastModifiedBy>Giacomo Bruni</cp:lastModifiedBy>
  <cp:lastPrinted>2015-04-10T09:13:39Z</cp:lastPrinted>
  <dcterms:created xsi:type="dcterms:W3CDTF">2014-12-02T10:27:56Z</dcterms:created>
  <dcterms:modified xsi:type="dcterms:W3CDTF">2023-11-22T13:57:43Z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0x0101008E87268B0455CF43A8DEF06938CFEB73</vt:lpwstr>
  </property>
  <property fmtid="{D5CDD505-2E9C-101B-9397-08002B2CF9AE}" pid="3" name="MediaServiceImageTags">
    <vt:lpwstr/>
  </property>
</Properties>
</file>