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ti\ownCloud\Documents\LAVORO ENEA\ATTIVITA'\1 - DIAGNOSI ENERGETICHE\2 - File Excel riepilogo\"/>
    </mc:Choice>
  </mc:AlternateContent>
  <bookViews>
    <workbookView xWindow="0" yWindow="0" windowWidth="28770" windowHeight="8055"/>
  </bookViews>
  <sheets>
    <sheet name="Diagnosi" sheetId="1" r:id="rId1"/>
    <sheet name="Foglio1" sheetId="2" state="hidden" r:id="rId2"/>
    <sheet name="ATECO2007" sheetId="3" state="hidden" r:id="rId3"/>
    <sheet name="Foglio operativo" sheetId="5" state="hidden" r:id="rId4"/>
    <sheet name="calcolo Percentuali" sheetId="6" state="hidden" r:id="rId5"/>
    <sheet name="CLUSTER Monitoraggio" sheetId="4" state="hidden" r:id="rId6"/>
  </sheets>
  <definedNames>
    <definedName name="_xlnm.Print_Area" localSheetId="0">Diagnosi!$A$1:$O$186</definedName>
  </definedNames>
  <calcPr calcId="162913"/>
</workbook>
</file>

<file path=xl/calcChain.xml><?xml version="1.0" encoding="utf-8"?>
<calcChain xmlns="http://schemas.openxmlformats.org/spreadsheetml/2006/main">
  <c r="P155" i="1" l="1"/>
  <c r="P156" i="1"/>
  <c r="P157" i="1"/>
  <c r="P158" i="1"/>
  <c r="O154" i="1"/>
  <c r="O155" i="1"/>
  <c r="O156" i="1"/>
  <c r="O157" i="1"/>
  <c r="O158" i="1"/>
  <c r="O146" i="1"/>
  <c r="O147" i="1"/>
  <c r="O136" i="1"/>
  <c r="O137" i="1"/>
  <c r="O138" i="1"/>
  <c r="O139" i="1"/>
  <c r="O131" i="1"/>
  <c r="O132" i="1"/>
  <c r="O133" i="1"/>
  <c r="K108" i="1"/>
  <c r="K109" i="1"/>
  <c r="K110" i="1"/>
  <c r="K111" i="1"/>
  <c r="P108" i="1"/>
  <c r="P109" i="1"/>
  <c r="P110" i="1"/>
  <c r="P111" i="1"/>
  <c r="O108" i="1"/>
  <c r="O109" i="1"/>
  <c r="O110" i="1"/>
  <c r="O111" i="1"/>
  <c r="C202" i="1" l="1"/>
  <c r="A160" i="6"/>
  <c r="A156" i="6"/>
  <c r="A157" i="6"/>
  <c r="A158" i="6"/>
  <c r="A159" i="6"/>
  <c r="B156" i="6"/>
  <c r="D156" i="6" s="1"/>
  <c r="C156" i="6"/>
  <c r="B157" i="6"/>
  <c r="C157" i="6"/>
  <c r="D157" i="6"/>
  <c r="B158" i="6"/>
  <c r="D158" i="6" s="1"/>
  <c r="C158" i="6"/>
  <c r="B159" i="6"/>
  <c r="D159" i="6" s="1"/>
  <c r="C159" i="6"/>
  <c r="B160" i="6"/>
  <c r="D160" i="6" s="1"/>
  <c r="C160" i="6"/>
  <c r="C155" i="6"/>
  <c r="B155" i="6"/>
  <c r="A155" i="6"/>
  <c r="C137" i="6"/>
  <c r="C138" i="6"/>
  <c r="C139" i="6"/>
  <c r="C140" i="6"/>
  <c r="C141" i="6"/>
  <c r="C142" i="6"/>
  <c r="C143" i="6"/>
  <c r="C144" i="6"/>
  <c r="B137" i="6"/>
  <c r="B138" i="6"/>
  <c r="B139" i="6"/>
  <c r="B140" i="6"/>
  <c r="B141" i="6"/>
  <c r="B142" i="6"/>
  <c r="B143" i="6"/>
  <c r="B144" i="6"/>
  <c r="J205" i="1"/>
  <c r="C136" i="6"/>
  <c r="C135" i="6" l="1"/>
  <c r="C152" i="6"/>
  <c r="B152" i="6"/>
  <c r="A152" i="6"/>
  <c r="C151" i="6"/>
  <c r="B151" i="6"/>
  <c r="D151" i="6" s="1"/>
  <c r="A151" i="6"/>
  <c r="C150" i="6"/>
  <c r="B150" i="6"/>
  <c r="D150" i="6" s="1"/>
  <c r="A150" i="6"/>
  <c r="C149" i="6"/>
  <c r="B149" i="6"/>
  <c r="A149" i="6"/>
  <c r="C148" i="6"/>
  <c r="B148" i="6"/>
  <c r="D148" i="6" s="1"/>
  <c r="A148" i="6"/>
  <c r="C147" i="6"/>
  <c r="B147" i="6"/>
  <c r="A147" i="6"/>
  <c r="D152" i="6"/>
  <c r="D149" i="6"/>
  <c r="B136" i="6"/>
  <c r="A137" i="6"/>
  <c r="A138" i="6"/>
  <c r="A139" i="6"/>
  <c r="A140" i="6"/>
  <c r="A141" i="6"/>
  <c r="A142" i="6"/>
  <c r="A143" i="6"/>
  <c r="A144" i="6"/>
  <c r="A136" i="6"/>
  <c r="C154" i="6"/>
  <c r="D155" i="6"/>
  <c r="D142" i="6"/>
  <c r="D141" i="6"/>
  <c r="D138" i="6"/>
  <c r="D137" i="6"/>
  <c r="I192" i="1"/>
  <c r="I184" i="1"/>
  <c r="C126" i="6"/>
  <c r="D126" i="6"/>
  <c r="D118" i="6"/>
  <c r="C118" i="6"/>
  <c r="C107" i="6"/>
  <c r="B126" i="6"/>
  <c r="B118" i="6"/>
  <c r="A131" i="6"/>
  <c r="B131" i="6"/>
  <c r="C131" i="6"/>
  <c r="D131" i="6"/>
  <c r="A132" i="6"/>
  <c r="B132" i="6"/>
  <c r="D132" i="6" s="1"/>
  <c r="C132" i="6"/>
  <c r="A127" i="6"/>
  <c r="B127" i="6"/>
  <c r="C127" i="6"/>
  <c r="D127" i="6"/>
  <c r="A128" i="6"/>
  <c r="B128" i="6"/>
  <c r="C128" i="6"/>
  <c r="D128" i="6"/>
  <c r="A129" i="6"/>
  <c r="B129" i="6"/>
  <c r="C129" i="6"/>
  <c r="D129" i="6"/>
  <c r="A130" i="6"/>
  <c r="B130" i="6"/>
  <c r="C130" i="6"/>
  <c r="D130" i="6"/>
  <c r="A109" i="6"/>
  <c r="B109" i="6"/>
  <c r="D109" i="6" s="1"/>
  <c r="C109" i="6"/>
  <c r="A110" i="6"/>
  <c r="B110" i="6"/>
  <c r="C110" i="6"/>
  <c r="D110" i="6"/>
  <c r="A111" i="6"/>
  <c r="B111" i="6"/>
  <c r="D111" i="6" s="1"/>
  <c r="C111" i="6"/>
  <c r="A112" i="6"/>
  <c r="B112" i="6"/>
  <c r="C112" i="6"/>
  <c r="D112" i="6"/>
  <c r="A113" i="6"/>
  <c r="B113" i="6"/>
  <c r="D113" i="6" s="1"/>
  <c r="C113" i="6"/>
  <c r="A114" i="6"/>
  <c r="B114" i="6"/>
  <c r="C114" i="6"/>
  <c r="D114" i="6"/>
  <c r="A115" i="6"/>
  <c r="B115" i="6"/>
  <c r="D115" i="6" s="1"/>
  <c r="C115" i="6"/>
  <c r="A116" i="6"/>
  <c r="B116" i="6"/>
  <c r="C116" i="6"/>
  <c r="D116" i="6"/>
  <c r="A119" i="6"/>
  <c r="B119" i="6"/>
  <c r="D119" i="6" s="1"/>
  <c r="C119" i="6"/>
  <c r="A120" i="6"/>
  <c r="B120" i="6"/>
  <c r="C120" i="6"/>
  <c r="D120" i="6"/>
  <c r="A121" i="6"/>
  <c r="B121" i="6"/>
  <c r="D121" i="6" s="1"/>
  <c r="C121" i="6"/>
  <c r="A122" i="6"/>
  <c r="B122" i="6"/>
  <c r="C122" i="6"/>
  <c r="D122" i="6"/>
  <c r="A123" i="6"/>
  <c r="B123" i="6"/>
  <c r="D123" i="6" s="1"/>
  <c r="C123" i="6"/>
  <c r="A124" i="6"/>
  <c r="B124" i="6"/>
  <c r="C124" i="6"/>
  <c r="D124" i="6"/>
  <c r="C108" i="6"/>
  <c r="B108" i="6"/>
  <c r="D108" i="6" s="1"/>
  <c r="D107" i="6" s="1"/>
  <c r="A108" i="6"/>
  <c r="K164" i="1"/>
  <c r="K165" i="1"/>
  <c r="K166" i="1"/>
  <c r="K155" i="1"/>
  <c r="K156" i="1"/>
  <c r="K157" i="1"/>
  <c r="K158" i="1"/>
  <c r="K159" i="1"/>
  <c r="K163" i="1"/>
  <c r="K162" i="1"/>
  <c r="K161" i="1"/>
  <c r="K154" i="1"/>
  <c r="K153" i="1"/>
  <c r="K152" i="1"/>
  <c r="K151" i="1"/>
  <c r="K150" i="1"/>
  <c r="K136" i="1"/>
  <c r="K137" i="1"/>
  <c r="K138" i="1"/>
  <c r="K139" i="1"/>
  <c r="K140" i="1"/>
  <c r="K141" i="1"/>
  <c r="K142" i="1"/>
  <c r="K143" i="1"/>
  <c r="K144" i="1"/>
  <c r="K145" i="1"/>
  <c r="K146" i="1"/>
  <c r="K147" i="1"/>
  <c r="K148" i="1"/>
  <c r="K131" i="1"/>
  <c r="K132" i="1"/>
  <c r="K133" i="1"/>
  <c r="K134" i="1"/>
  <c r="K135" i="1"/>
  <c r="K130" i="1"/>
  <c r="K129" i="1"/>
  <c r="K128" i="1"/>
  <c r="K125" i="1"/>
  <c r="I161" i="1"/>
  <c r="I150" i="1"/>
  <c r="C98" i="6"/>
  <c r="B98" i="6" s="1"/>
  <c r="D98" i="6"/>
  <c r="D87" i="6"/>
  <c r="C87" i="6"/>
  <c r="A100" i="6"/>
  <c r="B100" i="6"/>
  <c r="D100" i="6" s="1"/>
  <c r="C100" i="6"/>
  <c r="A101" i="6"/>
  <c r="B101" i="6"/>
  <c r="C101" i="6"/>
  <c r="D101" i="6"/>
  <c r="A102" i="6"/>
  <c r="B102" i="6"/>
  <c r="D102" i="6" s="1"/>
  <c r="C102" i="6"/>
  <c r="A103" i="6"/>
  <c r="B103" i="6"/>
  <c r="C103" i="6"/>
  <c r="D103" i="6"/>
  <c r="D65" i="6"/>
  <c r="A88" i="6"/>
  <c r="A89" i="6"/>
  <c r="A90" i="6"/>
  <c r="A91" i="6"/>
  <c r="A92" i="6"/>
  <c r="A93" i="6"/>
  <c r="A94" i="6"/>
  <c r="A95" i="6"/>
  <c r="A96" i="6"/>
  <c r="A99" i="6"/>
  <c r="A85" i="6"/>
  <c r="B88" i="6"/>
  <c r="C88" i="6"/>
  <c r="D88" i="6"/>
  <c r="B89" i="6"/>
  <c r="D89" i="6" s="1"/>
  <c r="C89" i="6"/>
  <c r="B90" i="6"/>
  <c r="C90" i="6"/>
  <c r="D90" i="6"/>
  <c r="B91" i="6"/>
  <c r="D91" i="6" s="1"/>
  <c r="C91" i="6"/>
  <c r="B92" i="6"/>
  <c r="D92" i="6" s="1"/>
  <c r="C92" i="6"/>
  <c r="B93" i="6"/>
  <c r="C93" i="6"/>
  <c r="D93" i="6"/>
  <c r="B94" i="6"/>
  <c r="D94" i="6" s="1"/>
  <c r="C94" i="6"/>
  <c r="B95" i="6"/>
  <c r="D95" i="6" s="1"/>
  <c r="C95" i="6"/>
  <c r="B96" i="6"/>
  <c r="C96" i="6"/>
  <c r="D96" i="6"/>
  <c r="B99" i="6"/>
  <c r="D99" i="6" s="1"/>
  <c r="C99" i="6"/>
  <c r="C65" i="6"/>
  <c r="A67" i="6"/>
  <c r="B67" i="6"/>
  <c r="C67" i="6"/>
  <c r="D67" i="6" s="1"/>
  <c r="A68" i="6"/>
  <c r="B68" i="6"/>
  <c r="C68" i="6"/>
  <c r="D68" i="6" s="1"/>
  <c r="A69" i="6"/>
  <c r="B69" i="6"/>
  <c r="D69" i="6" s="1"/>
  <c r="C69" i="6"/>
  <c r="A70" i="6"/>
  <c r="B70" i="6"/>
  <c r="C70" i="6"/>
  <c r="D70" i="6"/>
  <c r="A71" i="6"/>
  <c r="B71" i="6"/>
  <c r="C71" i="6"/>
  <c r="A72" i="6"/>
  <c r="B72" i="6"/>
  <c r="C72" i="6"/>
  <c r="A73" i="6"/>
  <c r="B73" i="6"/>
  <c r="C73" i="6"/>
  <c r="A74" i="6"/>
  <c r="B74" i="6"/>
  <c r="D74" i="6" s="1"/>
  <c r="C74" i="6"/>
  <c r="A75" i="6"/>
  <c r="B75" i="6"/>
  <c r="C75" i="6"/>
  <c r="A76" i="6"/>
  <c r="B76" i="6"/>
  <c r="D76" i="6" s="1"/>
  <c r="C76" i="6"/>
  <c r="A77" i="6"/>
  <c r="B77" i="6"/>
  <c r="C77" i="6"/>
  <c r="A78" i="6"/>
  <c r="B78" i="6"/>
  <c r="D78" i="6" s="1"/>
  <c r="C78" i="6"/>
  <c r="A79" i="6"/>
  <c r="B79" i="6"/>
  <c r="D79" i="6" s="1"/>
  <c r="C79" i="6"/>
  <c r="A80" i="6"/>
  <c r="B80" i="6"/>
  <c r="C80" i="6"/>
  <c r="A81" i="6"/>
  <c r="B81" i="6"/>
  <c r="C81" i="6"/>
  <c r="A82" i="6"/>
  <c r="B82" i="6"/>
  <c r="C82" i="6"/>
  <c r="A83" i="6"/>
  <c r="B83" i="6"/>
  <c r="C83" i="6"/>
  <c r="A84" i="6"/>
  <c r="B84" i="6"/>
  <c r="D84" i="6" s="1"/>
  <c r="C84" i="6"/>
  <c r="B85" i="6"/>
  <c r="D85" i="6" s="1"/>
  <c r="C85" i="6"/>
  <c r="C66" i="6"/>
  <c r="B66" i="6"/>
  <c r="D66" i="6" s="1"/>
  <c r="A66" i="6"/>
  <c r="L145" i="1"/>
  <c r="P135" i="1"/>
  <c r="P136" i="1"/>
  <c r="P137" i="1"/>
  <c r="P138" i="1"/>
  <c r="P139" i="1"/>
  <c r="P140" i="1"/>
  <c r="P141" i="1"/>
  <c r="P142" i="1"/>
  <c r="P143" i="1"/>
  <c r="P144" i="1"/>
  <c r="P145" i="1"/>
  <c r="P146" i="1"/>
  <c r="P147" i="1"/>
  <c r="P148" i="1"/>
  <c r="P131" i="1"/>
  <c r="P132" i="1"/>
  <c r="P133" i="1"/>
  <c r="P134" i="1"/>
  <c r="A38" i="6"/>
  <c r="B38" i="6"/>
  <c r="C38" i="6"/>
  <c r="A39" i="6"/>
  <c r="B39" i="6"/>
  <c r="C39" i="6"/>
  <c r="A40" i="6"/>
  <c r="B40" i="6"/>
  <c r="C40" i="6"/>
  <c r="A41" i="6"/>
  <c r="B41" i="6"/>
  <c r="C41" i="6"/>
  <c r="A42" i="6"/>
  <c r="B42" i="6"/>
  <c r="C42" i="6"/>
  <c r="A43" i="6"/>
  <c r="B43" i="6"/>
  <c r="C43" i="6"/>
  <c r="A44" i="6"/>
  <c r="B44" i="6"/>
  <c r="C44" i="6"/>
  <c r="A45" i="6"/>
  <c r="B45" i="6"/>
  <c r="C45" i="6"/>
  <c r="A46" i="6"/>
  <c r="B46" i="6"/>
  <c r="C46" i="6"/>
  <c r="A47" i="6"/>
  <c r="B47" i="6"/>
  <c r="C47" i="6"/>
  <c r="A48" i="6"/>
  <c r="B48" i="6"/>
  <c r="C48" i="6"/>
  <c r="A49" i="6"/>
  <c r="B49" i="6"/>
  <c r="C49" i="6"/>
  <c r="A50" i="6"/>
  <c r="B50" i="6"/>
  <c r="C50" i="6"/>
  <c r="A53" i="6"/>
  <c r="B53" i="6"/>
  <c r="C53" i="6"/>
  <c r="A54" i="6"/>
  <c r="B54" i="6"/>
  <c r="C54" i="6"/>
  <c r="A55" i="6"/>
  <c r="B55" i="6"/>
  <c r="C55" i="6"/>
  <c r="A56" i="6"/>
  <c r="B56" i="6"/>
  <c r="C56" i="6"/>
  <c r="A57" i="6"/>
  <c r="B57" i="6"/>
  <c r="C57" i="6"/>
  <c r="A58" i="6"/>
  <c r="B58" i="6"/>
  <c r="C58" i="6"/>
  <c r="A59" i="6"/>
  <c r="B59" i="6"/>
  <c r="C59"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D33" i="6" s="1"/>
  <c r="B34" i="6"/>
  <c r="B35" i="6"/>
  <c r="C4" i="6"/>
  <c r="B4" i="6"/>
  <c r="A34" i="6"/>
  <c r="A35" i="6"/>
  <c r="A31" i="6"/>
  <c r="A32" i="6"/>
  <c r="A33" i="6"/>
  <c r="A26" i="6"/>
  <c r="A27" i="6"/>
  <c r="A28" i="6"/>
  <c r="A29" i="6"/>
  <c r="A30" i="6"/>
  <c r="A5" i="6"/>
  <c r="A6" i="6"/>
  <c r="A7" i="6"/>
  <c r="A8" i="6"/>
  <c r="A9" i="6"/>
  <c r="A10" i="6"/>
  <c r="A11" i="6"/>
  <c r="A12" i="6"/>
  <c r="A13" i="6"/>
  <c r="A14" i="6"/>
  <c r="A15" i="6"/>
  <c r="A16" i="6"/>
  <c r="A17" i="6"/>
  <c r="A18" i="6"/>
  <c r="A19" i="6"/>
  <c r="A20" i="6"/>
  <c r="A21" i="6"/>
  <c r="A22" i="6"/>
  <c r="A23" i="6"/>
  <c r="A24" i="6"/>
  <c r="A25" i="6"/>
  <c r="A4" i="6"/>
  <c r="G37" i="1"/>
  <c r="L92" i="1" s="1"/>
  <c r="W11" i="5"/>
  <c r="V11" i="5"/>
  <c r="W10" i="5"/>
  <c r="V10" i="5"/>
  <c r="W9" i="5"/>
  <c r="V9" i="5"/>
  <c r="W8" i="5"/>
  <c r="V8" i="5"/>
  <c r="W7" i="5"/>
  <c r="V7" i="5"/>
  <c r="W6" i="5"/>
  <c r="V6" i="5"/>
  <c r="W5" i="5"/>
  <c r="V5" i="5"/>
  <c r="W4" i="5"/>
  <c r="V4" i="5"/>
  <c r="W3" i="5"/>
  <c r="V3" i="5"/>
  <c r="A1" i="5"/>
  <c r="L146" i="1" l="1"/>
  <c r="L144" i="1"/>
  <c r="L141" i="1"/>
  <c r="L143" i="1"/>
  <c r="L148" i="1"/>
  <c r="L142" i="1"/>
  <c r="L147" i="1"/>
  <c r="D140" i="6"/>
  <c r="D144" i="6"/>
  <c r="D143" i="6"/>
  <c r="C146" i="6"/>
  <c r="D147" i="6"/>
  <c r="D146" i="6" s="1"/>
  <c r="B146" i="6" s="1"/>
  <c r="I216" i="1" s="1"/>
  <c r="D154" i="6"/>
  <c r="B154" i="6" s="1"/>
  <c r="I224" i="1" s="1"/>
  <c r="D136" i="6"/>
  <c r="B107" i="6"/>
  <c r="I173" i="1" s="1"/>
  <c r="B87" i="6"/>
  <c r="D71" i="6"/>
  <c r="D81" i="6"/>
  <c r="D83" i="6"/>
  <c r="D75" i="6"/>
  <c r="D80" i="6"/>
  <c r="D72" i="6"/>
  <c r="B65" i="6" s="1"/>
  <c r="I128" i="1" s="1"/>
  <c r="D82" i="6"/>
  <c r="D73" i="6"/>
  <c r="D77" i="6"/>
  <c r="D40" i="6"/>
  <c r="L96" i="1"/>
  <c r="O96" i="1" s="1"/>
  <c r="L97" i="1"/>
  <c r="O97" i="1" s="1"/>
  <c r="L95" i="1"/>
  <c r="O95" i="1" s="1"/>
  <c r="D43" i="6"/>
  <c r="D28" i="6"/>
  <c r="D20" i="6"/>
  <c r="D12" i="6"/>
  <c r="D47" i="6"/>
  <c r="D49" i="6"/>
  <c r="D55" i="6"/>
  <c r="D35" i="6"/>
  <c r="D27" i="6"/>
  <c r="D19" i="6"/>
  <c r="D53" i="6"/>
  <c r="D46" i="6"/>
  <c r="D50" i="6"/>
  <c r="D45" i="6"/>
  <c r="D34" i="6"/>
  <c r="D26" i="6"/>
  <c r="D18" i="6"/>
  <c r="D10" i="6"/>
  <c r="D59" i="6"/>
  <c r="L91" i="1"/>
  <c r="O91" i="1" s="1"/>
  <c r="L90" i="1"/>
  <c r="O90" i="1" s="1"/>
  <c r="D58" i="6"/>
  <c r="C52" i="6"/>
  <c r="C3" i="6"/>
  <c r="L89" i="1"/>
  <c r="O89" i="1" s="1"/>
  <c r="D41" i="6"/>
  <c r="L83" i="1"/>
  <c r="O83" i="1" s="1"/>
  <c r="L88" i="1"/>
  <c r="O88" i="1" s="1"/>
  <c r="D48" i="6"/>
  <c r="L84" i="1"/>
  <c r="O84" i="1" s="1"/>
  <c r="L87" i="1"/>
  <c r="O87" i="1" s="1"/>
  <c r="D57" i="6"/>
  <c r="D25" i="6"/>
  <c r="D8" i="6"/>
  <c r="D56" i="6"/>
  <c r="D9" i="6"/>
  <c r="D54" i="6"/>
  <c r="D38" i="6"/>
  <c r="L86" i="1"/>
  <c r="O86" i="1" s="1"/>
  <c r="D24" i="6"/>
  <c r="D31" i="6"/>
  <c r="D15" i="6"/>
  <c r="D30" i="6"/>
  <c r="D14" i="6"/>
  <c r="L93" i="1"/>
  <c r="O93" i="1" s="1"/>
  <c r="L85" i="1"/>
  <c r="O85" i="1" s="1"/>
  <c r="D44" i="6"/>
  <c r="D17" i="6"/>
  <c r="D32" i="6"/>
  <c r="D16" i="6"/>
  <c r="D23" i="6"/>
  <c r="D7" i="6"/>
  <c r="D22" i="6"/>
  <c r="D6" i="6"/>
  <c r="L94" i="1"/>
  <c r="O94" i="1" s="1"/>
  <c r="D42" i="6"/>
  <c r="C37" i="6"/>
  <c r="D39" i="6"/>
  <c r="D29" i="6"/>
  <c r="D21" i="6"/>
  <c r="D13" i="6"/>
  <c r="D5" i="6"/>
  <c r="D11" i="6"/>
  <c r="D4" i="6"/>
  <c r="K67" i="1"/>
  <c r="P67" i="1"/>
  <c r="K68" i="1"/>
  <c r="P68" i="1"/>
  <c r="K69" i="1"/>
  <c r="P69" i="1"/>
  <c r="K70" i="1"/>
  <c r="P70" i="1"/>
  <c r="K71" i="1"/>
  <c r="P71" i="1"/>
  <c r="K72" i="1"/>
  <c r="P72" i="1"/>
  <c r="K73" i="1"/>
  <c r="P73" i="1"/>
  <c r="K74" i="1"/>
  <c r="P74" i="1"/>
  <c r="K75" i="1"/>
  <c r="P75" i="1"/>
  <c r="K76" i="1"/>
  <c r="P76" i="1"/>
  <c r="K77" i="1"/>
  <c r="P77" i="1"/>
  <c r="K78" i="1"/>
  <c r="P78" i="1"/>
  <c r="K79" i="1"/>
  <c r="P79" i="1"/>
  <c r="K80" i="1"/>
  <c r="P80" i="1"/>
  <c r="K81" i="1"/>
  <c r="P81" i="1"/>
  <c r="K82" i="1"/>
  <c r="P82" i="1"/>
  <c r="K83" i="1"/>
  <c r="P83" i="1"/>
  <c r="K84" i="1"/>
  <c r="P84" i="1"/>
  <c r="K85" i="1"/>
  <c r="P85" i="1"/>
  <c r="K86" i="1"/>
  <c r="P86" i="1"/>
  <c r="K87" i="1"/>
  <c r="P87" i="1"/>
  <c r="K88" i="1"/>
  <c r="P88" i="1"/>
  <c r="K89" i="1"/>
  <c r="P89" i="1"/>
  <c r="K90" i="1"/>
  <c r="P90" i="1"/>
  <c r="K91" i="1"/>
  <c r="P91" i="1"/>
  <c r="K92" i="1"/>
  <c r="O92" i="1"/>
  <c r="P92" i="1"/>
  <c r="K93" i="1"/>
  <c r="P93" i="1"/>
  <c r="K94" i="1"/>
  <c r="P94" i="1"/>
  <c r="K95" i="1"/>
  <c r="P95" i="1"/>
  <c r="K96" i="1"/>
  <c r="P96" i="1"/>
  <c r="K97" i="1"/>
  <c r="P97" i="1"/>
  <c r="M45" i="1"/>
  <c r="M44" i="1"/>
  <c r="N44" i="1" s="1"/>
  <c r="M54" i="1"/>
  <c r="M53" i="1"/>
  <c r="M52" i="1"/>
  <c r="M51" i="1"/>
  <c r="M50" i="1"/>
  <c r="M49" i="1"/>
  <c r="M43" i="1"/>
  <c r="M48" i="1"/>
  <c r="M47" i="1"/>
  <c r="D52" i="6" l="1"/>
  <c r="B52" i="6" s="1"/>
  <c r="I114" i="1" s="1"/>
  <c r="D37" i="6"/>
  <c r="B37" i="6" s="1"/>
  <c r="I99" i="1" s="1"/>
  <c r="D3" i="6"/>
  <c r="G32" i="1"/>
  <c r="G27" i="1"/>
  <c r="M16" i="1"/>
  <c r="M17" i="1"/>
  <c r="P116" i="1"/>
  <c r="O116" i="1"/>
  <c r="K116" i="1"/>
  <c r="P115" i="1"/>
  <c r="O115" i="1"/>
  <c r="K115" i="1"/>
  <c r="K102" i="1"/>
  <c r="O102" i="1"/>
  <c r="P102" i="1"/>
  <c r="K103" i="1"/>
  <c r="O103" i="1"/>
  <c r="P103" i="1"/>
  <c r="K104" i="1"/>
  <c r="O104" i="1"/>
  <c r="P104" i="1"/>
  <c r="K105" i="1"/>
  <c r="O105" i="1"/>
  <c r="P105" i="1"/>
  <c r="K106" i="1"/>
  <c r="O106" i="1"/>
  <c r="P106" i="1"/>
  <c r="K107" i="1"/>
  <c r="O107" i="1"/>
  <c r="P107" i="1"/>
  <c r="P101" i="1"/>
  <c r="O101" i="1"/>
  <c r="K101" i="1"/>
  <c r="P100" i="1"/>
  <c r="O100" i="1"/>
  <c r="K100" i="1"/>
  <c r="L136" i="1" l="1"/>
  <c r="L140" i="1"/>
  <c r="L135" i="1"/>
  <c r="O135" i="1" s="1"/>
  <c r="L137" i="1"/>
  <c r="L138" i="1"/>
  <c r="L139" i="1"/>
  <c r="L130" i="1"/>
  <c r="L133" i="1"/>
  <c r="L134" i="1"/>
  <c r="L131" i="1"/>
  <c r="L132" i="1"/>
  <c r="L129" i="1"/>
  <c r="L75" i="1"/>
  <c r="O75" i="1" s="1"/>
  <c r="L74" i="1"/>
  <c r="O74" i="1" s="1"/>
  <c r="L76" i="1"/>
  <c r="O76" i="1" s="1"/>
  <c r="L73" i="1"/>
  <c r="O73" i="1" s="1"/>
  <c r="L77" i="1"/>
  <c r="O77" i="1" s="1"/>
  <c r="L78" i="1"/>
  <c r="O78" i="1" s="1"/>
  <c r="L80" i="1"/>
  <c r="O80" i="1" s="1"/>
  <c r="L79" i="1"/>
  <c r="O79" i="1" s="1"/>
  <c r="L81" i="1"/>
  <c r="O81" i="1" s="1"/>
  <c r="L82" i="1"/>
  <c r="O82" i="1" s="1"/>
  <c r="O4" i="1"/>
  <c r="L66" i="1"/>
  <c r="L67" i="1"/>
  <c r="O67" i="1" s="1"/>
  <c r="L68" i="1"/>
  <c r="O68" i="1" s="1"/>
  <c r="L70" i="1"/>
  <c r="O70" i="1" s="1"/>
  <c r="L69" i="1"/>
  <c r="O69" i="1" s="1"/>
  <c r="L71" i="1"/>
  <c r="O71" i="1" s="1"/>
  <c r="L72" i="1"/>
  <c r="O72" i="1" s="1"/>
  <c r="M46" i="1" l="1"/>
  <c r="N46" i="1" s="1"/>
  <c r="N47" i="1"/>
  <c r="N48" i="1"/>
  <c r="N43" i="1"/>
  <c r="N49" i="1"/>
  <c r="N50" i="1"/>
  <c r="N51" i="1"/>
  <c r="N52" i="1"/>
  <c r="N53" i="1"/>
  <c r="N54" i="1"/>
  <c r="N45" i="1"/>
  <c r="P43" i="1" l="1"/>
  <c r="O142" i="1"/>
  <c r="O143" i="1"/>
  <c r="O144" i="1"/>
  <c r="O145" i="1"/>
  <c r="O148" i="1"/>
  <c r="D57" i="1" l="1"/>
  <c r="O226" i="1" l="1"/>
  <c r="P226" i="1"/>
  <c r="O227" i="1"/>
  <c r="P227" i="1"/>
  <c r="O228" i="1"/>
  <c r="P228" i="1"/>
  <c r="O229" i="1"/>
  <c r="P229" i="1"/>
  <c r="O230" i="1"/>
  <c r="P230" i="1"/>
  <c r="O218" i="1"/>
  <c r="P218" i="1"/>
  <c r="O219" i="1"/>
  <c r="P219" i="1"/>
  <c r="O220" i="1"/>
  <c r="P220" i="1"/>
  <c r="O221" i="1"/>
  <c r="P221" i="1"/>
  <c r="O222" i="1"/>
  <c r="P222" i="1"/>
  <c r="P217" i="1"/>
  <c r="P225" i="1"/>
  <c r="O207" i="1"/>
  <c r="P207" i="1"/>
  <c r="O208" i="1"/>
  <c r="P208" i="1"/>
  <c r="O209" i="1"/>
  <c r="P209" i="1"/>
  <c r="O210" i="1"/>
  <c r="P210" i="1"/>
  <c r="O211" i="1"/>
  <c r="P211" i="1"/>
  <c r="O212" i="1"/>
  <c r="P212" i="1"/>
  <c r="O213" i="1"/>
  <c r="P213" i="1"/>
  <c r="O214" i="1"/>
  <c r="P214" i="1"/>
  <c r="O206" i="1"/>
  <c r="P206" i="1"/>
  <c r="O194" i="1"/>
  <c r="P194" i="1"/>
  <c r="O195" i="1"/>
  <c r="P195" i="1"/>
  <c r="O196" i="1"/>
  <c r="P196" i="1"/>
  <c r="O197" i="1"/>
  <c r="P197" i="1"/>
  <c r="O198" i="1"/>
  <c r="P198" i="1"/>
  <c r="P193" i="1"/>
  <c r="O186" i="1"/>
  <c r="P186" i="1"/>
  <c r="O187" i="1"/>
  <c r="P187" i="1"/>
  <c r="O188" i="1"/>
  <c r="P188" i="1"/>
  <c r="O189" i="1"/>
  <c r="P189" i="1"/>
  <c r="O190" i="1"/>
  <c r="P190" i="1"/>
  <c r="P185" i="1"/>
  <c r="O175" i="1"/>
  <c r="P175" i="1"/>
  <c r="O176" i="1"/>
  <c r="P176" i="1"/>
  <c r="O177" i="1"/>
  <c r="P177" i="1"/>
  <c r="O178" i="1"/>
  <c r="P178" i="1"/>
  <c r="O179" i="1"/>
  <c r="P179" i="1"/>
  <c r="O180" i="1"/>
  <c r="P180" i="1"/>
  <c r="O181" i="1"/>
  <c r="P181" i="1"/>
  <c r="O182" i="1"/>
  <c r="P182" i="1"/>
  <c r="O163" i="1"/>
  <c r="P163" i="1"/>
  <c r="O164" i="1"/>
  <c r="P164" i="1"/>
  <c r="O165" i="1"/>
  <c r="P165" i="1"/>
  <c r="O166" i="1"/>
  <c r="P166" i="1"/>
  <c r="O152" i="1"/>
  <c r="P152" i="1"/>
  <c r="O153" i="1"/>
  <c r="P153" i="1"/>
  <c r="P154" i="1"/>
  <c r="O159" i="1"/>
  <c r="P159" i="1"/>
  <c r="P130" i="1"/>
  <c r="P129" i="1"/>
  <c r="O130" i="1"/>
  <c r="O134" i="1"/>
  <c r="O140" i="1"/>
  <c r="O141" i="1"/>
  <c r="O119" i="1"/>
  <c r="P119" i="1"/>
  <c r="O120" i="1"/>
  <c r="P120" i="1"/>
  <c r="O121" i="1"/>
  <c r="P121" i="1"/>
  <c r="O66" i="1"/>
  <c r="P66" i="1"/>
  <c r="K119" i="1"/>
  <c r="K120" i="1"/>
  <c r="K121" i="1"/>
  <c r="K66" i="1"/>
  <c r="M4" i="1" l="1"/>
  <c r="J169" i="1"/>
  <c r="J201" i="1"/>
  <c r="K230" i="1"/>
  <c r="C170" i="1"/>
  <c r="P216" i="1" l="1"/>
  <c r="P205" i="1"/>
  <c r="P224" i="1"/>
  <c r="K212" i="1"/>
  <c r="K217" i="1"/>
  <c r="K226" i="1"/>
  <c r="K207" i="1"/>
  <c r="K205" i="1"/>
  <c r="K222" i="1"/>
  <c r="K214" i="1"/>
  <c r="K206" i="1"/>
  <c r="K213" i="1"/>
  <c r="K225" i="1"/>
  <c r="K211" i="1"/>
  <c r="K218" i="1"/>
  <c r="K227" i="1"/>
  <c r="K210" i="1"/>
  <c r="K219" i="1"/>
  <c r="K228" i="1"/>
  <c r="K209" i="1"/>
  <c r="K220" i="1"/>
  <c r="K229" i="1"/>
  <c r="K208" i="1"/>
  <c r="K221" i="1"/>
  <c r="P45" i="1" l="1"/>
  <c r="P49" i="1"/>
  <c r="P47" i="1"/>
  <c r="A10" i="4" l="1"/>
  <c r="A9" i="4" s="1"/>
  <c r="A8" i="4" s="1"/>
  <c r="A7" i="4" s="1"/>
  <c r="A6" i="4" s="1"/>
  <c r="A5" i="4" s="1"/>
  <c r="A4" i="4" s="1"/>
  <c r="A3" i="4" s="1"/>
  <c r="A2" i="4" s="1"/>
  <c r="M3" i="4"/>
  <c r="M2" i="4"/>
  <c r="J173" i="1" l="1"/>
  <c r="J128" i="1"/>
  <c r="AK266" i="1" l="1"/>
  <c r="AK234" i="1"/>
  <c r="O201" i="1"/>
  <c r="AK202" i="1"/>
  <c r="J216" i="1"/>
  <c r="K216" i="1" s="1"/>
  <c r="O217" i="1"/>
  <c r="J224" i="1"/>
  <c r="O225" i="1"/>
  <c r="P174" i="1"/>
  <c r="AK170" i="1" l="1"/>
  <c r="B196" i="1" s="1"/>
  <c r="K187" i="1"/>
  <c r="K182" i="1"/>
  <c r="K181" i="1"/>
  <c r="K197" i="1"/>
  <c r="K180" i="1"/>
  <c r="K185" i="1"/>
  <c r="K176" i="1"/>
  <c r="K179" i="1"/>
  <c r="K194" i="1"/>
  <c r="K178" i="1"/>
  <c r="K188" i="1"/>
  <c r="K193" i="1"/>
  <c r="K186" i="1"/>
  <c r="K189" i="1"/>
  <c r="K177" i="1"/>
  <c r="K190" i="1"/>
  <c r="K174" i="1"/>
  <c r="K198" i="1"/>
  <c r="K175" i="1"/>
  <c r="K196" i="1"/>
  <c r="K195" i="1"/>
  <c r="K170" i="1"/>
  <c r="K224" i="1"/>
  <c r="K173" i="1"/>
  <c r="B230" i="1"/>
  <c r="B221" i="1"/>
  <c r="B210" i="1"/>
  <c r="B202" i="1"/>
  <c r="B224" i="1"/>
  <c r="B209" i="1"/>
  <c r="B229" i="1"/>
  <c r="B220" i="1"/>
  <c r="B211" i="1"/>
  <c r="B214" i="1"/>
  <c r="B207" i="1"/>
  <c r="B205" i="1"/>
  <c r="B228" i="1"/>
  <c r="B219" i="1"/>
  <c r="B212" i="1"/>
  <c r="B216" i="1"/>
  <c r="B222" i="1"/>
  <c r="B227" i="1"/>
  <c r="B218" i="1"/>
  <c r="B213" i="1"/>
  <c r="B226" i="1"/>
  <c r="B217" i="1"/>
  <c r="B206" i="1"/>
  <c r="B225" i="1"/>
  <c r="B208" i="1"/>
  <c r="B198" i="1"/>
  <c r="B188" i="1"/>
  <c r="B186" i="1"/>
  <c r="B185" i="1"/>
  <c r="B184" i="1"/>
  <c r="B197" i="1"/>
  <c r="B189" i="1"/>
  <c r="B190" i="1"/>
  <c r="B193" i="1"/>
  <c r="B195" i="1"/>
  <c r="B187" i="1"/>
  <c r="B194" i="1"/>
  <c r="B192" i="1"/>
  <c r="B176" i="1"/>
  <c r="B174" i="1"/>
  <c r="B177" i="1"/>
  <c r="B173" i="1"/>
  <c r="B175" i="1"/>
  <c r="B178" i="1"/>
  <c r="B170" i="1"/>
  <c r="B179" i="1"/>
  <c r="B180" i="1"/>
  <c r="B181" i="1"/>
  <c r="B182" i="1"/>
  <c r="K202" i="1"/>
  <c r="L202" i="1"/>
  <c r="N202" i="1" s="1"/>
  <c r="P173" i="1"/>
  <c r="P192" i="1"/>
  <c r="P184" i="1"/>
  <c r="M202" i="1" l="1"/>
  <c r="O193" i="1"/>
  <c r="J192" i="1"/>
  <c r="K192" i="1" s="1"/>
  <c r="O185" i="1"/>
  <c r="J184" i="1"/>
  <c r="O174" i="1"/>
  <c r="O169" i="1"/>
  <c r="M10" i="1"/>
  <c r="M11" i="1"/>
  <c r="M12" i="1"/>
  <c r="M13" i="1"/>
  <c r="M18" i="1"/>
  <c r="L170" i="1" l="1"/>
  <c r="N170" i="1" s="1"/>
  <c r="K184" i="1"/>
  <c r="M170" i="1" l="1"/>
  <c r="M14" i="1" l="1"/>
  <c r="M15" i="2"/>
  <c r="M14" i="2"/>
  <c r="M13" i="2"/>
  <c r="M12" i="2"/>
  <c r="M11" i="2"/>
  <c r="M10" i="2"/>
  <c r="M9" i="2"/>
  <c r="M8" i="2"/>
  <c r="M7" i="2"/>
  <c r="P162" i="1"/>
  <c r="P151" i="1"/>
  <c r="O124" i="1"/>
  <c r="J150" i="1"/>
  <c r="K112" i="1"/>
  <c r="J65" i="1"/>
  <c r="J99" i="1"/>
  <c r="J114" i="1"/>
  <c r="K62" i="1"/>
  <c r="O61" i="1"/>
  <c r="O7" i="2" l="1"/>
  <c r="L62" i="1"/>
  <c r="N62" i="1" s="1"/>
  <c r="J161" i="1"/>
  <c r="O162" i="1"/>
  <c r="O151" i="1"/>
  <c r="O129" i="1"/>
  <c r="K114" i="1"/>
  <c r="M9" i="1"/>
  <c r="O112" i="1"/>
  <c r="P112" i="1"/>
  <c r="M8" i="1"/>
  <c r="M15" i="1"/>
  <c r="K117" i="1"/>
  <c r="O117" i="1"/>
  <c r="P117" i="1"/>
  <c r="B3" i="6" l="1"/>
  <c r="I65" i="1" s="1"/>
  <c r="N8" i="1"/>
  <c r="L58" i="1" s="1"/>
  <c r="K99" i="1"/>
  <c r="L125" i="1"/>
  <c r="N125" i="1" s="1"/>
  <c r="K65" i="1"/>
  <c r="O118" i="1"/>
  <c r="K118" i="1"/>
  <c r="P118" i="1"/>
  <c r="P51" i="1" l="1"/>
  <c r="M125" i="1"/>
  <c r="M62" i="1"/>
  <c r="AK57" i="1" l="1"/>
  <c r="AL57" i="1" s="1"/>
  <c r="P58" i="1" s="1"/>
  <c r="O58" i="1" l="1"/>
  <c r="N58" i="1"/>
  <c r="D139" i="6"/>
  <c r="D135" i="6" s="1"/>
  <c r="B135" i="6" s="1"/>
  <c r="I205" i="1" s="1"/>
</calcChain>
</file>

<file path=xl/comments1.xml><?xml version="1.0" encoding="utf-8"?>
<comments xmlns="http://schemas.openxmlformats.org/spreadsheetml/2006/main">
  <authors>
    <author>Fabrizio Martini</author>
    <author>Recanati Giorgio</author>
  </authors>
  <commentList>
    <comment ref="B4" authorId="0" shapeId="0">
      <text>
        <r>
          <rPr>
            <b/>
            <sz val="9"/>
            <color indexed="81"/>
            <rFont val="Tahoma"/>
            <family val="2"/>
          </rPr>
          <t xml:space="preserve">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t>
        </r>
        <r>
          <rPr>
            <sz val="9"/>
            <color indexed="81"/>
            <rFont val="Tahoma"/>
            <family val="2"/>
          </rPr>
          <t xml:space="preserve">
</t>
        </r>
      </text>
    </comment>
    <comment ref="D4" authorId="0" shapeId="0">
      <text>
        <r>
          <rPr>
            <b/>
            <sz val="9"/>
            <color indexed="81"/>
            <rFont val="Tahoma"/>
            <family val="2"/>
          </rPr>
          <t>Inserire nome del sito</t>
        </r>
        <r>
          <rPr>
            <sz val="9"/>
            <color indexed="81"/>
            <rFont val="Tahoma"/>
            <family val="2"/>
          </rPr>
          <t xml:space="preserve">
</t>
        </r>
      </text>
    </comment>
    <comment ref="G4" authorId="0" shapeId="0">
      <text>
        <r>
          <rPr>
            <b/>
            <sz val="9"/>
            <color indexed="81"/>
            <rFont val="Tahoma"/>
            <family val="2"/>
          </rPr>
          <t>inserire città del sito</t>
        </r>
        <r>
          <rPr>
            <sz val="9"/>
            <color indexed="81"/>
            <rFont val="Tahoma"/>
            <family val="2"/>
          </rPr>
          <t xml:space="preserve">
</t>
        </r>
      </text>
    </comment>
    <comment ref="H4" authorId="0" shapeId="0">
      <text>
        <r>
          <rPr>
            <b/>
            <sz val="9"/>
            <color indexed="81"/>
            <rFont val="Tahoma"/>
            <family val="2"/>
          </rPr>
          <t>Inserire Indirizzo del sito</t>
        </r>
        <r>
          <rPr>
            <sz val="9"/>
            <color indexed="81"/>
            <rFont val="Tahoma"/>
            <family val="2"/>
          </rPr>
          <t xml:space="preserve">
</t>
        </r>
      </text>
    </comment>
    <comment ref="J4" authorId="0" shapeId="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L4" authorId="0" shapeId="0">
      <text>
        <r>
          <rPr>
            <b/>
            <sz val="9"/>
            <color indexed="81"/>
            <rFont val="Tahoma"/>
            <family val="2"/>
          </rPr>
          <t xml:space="preserve">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
Si ricorda che i codici ATECO 2007 ricomperesi nel settore INDUSTRIALE sono quelli che vanno dal 05.10.00 al 43.99.09, gli altri codici ATECO posso essere considerati attinenti al terziario
</t>
        </r>
        <r>
          <rPr>
            <sz val="9"/>
            <color indexed="81"/>
            <rFont val="Tahoma"/>
            <family val="2"/>
          </rPr>
          <t xml:space="preserve">
</t>
        </r>
      </text>
    </comment>
    <comment ref="N4" authorId="0" shapeId="0">
      <text>
        <r>
          <rPr>
            <b/>
            <sz val="9"/>
            <color indexed="81"/>
            <rFont val="Tahoma"/>
            <family val="2"/>
          </rPr>
          <t>si scelga dal menu a tendina l’anno a cui afferiscono i consumi riportati nel foglio.</t>
        </r>
        <r>
          <rPr>
            <sz val="9"/>
            <color indexed="81"/>
            <rFont val="Tahoma"/>
            <family val="2"/>
          </rPr>
          <t xml:space="preserve">
</t>
        </r>
      </text>
    </comment>
    <comment ref="O4" authorId="0" shapeId="0">
      <text>
        <r>
          <rPr>
            <b/>
            <sz val="14"/>
            <color indexed="81"/>
            <rFont val="Tahoma"/>
            <family val="2"/>
          </rPr>
          <t>Valore di riferimento della produzione da inserire sul portale AUDIT102</t>
        </r>
      </text>
    </comment>
    <comment ref="L11" authorId="0" shapeId="0">
      <text>
        <r>
          <rPr>
            <b/>
            <sz val="14"/>
            <color indexed="81"/>
            <rFont val="Tahoma"/>
            <family val="2"/>
          </rPr>
          <t>Inserire il valore esatto di PCI</t>
        </r>
        <r>
          <rPr>
            <sz val="14"/>
            <color indexed="81"/>
            <rFont val="Tahoma"/>
            <family val="2"/>
          </rPr>
          <t xml:space="preserve">
</t>
        </r>
      </text>
    </comment>
    <comment ref="L15" authorId="0" shapeId="0">
      <text>
        <r>
          <rPr>
            <b/>
            <sz val="14"/>
            <color indexed="81"/>
            <rFont val="Tahoma"/>
            <family val="2"/>
          </rPr>
          <t>Inserire il valore esatto di PCI che caratterizza il mix di carboni</t>
        </r>
        <r>
          <rPr>
            <sz val="9"/>
            <color indexed="81"/>
            <rFont val="Tahoma"/>
            <family val="2"/>
          </rPr>
          <t xml:space="preserve">
</t>
        </r>
      </text>
    </comment>
    <comment ref="M58" authorId="1" shapeId="0">
      <text>
        <r>
          <rPr>
            <sz val="9"/>
            <color indexed="81"/>
            <rFont val="Tahoma"/>
            <family val="2"/>
          </rPr>
          <t xml:space="preserve">Indicare se il sito è tra quelli individuati dalla clusterizzazione per obbligo misure
</t>
        </r>
      </text>
    </comment>
    <comment ref="F60" authorId="0" shapeId="0">
      <text>
        <r>
          <rPr>
            <b/>
            <sz val="14"/>
            <color indexed="81"/>
            <rFont val="Tahoma"/>
            <family val="2"/>
          </rPr>
          <t>Mettere non applicabile li dove non è presente il processo produttivo</t>
        </r>
      </text>
    </comment>
    <comment ref="G60" authorId="0" shapeId="0">
      <text>
        <r>
          <rPr>
            <b/>
            <sz val="14"/>
            <color indexed="81"/>
            <rFont val="Tahoma"/>
            <family val="2"/>
          </rPr>
          <t>Mettere NON rilevante nel cso in cui i consumi del processo siano considerati poco rilevanti e molto bassi rispetto al processo produttivo.
NOTA BENE: la somma dei consumi NON rilevanti NON può superare il 5% del cosumo di ciascun vettore energetico.</t>
        </r>
      </text>
    </comment>
    <comment ref="D70"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71"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72"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82"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96"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97" authorId="0" shapeId="0">
      <text>
        <r>
          <rPr>
            <b/>
            <sz val="14"/>
            <color indexed="81"/>
            <rFont val="Tahoma"/>
            <family val="2"/>
          </rPr>
          <t>Riportare eventuali altre fasi del processo rilevanti daun punto di vista dei consumi</t>
        </r>
        <r>
          <rPr>
            <sz val="9"/>
            <color indexed="81"/>
            <rFont val="Tahoma"/>
            <family val="2"/>
          </rPr>
          <t xml:space="preserve">
</t>
        </r>
      </text>
    </comment>
    <comment ref="D108" authorId="0" shapeId="0">
      <text>
        <r>
          <rPr>
            <b/>
            <sz val="12"/>
            <color indexed="81"/>
            <rFont val="Tahoma"/>
            <family val="2"/>
          </rPr>
          <t>Riportare eventuali altri servizi (es: rigenerazione acidi, osmosi, produzione acqua demi, etc...)</t>
        </r>
        <r>
          <rPr>
            <sz val="9"/>
            <color indexed="81"/>
            <rFont val="Tahoma"/>
            <family val="2"/>
          </rPr>
          <t xml:space="preserve">
</t>
        </r>
      </text>
    </comment>
    <comment ref="D109" authorId="0" shapeId="0">
      <text>
        <r>
          <rPr>
            <b/>
            <sz val="12"/>
            <color indexed="81"/>
            <rFont val="Tahoma"/>
            <family val="2"/>
          </rPr>
          <t>Riportare eventuali altri servizi (es: rigenerazione acidi, osmosi, produzione acqua demi, etc...)</t>
        </r>
        <r>
          <rPr>
            <sz val="9"/>
            <color indexed="81"/>
            <rFont val="Tahoma"/>
            <family val="2"/>
          </rPr>
          <t xml:space="preserve">
</t>
        </r>
      </text>
    </comment>
    <comment ref="D110" authorId="0" shapeId="0">
      <text>
        <r>
          <rPr>
            <b/>
            <sz val="12"/>
            <color indexed="81"/>
            <rFont val="Tahoma"/>
            <family val="2"/>
          </rPr>
          <t>Riportare eventuali altri servizi (es: rigenerazione acidi, osmosi, produzione acqua demi, etc...)</t>
        </r>
        <r>
          <rPr>
            <sz val="9"/>
            <color indexed="81"/>
            <rFont val="Tahoma"/>
            <family val="2"/>
          </rPr>
          <t xml:space="preserve">
</t>
        </r>
      </text>
    </comment>
    <comment ref="D111" authorId="0" shapeId="0">
      <text>
        <r>
          <rPr>
            <b/>
            <sz val="12"/>
            <color indexed="81"/>
            <rFont val="Tahoma"/>
            <family val="2"/>
          </rPr>
          <t>Riportare eventuali altri servizi (es: rigenerazione acidi, osmosi, produzione acqua demi, etc...)</t>
        </r>
        <r>
          <rPr>
            <sz val="9"/>
            <color indexed="81"/>
            <rFont val="Tahoma"/>
            <family val="2"/>
          </rPr>
          <t xml:space="preserve">
</t>
        </r>
      </text>
    </comment>
    <comment ref="D112" authorId="0" shapeId="0">
      <text>
        <r>
          <rPr>
            <b/>
            <sz val="12"/>
            <color indexed="81"/>
            <rFont val="Tahoma"/>
            <family val="2"/>
          </rPr>
          <t>Riportare eventuali altri servizi (es: rigenerazione acidi, osmosi, produzione acqua demi, etc...)</t>
        </r>
        <r>
          <rPr>
            <sz val="9"/>
            <color indexed="81"/>
            <rFont val="Tahoma"/>
            <family val="2"/>
          </rPr>
          <t xml:space="preserve">
</t>
        </r>
      </text>
    </comment>
    <comment ref="D117" authorId="0" shapeId="0">
      <text>
        <r>
          <rPr>
            <b/>
            <sz val="14"/>
            <color indexed="81"/>
            <rFont val="Tahoma"/>
            <family val="2"/>
          </rPr>
          <t xml:space="preserve">Riportare eventuali altri servizi Generali
</t>
        </r>
      </text>
    </comment>
    <comment ref="D118" authorId="0" shapeId="0">
      <text>
        <r>
          <rPr>
            <b/>
            <sz val="14"/>
            <color indexed="81"/>
            <rFont val="Tahoma"/>
            <family val="2"/>
          </rPr>
          <t xml:space="preserve">Riportare eventuali altri servizi Generali
</t>
        </r>
      </text>
    </comment>
    <comment ref="D119" authorId="0" shapeId="0">
      <text>
        <r>
          <rPr>
            <b/>
            <sz val="14"/>
            <color indexed="81"/>
            <rFont val="Tahoma"/>
            <family val="2"/>
          </rPr>
          <t xml:space="preserve">Riportare eventuali altri servizi Generali
</t>
        </r>
      </text>
    </comment>
    <comment ref="D120" authorId="0" shapeId="0">
      <text>
        <r>
          <rPr>
            <b/>
            <sz val="14"/>
            <color indexed="81"/>
            <rFont val="Tahoma"/>
            <family val="2"/>
          </rPr>
          <t xml:space="preserve">Riportare eventuali altri servizi Generali
</t>
        </r>
      </text>
    </comment>
    <comment ref="D121" authorId="0" shapeId="0">
      <text>
        <r>
          <rPr>
            <b/>
            <sz val="14"/>
            <color indexed="81"/>
            <rFont val="Tahoma"/>
            <family val="2"/>
          </rPr>
          <t xml:space="preserve">Riportare eventuali altri servizi Generali
</t>
        </r>
      </text>
    </comment>
    <comment ref="D154" authorId="0" shapeId="0">
      <text>
        <r>
          <rPr>
            <b/>
            <sz val="14"/>
            <color indexed="81"/>
            <rFont val="Tahoma"/>
            <family val="2"/>
          </rPr>
          <t>Altri servizi (es: rigenerazione acidi, osmosi, produzione acqua demi, etc)</t>
        </r>
      </text>
    </comment>
    <comment ref="D155" authorId="0" shapeId="0">
      <text>
        <r>
          <rPr>
            <b/>
            <sz val="14"/>
            <color indexed="81"/>
            <rFont val="Tahoma"/>
            <family val="2"/>
          </rPr>
          <t>Altri servizi (es: rigenerazione acidi, osmosi, produzione acqua demi, etc)</t>
        </r>
        <r>
          <rPr>
            <sz val="9"/>
            <color indexed="81"/>
            <rFont val="Tahoma"/>
            <family val="2"/>
          </rPr>
          <t xml:space="preserve">
</t>
        </r>
      </text>
    </comment>
    <comment ref="D156" authorId="0" shapeId="0">
      <text>
        <r>
          <rPr>
            <b/>
            <sz val="14"/>
            <color indexed="81"/>
            <rFont val="Tahoma"/>
            <family val="2"/>
          </rPr>
          <t>Altri servizi (es: rigenerazione acidi, osmosi, produzione acqua demi, etc..)</t>
        </r>
      </text>
    </comment>
    <comment ref="D157" authorId="0" shapeId="0">
      <text>
        <r>
          <rPr>
            <b/>
            <sz val="14"/>
            <color indexed="81"/>
            <rFont val="Tahoma"/>
            <family val="2"/>
          </rPr>
          <t>Altri servizi (es: rigenerazione acidi, osmosi, produzione acqua demi, etc..)</t>
        </r>
      </text>
    </comment>
    <comment ref="D158" authorId="0" shapeId="0">
      <text>
        <r>
          <rPr>
            <b/>
            <sz val="14"/>
            <color indexed="81"/>
            <rFont val="Tahoma"/>
            <family val="2"/>
          </rPr>
          <t>Altri servizi (es: rigenerazione acidi, osmosi, produzione acqua demi, etc..)</t>
        </r>
      </text>
    </comment>
    <comment ref="D159" authorId="0" shapeId="0">
      <text>
        <r>
          <rPr>
            <b/>
            <sz val="14"/>
            <color indexed="81"/>
            <rFont val="Tahoma"/>
            <family val="2"/>
          </rPr>
          <t>Altri servizi (es: rigenerazione acidi, osmosi, produzione acqua demi, etc..)</t>
        </r>
      </text>
    </comment>
    <comment ref="D163" authorId="0" shapeId="0">
      <text>
        <r>
          <rPr>
            <b/>
            <sz val="14"/>
            <color indexed="81"/>
            <rFont val="Tahoma"/>
            <family val="2"/>
          </rPr>
          <t>Altri servizi generali</t>
        </r>
      </text>
    </comment>
    <comment ref="D164" authorId="0" shapeId="0">
      <text>
        <r>
          <rPr>
            <b/>
            <sz val="14"/>
            <color indexed="81"/>
            <rFont val="Tahoma"/>
            <family val="2"/>
          </rPr>
          <t>Altri servizi generali</t>
        </r>
      </text>
    </comment>
    <comment ref="D165" authorId="0" shapeId="0">
      <text>
        <r>
          <rPr>
            <b/>
            <sz val="14"/>
            <color indexed="81"/>
            <rFont val="Tahoma"/>
            <family val="2"/>
          </rPr>
          <t>Altri servizi generali</t>
        </r>
      </text>
    </comment>
    <comment ref="D166" authorId="0" shapeId="0">
      <text>
        <r>
          <rPr>
            <b/>
            <sz val="14"/>
            <color indexed="81"/>
            <rFont val="Tahoma"/>
            <family val="2"/>
          </rPr>
          <t>Altri servizi generali</t>
        </r>
      </text>
    </comment>
  </commentList>
</comments>
</file>

<file path=xl/sharedStrings.xml><?xml version="1.0" encoding="utf-8"?>
<sst xmlns="http://schemas.openxmlformats.org/spreadsheetml/2006/main" count="5705" uniqueCount="2766">
  <si>
    <t>1.1</t>
  </si>
  <si>
    <t>1.1.1</t>
  </si>
  <si>
    <t>…</t>
  </si>
  <si>
    <t>1.2</t>
  </si>
  <si>
    <t>1.2.1</t>
  </si>
  <si>
    <t>1.3</t>
  </si>
  <si>
    <t>1.3.1</t>
  </si>
  <si>
    <t>SERVIZI AUSILIARI</t>
  </si>
  <si>
    <t>SERVIZI GENERALI</t>
  </si>
  <si>
    <t>ENERGIA ELETTRICA</t>
  </si>
  <si>
    <t>TEP ING.</t>
  </si>
  <si>
    <t>1.2.2</t>
  </si>
  <si>
    <t>1.1.2</t>
  </si>
  <si>
    <t>1.3.2</t>
  </si>
  <si>
    <t>ATTIVITA' PRINCIPALI</t>
  </si>
  <si>
    <t>CONSUMO</t>
  </si>
  <si>
    <t>DATI AZIENDALI</t>
  </si>
  <si>
    <t>NOME</t>
  </si>
  <si>
    <t>INDIRIZZO</t>
  </si>
  <si>
    <t>P.IVA</t>
  </si>
  <si>
    <t>ton</t>
  </si>
  <si>
    <t xml:space="preserve">ANNO </t>
  </si>
  <si>
    <t>PRODUZIONE</t>
  </si>
  <si>
    <t>SETTORE MERC.</t>
  </si>
  <si>
    <t>[valore]</t>
  </si>
  <si>
    <t>1.1.3</t>
  </si>
  <si>
    <t>1.1.4</t>
  </si>
  <si>
    <t>1.2.3</t>
  </si>
  <si>
    <t>1.2.4</t>
  </si>
  <si>
    <t>1.2.5</t>
  </si>
  <si>
    <t>1.3.3</t>
  </si>
  <si>
    <t>1.3.4</t>
  </si>
  <si>
    <t>1.3.5</t>
  </si>
  <si>
    <t>valore</t>
  </si>
  <si>
    <t>[u.m.]</t>
  </si>
  <si>
    <t>LA</t>
  </si>
  <si>
    <t>LB</t>
  </si>
  <si>
    <t>LC</t>
  </si>
  <si>
    <t>LD</t>
  </si>
  <si>
    <t>Altro</t>
  </si>
  <si>
    <t>kWhf</t>
  </si>
  <si>
    <t>kWh</t>
  </si>
  <si>
    <t>tep</t>
  </si>
  <si>
    <t>u.m.</t>
  </si>
  <si>
    <t>GAS NATURALE</t>
  </si>
  <si>
    <t>Energia elettrica</t>
  </si>
  <si>
    <t>Gas naturale</t>
  </si>
  <si>
    <t>Calore</t>
  </si>
  <si>
    <t>Freddo</t>
  </si>
  <si>
    <t>Biomassa</t>
  </si>
  <si>
    <t>GPL</t>
  </si>
  <si>
    <t>CONSUMI</t>
  </si>
  <si>
    <t>CODICE</t>
  </si>
  <si>
    <t>VETTORE</t>
  </si>
  <si>
    <t>Olio combustib.</t>
  </si>
  <si>
    <t>kWhe</t>
  </si>
  <si>
    <t>kWht</t>
  </si>
  <si>
    <t>Fattore conversione in tep</t>
  </si>
  <si>
    <t>0,187 x 10^-3</t>
  </si>
  <si>
    <t>8.250 x 10 ^-7</t>
  </si>
  <si>
    <t>(1/ EER) x 0,187 x 10^-3</t>
  </si>
  <si>
    <t>PCI (kcal/kg) x 10^-4</t>
  </si>
  <si>
    <t>TEP</t>
  </si>
  <si>
    <t>PCI o EER</t>
  </si>
  <si>
    <t>Gasolio</t>
  </si>
  <si>
    <t>Coke di petrolio</t>
  </si>
  <si>
    <t>Vtot [tep]</t>
  </si>
  <si>
    <t>j=1</t>
  </si>
  <si>
    <t>j=2</t>
  </si>
  <si>
    <t>[codice ATECO]</t>
  </si>
  <si>
    <t>D.s.</t>
  </si>
  <si>
    <t>Ips</t>
  </si>
  <si>
    <t>Consumi monitorati/ calcolati</t>
  </si>
  <si>
    <t>XXXXXXXXXXX</t>
  </si>
  <si>
    <t>xxxx</t>
  </si>
  <si>
    <t>1.2.6</t>
  </si>
  <si>
    <t>1.2.7</t>
  </si>
  <si>
    <t>1.2.8</t>
  </si>
  <si>
    <t>1.2.9</t>
  </si>
  <si>
    <r>
      <t xml:space="preserve">STRUTTURA ENERGETICA AZIENDALE      </t>
    </r>
    <r>
      <rPr>
        <i/>
        <sz val="16"/>
        <rFont val="Calibri"/>
        <family val="2"/>
        <scheme val="minor"/>
      </rPr>
      <t>(</t>
    </r>
    <r>
      <rPr>
        <i/>
        <u/>
        <sz val="16"/>
        <rFont val="Calibri"/>
        <family val="2"/>
        <scheme val="minor"/>
      </rPr>
      <t>Compilare solo le caselle a sfondo bianco</t>
    </r>
    <r>
      <rPr>
        <i/>
        <sz val="16"/>
        <rFont val="Calibri"/>
        <family val="2"/>
        <scheme val="minor"/>
      </rPr>
      <t>)</t>
    </r>
  </si>
  <si>
    <t>860/0,9 x 10^-7</t>
  </si>
  <si>
    <t>t</t>
  </si>
  <si>
    <t>Sm3</t>
  </si>
  <si>
    <r>
      <t xml:space="preserve">STRUTTURA ENERGETICA SITO      </t>
    </r>
    <r>
      <rPr>
        <i/>
        <sz val="16"/>
        <rFont val="Calibri"/>
        <family val="2"/>
        <scheme val="minor"/>
      </rPr>
      <t>(</t>
    </r>
    <r>
      <rPr>
        <i/>
        <u/>
        <sz val="16"/>
        <rFont val="Calibri"/>
        <family val="2"/>
        <scheme val="minor"/>
      </rPr>
      <t>Compilare solo le caselle a sfondo bianco</t>
    </r>
    <r>
      <rPr>
        <i/>
        <sz val="16"/>
        <rFont val="Calibri"/>
        <family val="2"/>
        <scheme val="minor"/>
      </rPr>
      <t>)</t>
    </r>
  </si>
  <si>
    <t>Tabella dei titoli a sei cifre della classificazione delle attività economiche Ateco 2007</t>
  </si>
  <si>
    <t>DESCRIZIONE</t>
  </si>
  <si>
    <t>01.11.10</t>
  </si>
  <si>
    <t>Coltivazione di cereali (escluso il riso)</t>
  </si>
  <si>
    <t>01.11.20</t>
  </si>
  <si>
    <t>Coltivazione di semi oleosi</t>
  </si>
  <si>
    <t>01.11.30</t>
  </si>
  <si>
    <t>Coltivazione di legumi da granella</t>
  </si>
  <si>
    <t>01.11.40</t>
  </si>
  <si>
    <t>Coltivazioni miste di cereali, legumi da granella e semi oleosi</t>
  </si>
  <si>
    <t>01.12.00</t>
  </si>
  <si>
    <t>Coltivazione di riso</t>
  </si>
  <si>
    <t>01.13.10</t>
  </si>
  <si>
    <t>Coltivazione di ortaggi (inclusi i meloni) in foglia, a fusto, a frutto, in radici, bulbi e tuberi in piena aria (escluse barbabietola da zucchero e patate)</t>
  </si>
  <si>
    <t>01.13.20</t>
  </si>
  <si>
    <t>Coltivazione di ortaggi (inclusi i meloni) in foglia, a fusto, a frutto, in radici, bulbi e tuberi in colture protette (escluse barbabietola da zucchero e patate)</t>
  </si>
  <si>
    <t>01.13.30</t>
  </si>
  <si>
    <t>Coltivazione di barbabietola da zucchero</t>
  </si>
  <si>
    <t>01.13.40</t>
  </si>
  <si>
    <t>Coltivazione di patate</t>
  </si>
  <si>
    <t>01.14.00</t>
  </si>
  <si>
    <t>Coltivazione di canna da zucchero</t>
  </si>
  <si>
    <t>01.15.00</t>
  </si>
  <si>
    <t>Coltivazione di tabacco</t>
  </si>
  <si>
    <t>01.16.00</t>
  </si>
  <si>
    <t>Coltivazione di piante per la preparazione di fibre tessili</t>
  </si>
  <si>
    <t>01.19.10</t>
  </si>
  <si>
    <t>Coltivazione di fiori in piena aria</t>
  </si>
  <si>
    <t>01.19.20</t>
  </si>
  <si>
    <t>Coltivazione di fiori in colture protette</t>
  </si>
  <si>
    <t>01.19.90</t>
  </si>
  <si>
    <t>Coltivazione di piante da foraggio e di altre colture non permanenti</t>
  </si>
  <si>
    <t>01.21.00</t>
  </si>
  <si>
    <t>Coltivazione di uva</t>
  </si>
  <si>
    <t>01.22.00</t>
  </si>
  <si>
    <t>Coltivazione di frutta di origine tropicale e subtropicale</t>
  </si>
  <si>
    <t>01.23.00</t>
  </si>
  <si>
    <t>Coltivazione di agrumi</t>
  </si>
  <si>
    <t>01.24.00</t>
  </si>
  <si>
    <t>Coltivazione di pomacee e frutta a nocciolo</t>
  </si>
  <si>
    <t>01.25.00</t>
  </si>
  <si>
    <t>Coltivazione di altri alberi da frutta, frutti di bosco e frutta in guscio</t>
  </si>
  <si>
    <t>01.26.00</t>
  </si>
  <si>
    <t>Coltivazione di frutti oleosi</t>
  </si>
  <si>
    <t>01.27.00</t>
  </si>
  <si>
    <t>Coltivazione di piante per la produzione di bevande</t>
  </si>
  <si>
    <t>01.28.00</t>
  </si>
  <si>
    <t>Coltivazione di spezie, piante aromatiche e farmaceutiche</t>
  </si>
  <si>
    <t>01.29.00</t>
  </si>
  <si>
    <t>Coltivazione di altre colture permanenti (inclusi alberi di Natale)</t>
  </si>
  <si>
    <t>01.30.00</t>
  </si>
  <si>
    <t>Riproduzione delle piante</t>
  </si>
  <si>
    <t>01.41.00</t>
  </si>
  <si>
    <t>Allevamento di bovini e bufale da latte, produzione di latte crudo</t>
  </si>
  <si>
    <t>01.42.00</t>
  </si>
  <si>
    <t>Allevamento di bovini e bufalini da carne</t>
  </si>
  <si>
    <t>01.43.00</t>
  </si>
  <si>
    <t>Allevamento di cavalli e altri equini</t>
  </si>
  <si>
    <t>01.44.00</t>
  </si>
  <si>
    <t>Allevamento di cammelli e camelidi</t>
  </si>
  <si>
    <t>01.45.00</t>
  </si>
  <si>
    <t>Allevamento di ovini e caprini</t>
  </si>
  <si>
    <t>01.46.00</t>
  </si>
  <si>
    <t>Allevamento di suini</t>
  </si>
  <si>
    <t>01.47.00</t>
  </si>
  <si>
    <t>Allevamento di pollame</t>
  </si>
  <si>
    <t>01.49.10</t>
  </si>
  <si>
    <t>Allevamento di conigli</t>
  </si>
  <si>
    <t>01.49.20</t>
  </si>
  <si>
    <t>Allevamento di animali da pelliccia</t>
  </si>
  <si>
    <t>01.49.30</t>
  </si>
  <si>
    <t>Apicoltura</t>
  </si>
  <si>
    <t>01.49.40</t>
  </si>
  <si>
    <t>Bachicoltura</t>
  </si>
  <si>
    <t>01.49.90</t>
  </si>
  <si>
    <t>Allevamento di altri animali nca</t>
  </si>
  <si>
    <t>01.50.00</t>
  </si>
  <si>
    <t>Coltivazioni agricole associate all'allevamento di animali: attività mista</t>
  </si>
  <si>
    <t>01.61.00</t>
  </si>
  <si>
    <t>Attività di supporto alla produzione vegetale</t>
  </si>
  <si>
    <t>01.62.01</t>
  </si>
  <si>
    <t>Attività dei maniscalchi</t>
  </si>
  <si>
    <t>01.62.09</t>
  </si>
  <si>
    <t>Altre attività di supporto alla produzione animale (esclusi i servizi veterinari)</t>
  </si>
  <si>
    <t>01.63.00</t>
  </si>
  <si>
    <t>Attività che seguono la raccolta</t>
  </si>
  <si>
    <t>01.64.01</t>
  </si>
  <si>
    <t>Pulitura e cernita di semi e granaglie</t>
  </si>
  <si>
    <t>01.64.09</t>
  </si>
  <si>
    <t>Altre lavorazioni delle sementi per la semina</t>
  </si>
  <si>
    <t>01.70.00</t>
  </si>
  <si>
    <t>Caccia, cattura di animali e servizi connessi</t>
  </si>
  <si>
    <t>02.10.00</t>
  </si>
  <si>
    <t>Silvicoltura e altre attività forestali</t>
  </si>
  <si>
    <t>02.20.00</t>
  </si>
  <si>
    <t>Utilizzo di aree forestali</t>
  </si>
  <si>
    <t>02.30.00</t>
  </si>
  <si>
    <t>Raccolta di prodotti selvatici non legnosi</t>
  </si>
  <si>
    <t>02.40.00</t>
  </si>
  <si>
    <t>Servizi di supporto per la silvicoltura</t>
  </si>
  <si>
    <t>03.11.00</t>
  </si>
  <si>
    <t>Pesca in acque marine e lagunari e servizi connessi</t>
  </si>
  <si>
    <t>03.12.00</t>
  </si>
  <si>
    <t>Pesca in acque dolci e servizi connessi</t>
  </si>
  <si>
    <t>03.21.00</t>
  </si>
  <si>
    <t>Acquacoltura in acqua di mare, salmastra o lagunare e servizi connessi</t>
  </si>
  <si>
    <t>03.22.00</t>
  </si>
  <si>
    <t>Acquacoltura in acque dolci e servizi connessi</t>
  </si>
  <si>
    <t>05.10.00</t>
  </si>
  <si>
    <t>Estrazione di antracite e litantrace</t>
  </si>
  <si>
    <t>05.20.00</t>
  </si>
  <si>
    <t>Estrazione di lignite</t>
  </si>
  <si>
    <t>06.10.00</t>
  </si>
  <si>
    <t>Estrazione di petrolio greggio</t>
  </si>
  <si>
    <t>06.20.00</t>
  </si>
  <si>
    <t>Estrazione di gas naturale</t>
  </si>
  <si>
    <t>07.10.00</t>
  </si>
  <si>
    <t>Estrazione di minerali metalliferi ferrosi</t>
  </si>
  <si>
    <t>07.21.00</t>
  </si>
  <si>
    <t>Estrazione di minerali di uranio e di torio</t>
  </si>
  <si>
    <t>07.29.00</t>
  </si>
  <si>
    <t>Estrazione di altri minerali metalliferi non ferrosi</t>
  </si>
  <si>
    <t>08.11.00</t>
  </si>
  <si>
    <t>Estrazione di pietre ornamentali e da costruzione, calcare, pietra da gesso, creta e ardesia</t>
  </si>
  <si>
    <t>08.12.00</t>
  </si>
  <si>
    <t>Estrazione di ghiaia, sabbia; estrazione di argille e caolino</t>
  </si>
  <si>
    <t>08.91.00</t>
  </si>
  <si>
    <t>Estrazione di minerali per l'industria chimica e per la produzione di fertilizzanti</t>
  </si>
  <si>
    <t>08.92.00</t>
  </si>
  <si>
    <t>Estrazione di torba</t>
  </si>
  <si>
    <t>08.93.00</t>
  </si>
  <si>
    <t>Estrazione di sale</t>
  </si>
  <si>
    <t>08.99.01</t>
  </si>
  <si>
    <t>Estrazione di asfalto e bitume naturale</t>
  </si>
  <si>
    <t>08.99.09</t>
  </si>
  <si>
    <t>Estrazione di pomice e di altri minerali nca</t>
  </si>
  <si>
    <t>09.10.00</t>
  </si>
  <si>
    <t>Attività di supporto all'estrazione di petrolio e di gas naturale</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</si>
  <si>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</si>
  <si>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</si>
  <si>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</si>
  <si>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</si>
  <si>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10.11.00</t>
  </si>
  <si>
    <t>Produzione di carne non di volatili e di prodotti della macellazione (attività dei mattatoi)</t>
  </si>
  <si>
    <t>10.12.00</t>
  </si>
  <si>
    <t>Produzione di carne di volatili e prodotti della loro macellazione (attività dei mattatoi)</t>
  </si>
  <si>
    <t>10.13.00</t>
  </si>
  <si>
    <t>Produzione di prodotti a base di carne (inclusa la carne di volatili)</t>
  </si>
  <si>
    <t>10.20.00</t>
  </si>
  <si>
    <t>Lavorazione e conservazione di pesce, crostacei e molluschi mediante surgelamento, salatura eccetera</t>
  </si>
  <si>
    <t>10.31.00</t>
  </si>
  <si>
    <t>Lavorazione e conservazione delle patate</t>
  </si>
  <si>
    <t>10.32.00</t>
  </si>
  <si>
    <t>Produzione di succhi di frutta e di ortaggi</t>
  </si>
  <si>
    <t>10.39.00</t>
  </si>
  <si>
    <t>Lavorazione e conservazione di frutta e di ortaggi (esclusi i succhi di frutta e di ortaggi)</t>
  </si>
  <si>
    <t>10.41.10</t>
  </si>
  <si>
    <t>Produzione di olio di oliva da olive prevalentemente non di produzione propria</t>
  </si>
  <si>
    <t>10.41.20</t>
  </si>
  <si>
    <t>Produzione di olio raffinato o grezzo da semi oleosi o frutti oleosi prevalentemente non di produzione propria</t>
  </si>
  <si>
    <t>10.41.30</t>
  </si>
  <si>
    <t>Produzione di oli e grassi animali grezzi o raffinati</t>
  </si>
  <si>
    <t>10.42.00</t>
  </si>
  <si>
    <t>Produzione di margarina e di grassi commestibili simili</t>
  </si>
  <si>
    <t>10.51.10</t>
  </si>
  <si>
    <t>Trattamento igienico del latte</t>
  </si>
  <si>
    <t>10.51.20</t>
  </si>
  <si>
    <t>Produzione dei derivati del latte</t>
  </si>
  <si>
    <t>10.52.00</t>
  </si>
  <si>
    <t>Produzione di gelati senza vendita diretta al pubblico</t>
  </si>
  <si>
    <t>10.61.10</t>
  </si>
  <si>
    <t>Molitura del frumento</t>
  </si>
  <si>
    <t>10.61.20</t>
  </si>
  <si>
    <t>Molitura di altri cereali</t>
  </si>
  <si>
    <t>10.61.30</t>
  </si>
  <si>
    <t>Lavorazione del riso</t>
  </si>
  <si>
    <t>10.61.40</t>
  </si>
  <si>
    <t>Altre lavorazioni di semi e granaglie</t>
  </si>
  <si>
    <t>10.62.00</t>
  </si>
  <si>
    <t>Produzione di amidi e di prodotti amidacei (inclusa produzione di olio di mais)</t>
  </si>
  <si>
    <t>10.71.10</t>
  </si>
  <si>
    <t>Produzione di prodotti di panetteria freschi</t>
  </si>
  <si>
    <t>10.71.20</t>
  </si>
  <si>
    <t>Produzione di pasticceria fresca</t>
  </si>
  <si>
    <t>10.72.00</t>
  </si>
  <si>
    <t>Produzione di fette biscottate, biscotti; prodotti di pasticceria conservati</t>
  </si>
  <si>
    <t>10.73.00</t>
  </si>
  <si>
    <t>Produzione di paste alimentari, di cuscus e di prodotti farinacei simili</t>
  </si>
  <si>
    <t>10.81.00</t>
  </si>
  <si>
    <t>Produzione di zucchero</t>
  </si>
  <si>
    <t>10.82.00</t>
  </si>
  <si>
    <t>Produzione di cacao in polvere, cioccolato, caramelle e confetterie</t>
  </si>
  <si>
    <t>10.83.01</t>
  </si>
  <si>
    <t>Lavorazione del caffè</t>
  </si>
  <si>
    <t>10.83.02</t>
  </si>
  <si>
    <t>Lavorazione del tè e di altri preparati per infusi</t>
  </si>
  <si>
    <t>10.84.00</t>
  </si>
  <si>
    <t>Produzione di condimenti e spezie</t>
  </si>
  <si>
    <t>10.85.01</t>
  </si>
  <si>
    <t>Produzione di piatti pronti a base di carne e pollame</t>
  </si>
  <si>
    <t>10.85.02</t>
  </si>
  <si>
    <t>Produzione di piatti pronti a base di pesce, inclusi fish and chips</t>
  </si>
  <si>
    <t>10.85.03</t>
  </si>
  <si>
    <t>Produzione di piatti pronti a base di ortaggi</t>
  </si>
  <si>
    <t>10.85.04</t>
  </si>
  <si>
    <t>Produzione di pizza confezionata</t>
  </si>
  <si>
    <t>10.85.05</t>
  </si>
  <si>
    <t>Produzione di piatti pronti a base di pasta</t>
  </si>
  <si>
    <t>10.85.09</t>
  </si>
  <si>
    <t>Produzione di pasti e piatti pronti di altri prodotti alimentari</t>
  </si>
  <si>
    <t>10.86.00</t>
  </si>
  <si>
    <t>Produzione di preparati omogeneizzati e di alimenti dietetici</t>
  </si>
  <si>
    <t>10.89.01</t>
  </si>
  <si>
    <t>Produzione di estratti e succhi di carne</t>
  </si>
  <si>
    <t>10.89.09</t>
  </si>
  <si>
    <t>Produzione di altri prodotti alimentari nca</t>
  </si>
  <si>
    <t>10.91.00</t>
  </si>
  <si>
    <t>Produzione di mangimi per l'alimentazione degli animali da allevamento</t>
  </si>
  <si>
    <t>10.92.00</t>
  </si>
  <si>
    <t>Produzione di prodotti per l'alimentazione degli animali da compagnia</t>
  </si>
  <si>
    <t>11.01.00</t>
  </si>
  <si>
    <t>Distillazione, rettifica e miscelatura degli alcolici</t>
  </si>
  <si>
    <t>11.02.10</t>
  </si>
  <si>
    <t>Produzione di vini da tavola e v.q.p.r.d.</t>
  </si>
  <si>
    <t>11.02.20</t>
  </si>
  <si>
    <t>Produzione di vino spumante e altri vini speciali</t>
  </si>
  <si>
    <t>11.03.00</t>
  </si>
  <si>
    <t>Produzione di sidro e di altri vini a base di frutta</t>
  </si>
  <si>
    <t>11.04.00</t>
  </si>
  <si>
    <t>Produzione di altre bevande fermentate non distillate</t>
  </si>
  <si>
    <t>11.05.00</t>
  </si>
  <si>
    <t>Produzione di birra</t>
  </si>
  <si>
    <t>11.06.00</t>
  </si>
  <si>
    <t>Produzione di malto</t>
  </si>
  <si>
    <t>11.07.00</t>
  </si>
  <si>
    <t>Industria delle bibite analcoliche, delle acque minerali e di altre acque in bottiglia</t>
  </si>
  <si>
    <t>12.00.00</t>
  </si>
  <si>
    <t>Industria del tabacco</t>
  </si>
  <si>
    <t>13.10.00</t>
  </si>
  <si>
    <t>Preparazione e filatura di fibre tessili</t>
  </si>
  <si>
    <t>13.20.00</t>
  </si>
  <si>
    <t>Tessitura</t>
  </si>
  <si>
    <t>13.30.00</t>
  </si>
  <si>
    <t>Finissaggio dei tessili, degli articoli di vestiario e attività similari</t>
  </si>
  <si>
    <t>13.91.00</t>
  </si>
  <si>
    <t>Fabbricazione di tessuti a maglia</t>
  </si>
  <si>
    <t>13.92.10</t>
  </si>
  <si>
    <t>Confezionamento di biancheria da letto, da tavola e per l'arredamento</t>
  </si>
  <si>
    <t>13.92.20</t>
  </si>
  <si>
    <t>Fabbricazione di articoli in materie tessili nca</t>
  </si>
  <si>
    <t>13.93.00</t>
  </si>
  <si>
    <t>Fabbricazione di tappeti e moquette</t>
  </si>
  <si>
    <t>13.94.00</t>
  </si>
  <si>
    <t>Fabbricazione di spago, corde, funi e reti</t>
  </si>
  <si>
    <t>13.95.00</t>
  </si>
  <si>
    <t>Fabbricazione di tessuti non tessuti e di articoli in tali materie (esclusi gli articoli di abbigliamento)</t>
  </si>
  <si>
    <t>13.96.10</t>
  </si>
  <si>
    <t>Fabbricazione di nastri, etichette e passamanerie di fibre tessili</t>
  </si>
  <si>
    <t>13.96.20</t>
  </si>
  <si>
    <t>Fabbricazione di altri articoli tessili tecnici ed industriali</t>
  </si>
  <si>
    <t>13.99.10</t>
  </si>
  <si>
    <t>Fabbricazione di ricami</t>
  </si>
  <si>
    <t>13.99.20</t>
  </si>
  <si>
    <t>Fabbricazione di tulle, pizzi e merletti</t>
  </si>
  <si>
    <t>13.99.90</t>
  </si>
  <si>
    <t>Fabbricazione di feltro e articoli tessili diversi</t>
  </si>
  <si>
    <t>14.11.00</t>
  </si>
  <si>
    <t>Confezione di abbigliamento in pelle e similpelle</t>
  </si>
  <si>
    <t>14.12.00</t>
  </si>
  <si>
    <t>Confezione di camici, divise ed altri indumenti da lavoro</t>
  </si>
  <si>
    <t>14.13.10</t>
  </si>
  <si>
    <t>Confezione in serie di abbigliamento esterno</t>
  </si>
  <si>
    <t>14.13.20</t>
  </si>
  <si>
    <t>Sartoria e confezione su misura di abbigliamento esterno</t>
  </si>
  <si>
    <t>14.14.00</t>
  </si>
  <si>
    <t>Confezione di camicie, T-shirt, corsetteria e altra biancheria intima</t>
  </si>
  <si>
    <t>14.19.10</t>
  </si>
  <si>
    <t>Confezioni varie e accessori per l'abbigliamento</t>
  </si>
  <si>
    <t>14.19.21</t>
  </si>
  <si>
    <t>Fabbricazione di calzature realizzate in materiale tessile senza suole applicate</t>
  </si>
  <si>
    <t>14.19.29</t>
  </si>
  <si>
    <t>Confezioni di abbigliamento sportivo o di altri indumenti particolari</t>
  </si>
  <si>
    <t>14.20.00</t>
  </si>
  <si>
    <t>Confezione di articoli in pelliccia</t>
  </si>
  <si>
    <t>14.31.00</t>
  </si>
  <si>
    <t>Fabbricazione di articoli di calzetteria in maglia</t>
  </si>
  <si>
    <t>14.39.00</t>
  </si>
  <si>
    <t>Fabbricazione di pullover, cardigan ed altri articoli simili a maglia</t>
  </si>
  <si>
    <t>15.11.00</t>
  </si>
  <si>
    <t>Preparazione e concia del cuoio e pelle; preparazione e tintura di pellicce</t>
  </si>
  <si>
    <t>15.12.01</t>
  </si>
  <si>
    <t>Fabbricazione di frustini e scudisci per equitazione</t>
  </si>
  <si>
    <t>15.12.09</t>
  </si>
  <si>
    <t>Fabbricazione di altri articoli da viaggio, borse e simili, pelletteria e selleria</t>
  </si>
  <si>
    <t>15.20.10</t>
  </si>
  <si>
    <t>Fabbricazione di calzature</t>
  </si>
  <si>
    <t>15.20.20</t>
  </si>
  <si>
    <t>Fabbricazione di parti in cuoio per calzature</t>
  </si>
  <si>
    <t>16.10.00</t>
  </si>
  <si>
    <t>Taglio e piallatura del legno</t>
  </si>
  <si>
    <t>16.21.00</t>
  </si>
  <si>
    <t>Fabbricazione di fogli da impiallacciatura e di pannelli a base di legno</t>
  </si>
  <si>
    <t>16.22.00</t>
  </si>
  <si>
    <t>Fabbricazione di pavimenti in parquet assemblato</t>
  </si>
  <si>
    <t>16.23.10</t>
  </si>
  <si>
    <t>Fabbricazione di porte e finestre in legno (escluse porte blindate)</t>
  </si>
  <si>
    <t>16.23.20</t>
  </si>
  <si>
    <t>Fabbricazione di altri elementi in legno e di falegnameria per l'edilizia</t>
  </si>
  <si>
    <t>16.24.00</t>
  </si>
  <si>
    <t>Fabbricazione di imballaggi in legno</t>
  </si>
  <si>
    <t>16.29.11</t>
  </si>
  <si>
    <t>Fabbricazione di parti in legno per calzature</t>
  </si>
  <si>
    <t>16.29.12</t>
  </si>
  <si>
    <t>Fabbricazione di manici di ombrelli, bastoni e simili</t>
  </si>
  <si>
    <t>16.29.19</t>
  </si>
  <si>
    <t>Fabbricazione di altri prodotti vari in legno (esclusi i mobili)</t>
  </si>
  <si>
    <t>16.29.20</t>
  </si>
  <si>
    <t>Fabbricazione dei prodotti della lavorazione del sughero</t>
  </si>
  <si>
    <t>16.29.30</t>
  </si>
  <si>
    <t>Fabbricazione di articoli in paglia e materiali da intreccio</t>
  </si>
  <si>
    <t>16.29.40</t>
  </si>
  <si>
    <t>Laboratori di corniciai</t>
  </si>
  <si>
    <t>17.11.00</t>
  </si>
  <si>
    <t>Fabbricazione di pasta-carta</t>
  </si>
  <si>
    <t>17.12.00</t>
  </si>
  <si>
    <t>Fabbricazione di carta e cartone</t>
  </si>
  <si>
    <t>17.21.00</t>
  </si>
  <si>
    <t>Fabbricazione di carta e cartone ondulato e di imballaggi di carta e cartone (esclusi quelli in carta pressata)</t>
  </si>
  <si>
    <t>17.22.00</t>
  </si>
  <si>
    <t>Fabbricazione di prodotti igienico-sanitari e per uso domestico in carta e ovatta di cellulosa</t>
  </si>
  <si>
    <t>17.23.01</t>
  </si>
  <si>
    <t>Fabbricazione di prodotti cartotecnici scolastici e commerciali quando l'attività di stampa non è la principale caratteristica</t>
  </si>
  <si>
    <t>17.23.09</t>
  </si>
  <si>
    <t>Fabbricazione di altri prodotti cartotecnici</t>
  </si>
  <si>
    <t>17.24.00</t>
  </si>
  <si>
    <t>Fabbricazione di carta da parati</t>
  </si>
  <si>
    <t>17.29.00</t>
  </si>
  <si>
    <t>Fabbricazione di altri articoli di carta e cartone</t>
  </si>
  <si>
    <t>18.11.00</t>
  </si>
  <si>
    <t>Stampa di giornali</t>
  </si>
  <si>
    <t>18.12.00</t>
  </si>
  <si>
    <t>Altra stampa</t>
  </si>
  <si>
    <t>18.13.00</t>
  </si>
  <si>
    <t>Lavorazioni preliminari alla stampa e ai media</t>
  </si>
  <si>
    <t>18.14.00</t>
  </si>
  <si>
    <t>Legatoria e servizi connessi</t>
  </si>
  <si>
    <t>18.20.00</t>
  </si>
  <si>
    <t>Riproduzione di supporti registrati</t>
  </si>
  <si>
    <t>19.10.01</t>
  </si>
  <si>
    <t>Fabbricazione di pece e coke di pece</t>
  </si>
  <si>
    <t>19.10.09</t>
  </si>
  <si>
    <t>Fabbricazione di altri prodotti di cokeria</t>
  </si>
  <si>
    <t>19.20.10</t>
  </si>
  <si>
    <t>Raffinerie di petrolio</t>
  </si>
  <si>
    <t>19.20.20</t>
  </si>
  <si>
    <t>Preparazione o miscelazione di derivati del petrolio (esclusa la petrolchimica)</t>
  </si>
  <si>
    <t>19.20.30</t>
  </si>
  <si>
    <t>Miscelazione di gas petroliferi liquefatti (GPL) e loro imbottigliamento</t>
  </si>
  <si>
    <t>19.20.40</t>
  </si>
  <si>
    <t>Fabbricazione di emulsioni di bitume, di catrame e di leganti per uso stradale</t>
  </si>
  <si>
    <t>19.20.90</t>
  </si>
  <si>
    <t>Fabbricazione di altri prodotti petroliferi raffinati</t>
  </si>
  <si>
    <t>20.11.00</t>
  </si>
  <si>
    <t>Fabbricazione di gas industriali</t>
  </si>
  <si>
    <t>20.12.00</t>
  </si>
  <si>
    <t>Fabbricazione di coloranti e pigmenti</t>
  </si>
  <si>
    <t>20.13.01</t>
  </si>
  <si>
    <t>Fabbricazione di uranio e torio arricchito</t>
  </si>
  <si>
    <t>20.13.09</t>
  </si>
  <si>
    <t>Fabbricazione di altri prodotti chimici di base inorganici</t>
  </si>
  <si>
    <t>20.14.01</t>
  </si>
  <si>
    <t>Fabbricazione di alcol etilico da materiali fermentati</t>
  </si>
  <si>
    <t>20.14.09</t>
  </si>
  <si>
    <t>Fabbricazione di altri prodotti chimici di base organici nca</t>
  </si>
  <si>
    <t>20.15.00</t>
  </si>
  <si>
    <t>Fabbricazione di fertilizzanti e composti azotati (esclusa la fabbricazione di compost)</t>
  </si>
  <si>
    <t>20.16.00</t>
  </si>
  <si>
    <t>Fabbricazione di materie plastiche in forme primarie</t>
  </si>
  <si>
    <t>20.17.00</t>
  </si>
  <si>
    <t>Fabbricazione di gomma sintetica in forme primarie</t>
  </si>
  <si>
    <t>20.20.00</t>
  </si>
  <si>
    <t>Fabbricazione di agrofarmaci e di altri prodotti chimici per l'agricoltura (esclusi i concimi)</t>
  </si>
  <si>
    <t>20.30.00</t>
  </si>
  <si>
    <t>Fabbricazione di pitture, vernici e smalti, inchiostri da stampa e adesivi sintetici (mastici)</t>
  </si>
  <si>
    <t>20.41.10</t>
  </si>
  <si>
    <t>Fabbricazione di saponi, detergenti e di agenti organici tensioattivi (esclusi i prodotti per toletta)</t>
  </si>
  <si>
    <t>20.41.20</t>
  </si>
  <si>
    <t>Fabbricazione di specialità chimiche per uso domestico e per manutenzione</t>
  </si>
  <si>
    <t>20.42.00</t>
  </si>
  <si>
    <t>Fabbricazione di prodotti per toletta: profumi, cosmetici, saponi e simili</t>
  </si>
  <si>
    <t>20.51.01</t>
  </si>
  <si>
    <t>Fabbricazione di fiammiferi</t>
  </si>
  <si>
    <t>20.51.02</t>
  </si>
  <si>
    <t>Fabbricazione di articoli esplosivi</t>
  </si>
  <si>
    <t>20.52.00</t>
  </si>
  <si>
    <t>Fabbricazione di colle</t>
  </si>
  <si>
    <t>20.53.00</t>
  </si>
  <si>
    <t>Fabbricazione di oli essenziali</t>
  </si>
  <si>
    <t>20.59.10</t>
  </si>
  <si>
    <t>Fabbricazione di prodotti chimici per uso fotografico</t>
  </si>
  <si>
    <t>20.59.20</t>
  </si>
  <si>
    <t>Fabbricazione di prodotti chimici organici ottenuti da prodotti di base derivati da processi di fermentazione o da materie prime vegetali</t>
  </si>
  <si>
    <t>20.59.30</t>
  </si>
  <si>
    <t>Trattamento chimico degli acidi grassi</t>
  </si>
  <si>
    <t>20.59.40</t>
  </si>
  <si>
    <t>Fabbricazione di prodotti chimici vari per uso industriale (inclusi i preparati antidetonanti e antigelo)</t>
  </si>
  <si>
    <t>20.59.50</t>
  </si>
  <si>
    <t>Fabbricazione di prodotti chimici impiegati per ufficio e per il consumo non industriale</t>
  </si>
  <si>
    <t>20.59.60</t>
  </si>
  <si>
    <t>Fabbricazione di prodotti ausiliari per le industrie tessili e del cuoio</t>
  </si>
  <si>
    <t>20.59.70</t>
  </si>
  <si>
    <t>Fabbricazione di prodotti elettrochimici (esclusa produzione di cloro, soda e potassa) ed elettrotermici</t>
  </si>
  <si>
    <t>20.59.90</t>
  </si>
  <si>
    <t>Fabbricazione di altri prodotti chimici nca</t>
  </si>
  <si>
    <t>20.60.00</t>
  </si>
  <si>
    <t>Fabbricazione di fibre sintetiche e artificiali</t>
  </si>
  <si>
    <t>21.10.00</t>
  </si>
  <si>
    <t>Fabbricazione di prodotti farmaceutici di base</t>
  </si>
  <si>
    <t>21.20.01</t>
  </si>
  <si>
    <t>Fabbricazione di sostanze diagnostiche radioattive in vivo</t>
  </si>
  <si>
    <t>21.20.09</t>
  </si>
  <si>
    <t>Fabbricazione di medicinali ed altri preparati farmaceutici</t>
  </si>
  <si>
    <t>22.11.10</t>
  </si>
  <si>
    <t>Fabbricazione di pneumatici e di camere d'aria</t>
  </si>
  <si>
    <t>22.11.20</t>
  </si>
  <si>
    <t>Rigenerazione e ricostruzione di pneumatici</t>
  </si>
  <si>
    <t>22.19.01</t>
  </si>
  <si>
    <t>Fabbricazione di suole di gomma e altre parti in gomma per calzature</t>
  </si>
  <si>
    <t>22.19.09</t>
  </si>
  <si>
    <t>Fabbricazione di altri prodotti in gomma nca</t>
  </si>
  <si>
    <t>22.21.00</t>
  </si>
  <si>
    <t>Fabbricazione di lastre, fogli, tubi e profilati in materie plastiche</t>
  </si>
  <si>
    <t>22.22.00</t>
  </si>
  <si>
    <t>Fabbricazione di imballaggi in materie plastiche</t>
  </si>
  <si>
    <t>22.23.01</t>
  </si>
  <si>
    <t>Fabbricazione di rivestimenti elastici per pavimenti (vinile, linoleum eccetera)</t>
  </si>
  <si>
    <t>22.23.02</t>
  </si>
  <si>
    <t>Fabbricazione di porte, finestre, intelaiature eccetera in plastica per l'edilizia</t>
  </si>
  <si>
    <t>22.23.09</t>
  </si>
  <si>
    <t>Fabbricazione di altri articoli in plastica per l'edilizia</t>
  </si>
  <si>
    <t>22.29.01</t>
  </si>
  <si>
    <t>Fabbricazione di parti in plastica per calzature</t>
  </si>
  <si>
    <t>22.29.02</t>
  </si>
  <si>
    <t>Fabbricazione di oggetti per l'ufficio e la scuola in plastica</t>
  </si>
  <si>
    <t>22.29.09</t>
  </si>
  <si>
    <t>Fabbricazione di altri articoli in materie plastiche nca</t>
  </si>
  <si>
    <t>23.11.00</t>
  </si>
  <si>
    <t>Fabbricazione di vetro piano</t>
  </si>
  <si>
    <t>23.12.00</t>
  </si>
  <si>
    <t>Lavorazione e trasformazione del vetro piano</t>
  </si>
  <si>
    <t>23.13.00</t>
  </si>
  <si>
    <t>Fabbricazione di vetro cavo</t>
  </si>
  <si>
    <t>23.14.00</t>
  </si>
  <si>
    <t>Fabbricazione di fibre di vetro</t>
  </si>
  <si>
    <t>23.19.10</t>
  </si>
  <si>
    <t>Fabbricazione di vetrerie per laboratori, per uso igienico, per farmacia</t>
  </si>
  <si>
    <t>23.19.20</t>
  </si>
  <si>
    <t>Lavorazione di vetro a mano e a soffio artistico</t>
  </si>
  <si>
    <t>23.19.90</t>
  </si>
  <si>
    <t>Fabbricazione di altri prodotti in vetro (inclusa la vetreria tecnica)</t>
  </si>
  <si>
    <t>23.20.00</t>
  </si>
  <si>
    <t>Fabbricazione di prodotti refrattari</t>
  </si>
  <si>
    <t>23.31.00</t>
  </si>
  <si>
    <t>Fabbricazione di piastrelle in ceramica per pavimenti e rivestimenti</t>
  </si>
  <si>
    <t>23.32.00</t>
  </si>
  <si>
    <t>Fabbricazione di mattoni, tegole ed altri prodotti per l'edilizia in terracotta</t>
  </si>
  <si>
    <t>23.41.00</t>
  </si>
  <si>
    <t>Fabbricazione di prodotti in ceramica per usi domestici e ornamentali</t>
  </si>
  <si>
    <t>23.42.00</t>
  </si>
  <si>
    <t>Fabbricazione di articoli sanitari in ceramica</t>
  </si>
  <si>
    <t>23.43.00</t>
  </si>
  <si>
    <t>Fabbricazione di isolatori e di pezzi isolanti in ceramica</t>
  </si>
  <si>
    <t>23.44.00</t>
  </si>
  <si>
    <t>Fabbricazione di altri prodotti in ceramica per uso tecnico e industriale</t>
  </si>
  <si>
    <t>23.49.00</t>
  </si>
  <si>
    <t>Fabbricazione di altri prodotti in ceramica</t>
  </si>
  <si>
    <t>23.51.00</t>
  </si>
  <si>
    <t>Produzione di cemento</t>
  </si>
  <si>
    <t>23.52.10</t>
  </si>
  <si>
    <t>Produzione di calce</t>
  </si>
  <si>
    <t>23.52.20</t>
  </si>
  <si>
    <t>Produzione di gesso</t>
  </si>
  <si>
    <t>23.61.00</t>
  </si>
  <si>
    <t>Fabbricazione di prodotti in calcestruzzo per l'edilizia</t>
  </si>
  <si>
    <t>23.62.00</t>
  </si>
  <si>
    <t>Fabbricazione di prodotti in gesso per l'edilizia</t>
  </si>
  <si>
    <t>23.63.00</t>
  </si>
  <si>
    <t>Produzione di calcestruzzo pronto per l'uso</t>
  </si>
  <si>
    <t>23.64.00</t>
  </si>
  <si>
    <t>Produzione di malta</t>
  </si>
  <si>
    <t>23.65.00</t>
  </si>
  <si>
    <t>Fabbricazione di prodotti in fibrocemento</t>
  </si>
  <si>
    <t>23.69.00</t>
  </si>
  <si>
    <t>Fabbricazione di altri prodotti in calcestruzzo, gesso e cemento</t>
  </si>
  <si>
    <t>23.70.10</t>
  </si>
  <si>
    <t>Segagione e lavorazione delle pietre e del marmo</t>
  </si>
  <si>
    <t>23.70.20</t>
  </si>
  <si>
    <t>Lavorazione artistica del marmo e di altre pietre affini, lavori in mosaico</t>
  </si>
  <si>
    <t>23.70.30</t>
  </si>
  <si>
    <t>Frantumazione di pietre e minerali vari non in connessione con l'estrazione</t>
  </si>
  <si>
    <t>23.91.00</t>
  </si>
  <si>
    <t>Produzione di prodotti abrasivi</t>
  </si>
  <si>
    <t>23.99.00</t>
  </si>
  <si>
    <t>Fabbricazione di altri prodotti in minerali non metalliferi nca</t>
  </si>
  <si>
    <t>24.10.00</t>
  </si>
  <si>
    <t>Siderurgia - Fabbricazione di ferro, acciaio e ferroleghe</t>
  </si>
  <si>
    <t>24.20.10</t>
  </si>
  <si>
    <t>Fabbricazione di tubi e condotti senza saldatura</t>
  </si>
  <si>
    <t>24.20.20</t>
  </si>
  <si>
    <t>Fabbricazione di tubi e condotti saldati e simili</t>
  </si>
  <si>
    <t>24.31.00</t>
  </si>
  <si>
    <t>Stiratura a freddo di barre</t>
  </si>
  <si>
    <t>24.32.00</t>
  </si>
  <si>
    <t>Laminazione a freddo di nastri</t>
  </si>
  <si>
    <t>24.33.01</t>
  </si>
  <si>
    <t>Fabbricazione di pannelli stratificati in acciaio</t>
  </si>
  <si>
    <t>24.33.02</t>
  </si>
  <si>
    <t>Profilatura mediante formatura o piegatura a freddo</t>
  </si>
  <si>
    <t>24.34.00</t>
  </si>
  <si>
    <t>Trafilatura a freddo</t>
  </si>
  <si>
    <t>24.41.00</t>
  </si>
  <si>
    <t>Produzione di metalli preziosi e semilavorati</t>
  </si>
  <si>
    <t>24.42.00</t>
  </si>
  <si>
    <t>Produzione di alluminio e semilavorati</t>
  </si>
  <si>
    <t>24.43.00</t>
  </si>
  <si>
    <t>Produzione di piombo, zinco e stagno e semilavorati</t>
  </si>
  <si>
    <t>24.44.00</t>
  </si>
  <si>
    <t>Produzione di rame e semilavorati</t>
  </si>
  <si>
    <t>24.45.00</t>
  </si>
  <si>
    <t>Produzione di altri metalli non ferrosi e semilavorati</t>
  </si>
  <si>
    <t>24.46.00</t>
  </si>
  <si>
    <t>Trattamento dei combustibili nucleari (escluso l'arricchimento di uranio e torio)</t>
  </si>
  <si>
    <t>24.51.00</t>
  </si>
  <si>
    <t>Fusione di ghisa e produzione di tubi e raccordi in ghisa</t>
  </si>
  <si>
    <t>24.52.00</t>
  </si>
  <si>
    <t>Fusione di acciaio</t>
  </si>
  <si>
    <t>24.53.00</t>
  </si>
  <si>
    <t>Fusione di metalli leggeri</t>
  </si>
  <si>
    <t>24.54.00</t>
  </si>
  <si>
    <t>Fusione di altri metalli non ferrosi</t>
  </si>
  <si>
    <t>25.11.00</t>
  </si>
  <si>
    <t>Fabbricazione di strutture metalliche e parti assemblate di strutture</t>
  </si>
  <si>
    <t>25.12.10</t>
  </si>
  <si>
    <t>Fabbricazione di porte, finestre e loro telai, imposte e cancelli metallici</t>
  </si>
  <si>
    <t>25.12.20</t>
  </si>
  <si>
    <t>Fabbricazione di strutture metalliche per tende da sole, tende alla veneziana e simili</t>
  </si>
  <si>
    <t>25.21.00</t>
  </si>
  <si>
    <t>Fabbricazione di radiatori e contenitori in metallo per caldaie per il riscaldamento centrale</t>
  </si>
  <si>
    <t>25.29.00</t>
  </si>
  <si>
    <t>Fabbricazione di cisterne, serbatoi e contenitori in metallo per impieghi di stoccaggio o di produzione</t>
  </si>
  <si>
    <t>25.30.00</t>
  </si>
  <si>
    <t>Fabbricazione di generatori di vapore (esclusi i contenitori in metallo per caldaie per il riscaldamento centrale ad acqua calda)</t>
  </si>
  <si>
    <t>25.40.00</t>
  </si>
  <si>
    <t>Fabbricazione di armi e munizioni</t>
  </si>
  <si>
    <t>25.50.00</t>
  </si>
  <si>
    <t>Fucinatura, imbutitura, stampaggio e profilatura dei metalli; metallurgia delle polveri</t>
  </si>
  <si>
    <t>25.61.00</t>
  </si>
  <si>
    <t>Trattamento e rivestimento dei metalli</t>
  </si>
  <si>
    <t>25.62.00</t>
  </si>
  <si>
    <t>Lavori di meccanica generale</t>
  </si>
  <si>
    <t>25.71.00</t>
  </si>
  <si>
    <t>Fabbricazione di articoli di coltelleria, posateria ed armi bianche</t>
  </si>
  <si>
    <t>25.72.00</t>
  </si>
  <si>
    <t>Fabbricazione di serrature e cerniere e ferramenta simili</t>
  </si>
  <si>
    <t>25.73.11</t>
  </si>
  <si>
    <t>Fabbricazione di utensileria ad azionamento manuale</t>
  </si>
  <si>
    <t>25.73.12</t>
  </si>
  <si>
    <t>Fabbricazione di parti intercambiabili per macchine utensili</t>
  </si>
  <si>
    <t>25.73.20</t>
  </si>
  <si>
    <t>Fabbricazione di stampi, portastampi, sagome, forme per macchine</t>
  </si>
  <si>
    <t>25.91.00</t>
  </si>
  <si>
    <t>Fabbricazione di bidoni in acciaio e contenitori analoghi per il trasporto e l'imballaggio</t>
  </si>
  <si>
    <t>25.92.00</t>
  </si>
  <si>
    <t>Fabbricazione di imballaggi leggeri in metallo</t>
  </si>
  <si>
    <t>25.93.10</t>
  </si>
  <si>
    <t>Fabbricazione di prodotti fabbricati con fili metallici</t>
  </si>
  <si>
    <t>25.93.20</t>
  </si>
  <si>
    <t>Fabbricazione di molle</t>
  </si>
  <si>
    <t>25.93.30</t>
  </si>
  <si>
    <t>Fabbricazione di catene fucinate senza saldatura e stampate</t>
  </si>
  <si>
    <t>25.94.00</t>
  </si>
  <si>
    <t>Fabbricazione di articoli di bulloneria</t>
  </si>
  <si>
    <t>25.99.11</t>
  </si>
  <si>
    <t>Fabbricazione di caraffe e bottiglie isolate in metallo</t>
  </si>
  <si>
    <t>25.99.19</t>
  </si>
  <si>
    <t>Fabbricazione di stoviglie, pentolame, vasellame, attrezzi da cucina e altri accessori casalinghi non elettrici, articoli metallici per l'arredamento di stanze da bagno</t>
  </si>
  <si>
    <t>25.99.20</t>
  </si>
  <si>
    <t>Fabbricazione di casseforti, forzieri e porte metalliche blindate</t>
  </si>
  <si>
    <t>25.99.30</t>
  </si>
  <si>
    <t>Fabbricazione di oggetti in ferro, in rame ed altri metalli</t>
  </si>
  <si>
    <t>25.99.91</t>
  </si>
  <si>
    <t>Fabbricazione di magneti metallici permanenti</t>
  </si>
  <si>
    <t>25.99.99</t>
  </si>
  <si>
    <t>Fabbricazione di altri articoli metallici e minuteria metallica nca</t>
  </si>
  <si>
    <t>26.11.01</t>
  </si>
  <si>
    <t>Fabbricazione di diodi, transistor e relativi congegni elettronici</t>
  </si>
  <si>
    <t>26.11.09</t>
  </si>
  <si>
    <t>Fabbricazione di altri componenti elettronici</t>
  </si>
  <si>
    <t>26.12.00</t>
  </si>
  <si>
    <t>Fabbricazione di schede elettroniche assemblate</t>
  </si>
  <si>
    <t>26.20.00</t>
  </si>
  <si>
    <t>Fabbricazione di computer e unità periferiche</t>
  </si>
  <si>
    <t>26.30.10</t>
  </si>
  <si>
    <t>Fabbricazione di apparecchi trasmittenti radiotelevisivi (incluse le telecamere)</t>
  </si>
  <si>
    <t>26.30.21</t>
  </si>
  <si>
    <t>Fabbricazione di sistemi antifurto e antincendio</t>
  </si>
  <si>
    <t>26.30.29</t>
  </si>
  <si>
    <t>Fabbricazione di altri apparecchi elettrici ed elettronici per telecomunicazioni</t>
  </si>
  <si>
    <t>26.40.01</t>
  </si>
  <si>
    <t>Fabbricazione di apparecchi per la riproduzione e registrazione del suono e delle immagini</t>
  </si>
  <si>
    <t>26.40.02</t>
  </si>
  <si>
    <t>Fabbricazione di console per videogiochi (esclusi i giochi elettronici)</t>
  </si>
  <si>
    <t>26.51.10</t>
  </si>
  <si>
    <t>Fabbricazione di strumenti per navigazione, idrologia, geofisica e meteorologia</t>
  </si>
  <si>
    <t>26.51.21</t>
  </si>
  <si>
    <t>Fabbricazione di rilevatori di fiamma e combustione, di mine, di movimento, generatori d'impulso e metal detector</t>
  </si>
  <si>
    <t>26.51.29</t>
  </si>
  <si>
    <t>Fabbricazione di altri apparecchi di misura e regolazione, strumenti da disegno, di contatori di elettricità, gas, acqua ed altri liquidi, di bilance analitiche di precisione (incluse parti staccate ed accessori)</t>
  </si>
  <si>
    <t>26.52.00</t>
  </si>
  <si>
    <t>Fabbricazione di orologi</t>
  </si>
  <si>
    <t>26.60.01</t>
  </si>
  <si>
    <t>Fabbricazione di apparecchiature di irradiazione per alimenti e latte</t>
  </si>
  <si>
    <t>26.60.02</t>
  </si>
  <si>
    <t>Fabbricazione di apparecchi elettromedicali (incluse parti staccate e accessori)</t>
  </si>
  <si>
    <t>26.60.09</t>
  </si>
  <si>
    <t>Fabbricazione di altri strumenti per irradiazione ed altre apparecchiature elettroterapeutiche</t>
  </si>
  <si>
    <t>26.70.11</t>
  </si>
  <si>
    <t>Fabbricazione di elementi ottici e strumenti ottici di precisione</t>
  </si>
  <si>
    <t>26.70.12</t>
  </si>
  <si>
    <t>Fabbricazione di attrezzature ottiche di misurazione e controllo</t>
  </si>
  <si>
    <t>26.70.20</t>
  </si>
  <si>
    <t>Fabbricazione di apparecchiature fotografiche e cinematografiche</t>
  </si>
  <si>
    <t>26.80.00</t>
  </si>
  <si>
    <t>Fabbricazione di supporti magnetici ed ottici</t>
  </si>
  <si>
    <t>27.11.00</t>
  </si>
  <si>
    <t>Fabbricazione di motori, generatori e trasformatori elettrici</t>
  </si>
  <si>
    <t>27.12.00</t>
  </si>
  <si>
    <t>Fabbricazione di apparecchiature per le reti di distribuzione e il controllo dell'elettricità</t>
  </si>
  <si>
    <t>27.20.00</t>
  </si>
  <si>
    <t>Fabbricazione di batterie di pile ed accumulatori elettrici</t>
  </si>
  <si>
    <t>27.31.01</t>
  </si>
  <si>
    <t>Fabbricazione di cavi a fibra ottica per la trasmissione di dati o di immagini</t>
  </si>
  <si>
    <t>27.31.02</t>
  </si>
  <si>
    <t>Fabbricazione di fibre ottiche</t>
  </si>
  <si>
    <t>27.32.00</t>
  </si>
  <si>
    <t>Fabbricazione di altri fili e cavi elettrici ed elettronici</t>
  </si>
  <si>
    <t>27.33.01</t>
  </si>
  <si>
    <t>Fabbricazione di apparecchiature in plastica non conduttiva</t>
  </si>
  <si>
    <t>27.33.09</t>
  </si>
  <si>
    <t>Fabbricazione di altre attrezzature per cablaggio</t>
  </si>
  <si>
    <t>27.40.01</t>
  </si>
  <si>
    <t>Fabbricazione di apparecchiature di illuminazione e segnalazione per mezzi di trasporto</t>
  </si>
  <si>
    <t>27.40.09</t>
  </si>
  <si>
    <t>Fabbricazione di altre apparecchiature per illuminazione</t>
  </si>
  <si>
    <t>27.51.00</t>
  </si>
  <si>
    <t>Fabbricazione di elettrodomestici</t>
  </si>
  <si>
    <t>27.52.00</t>
  </si>
  <si>
    <t>Fabbricazione di apparecchi per uso domestico non elettrici</t>
  </si>
  <si>
    <t>27.90.01</t>
  </si>
  <si>
    <t>Fabbricazione di apparecchiature elettriche per saldature e brasature</t>
  </si>
  <si>
    <t>27.90.02</t>
  </si>
  <si>
    <t>Fabbricazione di insegne elettriche e apparecchiature elettriche di segnalazione</t>
  </si>
  <si>
    <t>27.90.03</t>
  </si>
  <si>
    <t>Fabbricazione di capacitori elettrici, resistenze, condensatori e simili, acceleratori</t>
  </si>
  <si>
    <t>27.90.09</t>
  </si>
  <si>
    <t>Fabbricazione di altre apparecchiature elettriche nca</t>
  </si>
  <si>
    <t>28.11.11</t>
  </si>
  <si>
    <t>Fabbricazione di motori a combustione interna (esclusi i motori destinati ai mezzi di trasporto su strada e ad aeromobili)</t>
  </si>
  <si>
    <t>28.11.12</t>
  </si>
  <si>
    <t>Fabbricazione di pistoni, fasce elastiche, carburatori e parti simili di motori a combustione interna</t>
  </si>
  <si>
    <t>28.11.20</t>
  </si>
  <si>
    <t>Fabbricazione di turbine e turboalternatori (incluse parti e accessori)</t>
  </si>
  <si>
    <t>28.12.00</t>
  </si>
  <si>
    <t>Fabbricazione di apparecchiature fluidodinamiche</t>
  </si>
  <si>
    <t>28.13.00</t>
  </si>
  <si>
    <t>Fabbricazione di altre pompe e compressori</t>
  </si>
  <si>
    <t>28.14.00</t>
  </si>
  <si>
    <t>Fabbricazione di altri rubinetti e valvole</t>
  </si>
  <si>
    <t>28.15.10</t>
  </si>
  <si>
    <t>Fabbricazione di organi di trasmissione (esclusi quelli idraulici e quelli per autoveicoli, aeromobili e motocicli)</t>
  </si>
  <si>
    <t>28.15.20</t>
  </si>
  <si>
    <t>Fabbricazione di cuscinetti a sfere</t>
  </si>
  <si>
    <t>28.21.10</t>
  </si>
  <si>
    <t>Fabbricazione di forni, fornaci e bruciatori</t>
  </si>
  <si>
    <t>28.21.21</t>
  </si>
  <si>
    <t>Fabbricazione di caldaie per riscaldamento</t>
  </si>
  <si>
    <t>28.21.29</t>
  </si>
  <si>
    <t>Fabbricazione di altri sistemi per riscaldamento</t>
  </si>
  <si>
    <t>28.22.01</t>
  </si>
  <si>
    <t>Fabbricazione di ascensori, montacarichi e scale mobili</t>
  </si>
  <si>
    <t>28.22.02</t>
  </si>
  <si>
    <t>Fabbricazione di gru, argani, verricelli a mano e a motore, carrelli trasbordatori, carrelli elevatori e piattaforme girevoli</t>
  </si>
  <si>
    <t>28.22.03</t>
  </si>
  <si>
    <t>Fabbricazione di carriole</t>
  </si>
  <si>
    <t>28.22.09</t>
  </si>
  <si>
    <t>Fabbricazione di altre macchine e apparecchi di sollevamento e movimentazione</t>
  </si>
  <si>
    <t>28.23.01</t>
  </si>
  <si>
    <t>Fabbricazione di cartucce toner</t>
  </si>
  <si>
    <t>28.23.09</t>
  </si>
  <si>
    <t>Fabbricazione di macchine ed altre attrezzature per ufficio (esclusi computer e periferiche)</t>
  </si>
  <si>
    <t>28.24.00</t>
  </si>
  <si>
    <t>Fabbricazione di utensili portatili a motore</t>
  </si>
  <si>
    <t>28.25.00</t>
  </si>
  <si>
    <t>Fabbricazione di attrezzature di uso non domestico per la refrigerazione e la ventilazione; fabbricazione di condizionatori domestici fissi</t>
  </si>
  <si>
    <t>28.29.10</t>
  </si>
  <si>
    <t>Fabbricazione di bilance e di macchine automatiche per la vendita e la distribuzione (incluse parti staccate e accessori)</t>
  </si>
  <si>
    <t>28.29.20</t>
  </si>
  <si>
    <t>Fabbricazione di macchine e apparecchi per le industrie chimiche, petrolchimiche e petrolifere (incluse parti e accessori)</t>
  </si>
  <si>
    <t>28.29.30</t>
  </si>
  <si>
    <t>Fabbricazione di macchine automatiche per la dosatura, la confezione e per l'imballaggio (incluse parti e accessori)</t>
  </si>
  <si>
    <t>28.29.91</t>
  </si>
  <si>
    <t>Fabbricazione di apparecchi per depurare e filtrare liquidi e gas per uso non domestico</t>
  </si>
  <si>
    <t>28.29.92</t>
  </si>
  <si>
    <t>Fabbricazione di macchine per la pulizia (incluse le lavastoviglie) per uso non domestico</t>
  </si>
  <si>
    <t>28.29.93</t>
  </si>
  <si>
    <t>Fabbricazione di livelle, metri doppi a nastro e utensili simili, strumenti di precisione per meccanica (esclusi quelli ottici)</t>
  </si>
  <si>
    <t>28.29.99</t>
  </si>
  <si>
    <t>Fabbricazione di altro materiale meccanico e di altre macchine di impiego generale nca</t>
  </si>
  <si>
    <t>28.30.10</t>
  </si>
  <si>
    <t>Fabbricazione di trattori agricoli</t>
  </si>
  <si>
    <t>28.30.90</t>
  </si>
  <si>
    <t>Fabbricazione di altre macchine per l'agricoltura, la silvicoltura e la zootecnia</t>
  </si>
  <si>
    <t>28.41.00</t>
  </si>
  <si>
    <t>Fabbricazione di macchine utensili per la formatura dei metalli (incluse parti e accessori ed escluse le parti intercambiabili)</t>
  </si>
  <si>
    <t>28.49.01</t>
  </si>
  <si>
    <t>Fabbricazione di macchine per la galvanostegia</t>
  </si>
  <si>
    <t>28.49.09</t>
  </si>
  <si>
    <t>Fabbricazione di altre macchine utensili (incluse parti e accessori) nca</t>
  </si>
  <si>
    <t>28.91.00</t>
  </si>
  <si>
    <t>Fabbricazione di macchine per la metallurgia (incluse parti e accessori)</t>
  </si>
  <si>
    <t>28.92.01</t>
  </si>
  <si>
    <t>Fabbricazione di macchine per il trasporto a cassone ribaltabile per impiego specifico in miniere, cave e cantieri</t>
  </si>
  <si>
    <t>28.92.09</t>
  </si>
  <si>
    <t>Fabbricazione di altre macchine da miniera, cava e cantiere (incluse parti e accessori)</t>
  </si>
  <si>
    <t>28.93.00</t>
  </si>
  <si>
    <t>Fabbricazione di macchine per l'industria alimentare, delle bevande e del tabacco (incluse parti e accessori)</t>
  </si>
  <si>
    <t>28.94.10</t>
  </si>
  <si>
    <t>Fabbricazione di macchine tessili, di macchine e di impianti per il trattamento ausiliario dei tessili, di macchine per cucire e per maglieria (incluse parti e accessori)</t>
  </si>
  <si>
    <t>28.94.20</t>
  </si>
  <si>
    <t>Fabbricazione di macchine e apparecchi per l'industria delle pelli, del cuoio e delle calzature (incluse parti e accessori)</t>
  </si>
  <si>
    <t>28.94.30</t>
  </si>
  <si>
    <t>Fabbricazione di apparecchiature e di macchine per lavanderie e stirerie (incluse parti e accessori)</t>
  </si>
  <si>
    <t>28.95.00</t>
  </si>
  <si>
    <t>Fabbricazione di macchine per l'industria della carta e del cartone (incluse parti e accessori)</t>
  </si>
  <si>
    <t>28.96.00</t>
  </si>
  <si>
    <t>Fabbricazione di macchine per l'industria delle materie plastiche e della gomma (incluse parti e accessori)</t>
  </si>
  <si>
    <t>28.99.10</t>
  </si>
  <si>
    <t>Fabbricazione di macchine per la stampa e la legatoria (incluse parti e accessori)</t>
  </si>
  <si>
    <t>28.99.20</t>
  </si>
  <si>
    <t>Fabbricazione di robot industriali per usi molteplici (incluse parti e accessori)</t>
  </si>
  <si>
    <t>28.99.30</t>
  </si>
  <si>
    <t>Fabbricazione di apparecchi per istituti di bellezza e centri di benessere</t>
  </si>
  <si>
    <t>28.99.91</t>
  </si>
  <si>
    <t>Fabbricazione di apparecchiature per il lancio di aeromobili, catapulte per portaerei e apparecchiature simili</t>
  </si>
  <si>
    <t>28.99.92</t>
  </si>
  <si>
    <t>Fabbricazione di giostre, altalene ed altre attrezzature per parchi di divertimento</t>
  </si>
  <si>
    <t>28.99.93</t>
  </si>
  <si>
    <t>Fabbricazione di apparecchiature per l'allineamento e il bilanciamento delle ruote; altre apparecchiature per il bilanciamento</t>
  </si>
  <si>
    <t>28.99.99</t>
  </si>
  <si>
    <t>Fabbricazione di altre macchine ed attrezzature per impieghi speciali nca (incluse parti e accessori)</t>
  </si>
  <si>
    <t>29.10.00</t>
  </si>
  <si>
    <t>Fabbricazione di autoveicoli</t>
  </si>
  <si>
    <t>29.20.00</t>
  </si>
  <si>
    <t>Fabbricazione di carrozzerie per autoveicoli, rimorchi e semirimorchi</t>
  </si>
  <si>
    <t>29.31.00</t>
  </si>
  <si>
    <t>Fabbricazione di apparecchiature elettriche ed elettroniche per autoveicoli e loro motori</t>
  </si>
  <si>
    <t>29.32.01</t>
  </si>
  <si>
    <t>Fabbricazione di sedili per autoveicoli</t>
  </si>
  <si>
    <t>29.32.09</t>
  </si>
  <si>
    <t>Fabbricazione di altre parti ed accessori per autoveicoli e loro motori nca</t>
  </si>
  <si>
    <t>30.11.01</t>
  </si>
  <si>
    <t>Fabbricazione di sedili per navi</t>
  </si>
  <si>
    <t>30.11.02</t>
  </si>
  <si>
    <t>Cantieri navali per costruzioni metalliche e non metalliche (esclusi i sedili per navi)</t>
  </si>
  <si>
    <t>30.12.00</t>
  </si>
  <si>
    <t>Costruzione di imbarcazioni da diporto e sportive</t>
  </si>
  <si>
    <t>30.20.01</t>
  </si>
  <si>
    <t>Fabbricazione di sedili per tram, filovie e metropolitane</t>
  </si>
  <si>
    <t>30.20.02</t>
  </si>
  <si>
    <t>Costruzione di altro materiale rotabile ferroviario, tranviario, filoviario, per metropolitane e per miniere</t>
  </si>
  <si>
    <t>30.30.01</t>
  </si>
  <si>
    <t>Fabbricazione di sedili per aeromobili</t>
  </si>
  <si>
    <t>30.30.02</t>
  </si>
  <si>
    <t>Fabbricazione di missili balistici</t>
  </si>
  <si>
    <t>30.30.09</t>
  </si>
  <si>
    <t>Fabbricazione di aeromobili, di veicoli spaziali e dei relativi dispositivi nca</t>
  </si>
  <si>
    <t>30.40.00</t>
  </si>
  <si>
    <t>Fabbricazione di veicoli militari da combattimento</t>
  </si>
  <si>
    <t>30.91.11</t>
  </si>
  <si>
    <t>Fabbricazione di motori per motocicli</t>
  </si>
  <si>
    <t>30.91.12</t>
  </si>
  <si>
    <t>Fabbricazione di motocicli</t>
  </si>
  <si>
    <t>30.91.20</t>
  </si>
  <si>
    <t>Fabbricazione di accessori e pezzi staccati per motocicli e ciclomotori</t>
  </si>
  <si>
    <t>30.92.10</t>
  </si>
  <si>
    <t>Fabbricazione e montaggio di biciclette</t>
  </si>
  <si>
    <t>30.92.20</t>
  </si>
  <si>
    <t>Fabbricazione di parti ed accessori per biciclette</t>
  </si>
  <si>
    <t>30.92.30</t>
  </si>
  <si>
    <t>Fabbricazione di veicoli per invalidi (incluse parti e accessori)</t>
  </si>
  <si>
    <t>30.92.40</t>
  </si>
  <si>
    <t>Fabbricazione di carrozzine e passeggini per neonati</t>
  </si>
  <si>
    <t>30.99.00</t>
  </si>
  <si>
    <t>Fabbricazione di veicoli a trazione manuale o animale</t>
  </si>
  <si>
    <t>31.01.10</t>
  </si>
  <si>
    <t>Fabbricazione di sedie e poltrone per ufficio e negozi</t>
  </si>
  <si>
    <t>31.01.21</t>
  </si>
  <si>
    <t>Fabbricazione di altri mobili metallici per ufficio e negozi</t>
  </si>
  <si>
    <t>31.01.22</t>
  </si>
  <si>
    <t>Fabbricazione di altri mobili non metallici per ufficio e negozi</t>
  </si>
  <si>
    <t>31.02.00</t>
  </si>
  <si>
    <t>Fabbricazione di mobili per cucina</t>
  </si>
  <si>
    <t>31.03.00</t>
  </si>
  <si>
    <t>Fabbricazione di materassi</t>
  </si>
  <si>
    <t>31.09.10</t>
  </si>
  <si>
    <t>Fabbricazione di mobili per arredo domestico</t>
  </si>
  <si>
    <t>31.09.20</t>
  </si>
  <si>
    <t>Fabbricazione di sedie e sedili (esclusi quelli per aeromobili, autoveicoli, navi, treni, ufficio e negozi)</t>
  </si>
  <si>
    <t>31.09.30</t>
  </si>
  <si>
    <t>Fabbricazione di poltrone e divani</t>
  </si>
  <si>
    <t>31.09.40</t>
  </si>
  <si>
    <t>Fabbricazione di parti e accessori di mobili</t>
  </si>
  <si>
    <t>31.09.50</t>
  </si>
  <si>
    <t>Finitura di mobili</t>
  </si>
  <si>
    <t>31.09.90</t>
  </si>
  <si>
    <t>Fabbricazione di altri mobili (inclusi quelli per arredo esterno)</t>
  </si>
  <si>
    <t>32.11.00</t>
  </si>
  <si>
    <t>Coniazione di monete</t>
  </si>
  <si>
    <t>32.12.10</t>
  </si>
  <si>
    <t>Fabbricazione di oggetti di gioielleria ed oreficeria in metalli preziosi o rivestiti di metalli preziosi</t>
  </si>
  <si>
    <t>32.12.20</t>
  </si>
  <si>
    <t>Lavorazione di pietre preziose e semipreziose per gioielleria e per uso industriale</t>
  </si>
  <si>
    <t>32.13.01</t>
  </si>
  <si>
    <t>Fabbricazione di cinturini metallici per orologi (esclusi quelli in metalli preziosi)</t>
  </si>
  <si>
    <t>32.13.09</t>
  </si>
  <si>
    <t>Fabbricazione di bigiotteria e articoli simili nca</t>
  </si>
  <si>
    <t>32.20.00</t>
  </si>
  <si>
    <t>Fabbricazione di strumenti musicali (incluse parti e accessori)</t>
  </si>
  <si>
    <t>32.30.00</t>
  </si>
  <si>
    <t>Fabbricazione di articoli sportivi</t>
  </si>
  <si>
    <t>32.40.10</t>
  </si>
  <si>
    <t>Fabbricazione di giochi (inclusi i giochi elettronici)</t>
  </si>
  <si>
    <t>32.40.20</t>
  </si>
  <si>
    <t>Fabbricazione di giocattoli (inclusi i tricicli e gli strumenti musicali giocattolo)</t>
  </si>
  <si>
    <t>32.50.11</t>
  </si>
  <si>
    <t>Fabbricazione di materiale medico-chirurgico e veterinario</t>
  </si>
  <si>
    <t>32.50.12</t>
  </si>
  <si>
    <t>Fabbricazione di apparecchi e strumenti per odontoiatria e di apparecchi medicali (incluse parti staccate e accessori)</t>
  </si>
  <si>
    <t>32.50.13</t>
  </si>
  <si>
    <t>Fabbricazione di mobili per uso medico, chirurgico, odontoiatrico e veterinario</t>
  </si>
  <si>
    <t>32.50.14</t>
  </si>
  <si>
    <t>Fabbricazione di centrifughe per laboratori</t>
  </si>
  <si>
    <t>32.50.20</t>
  </si>
  <si>
    <t>Fabbricazione di protesi dentarie (inclusa riparazione)</t>
  </si>
  <si>
    <t>32.50.30</t>
  </si>
  <si>
    <t>Fabbricazione di protesi ortopediche, altre protesi ed ausili (inclusa riparazione)</t>
  </si>
  <si>
    <t>32.50.40</t>
  </si>
  <si>
    <t>Fabbricazione di lenti oftalmiche</t>
  </si>
  <si>
    <t>32.50.50</t>
  </si>
  <si>
    <t>Fabbricazione di armature per occhiali di qualsiasi tipo; montatura in serie di occhiali comuni</t>
  </si>
  <si>
    <t>32.91.00</t>
  </si>
  <si>
    <t>Fabbricazione di scope e spazzole</t>
  </si>
  <si>
    <t>32.99.11</t>
  </si>
  <si>
    <t>Fabbricazione di articoli di vestiario ignifughi e protettivi di sicurezza</t>
  </si>
  <si>
    <t>32.99.12</t>
  </si>
  <si>
    <t>Fabbricazione di articoli in plastica per la sicurezza personale</t>
  </si>
  <si>
    <t>32.99.13</t>
  </si>
  <si>
    <t>Fabbricazione di articoli in metallo per la sicurezza personale</t>
  </si>
  <si>
    <t>32.99.14</t>
  </si>
  <si>
    <t>Fabbricazione di maschere antigas</t>
  </si>
  <si>
    <t>32.99.19</t>
  </si>
  <si>
    <t>Fabbricazione di altre attrezzature ed altri articoli protettivi di sicurezza</t>
  </si>
  <si>
    <t>32.99.20</t>
  </si>
  <si>
    <t>Fabbricazione di ombrelli, bottoni, chiusure lampo, parrucche e affini</t>
  </si>
  <si>
    <t>32.99.30</t>
  </si>
  <si>
    <t>Fabbricazione di oggetti di cancelleria</t>
  </si>
  <si>
    <t>32.99.40</t>
  </si>
  <si>
    <t>Fabbricazione di casse funebri</t>
  </si>
  <si>
    <t>32.99.90</t>
  </si>
  <si>
    <t>Fabbricazione di altri articoli nca</t>
  </si>
  <si>
    <t>33.11.01</t>
  </si>
  <si>
    <t>Riparazione e manutenzione di stampi, portastampi, sagome, forme per macchine</t>
  </si>
  <si>
    <t>33.11.02</t>
  </si>
  <si>
    <t>Riparazione e manutenzione di utensileria ad azionamento manuale</t>
  </si>
  <si>
    <t>33.11.03</t>
  </si>
  <si>
    <t>Riparazione e manutenzione di armi, sistemi d'arma e munizioni</t>
  </si>
  <si>
    <t>33.11.04</t>
  </si>
  <si>
    <t>Riparazione e manutenzione di casseforti, forzieri, porte metalliche blindate</t>
  </si>
  <si>
    <t>33.11.05</t>
  </si>
  <si>
    <t>Riparazione e manutenzione di armi bianche</t>
  </si>
  <si>
    <t>33.11.06</t>
  </si>
  <si>
    <t>Riparazione e manutenzione di container</t>
  </si>
  <si>
    <t>33.11.07</t>
  </si>
  <si>
    <t>Riparazione e manutenzione di carrelli per la spesa</t>
  </si>
  <si>
    <t>33.11.09</t>
  </si>
  <si>
    <t>Riparazione e manutenzione di altri prodotti in metallo</t>
  </si>
  <si>
    <t>33.12.10</t>
  </si>
  <si>
    <t>Riparazione e manutenzione di macchine di impiego generale</t>
  </si>
  <si>
    <t>33.12.20</t>
  </si>
  <si>
    <t>Riparazione e manutenzione di forni, fornaci e bruciatori</t>
  </si>
  <si>
    <t>33.12.30</t>
  </si>
  <si>
    <t>Riparazione e manutenzione di macchine e apparecchi di sollevamento e movimentazione (esclusi ascensori)</t>
  </si>
  <si>
    <t>33.12.40</t>
  </si>
  <si>
    <t>Riparazione e manutenzione di attrezzature di uso non domestico per la refrigerazione e la ventilazione</t>
  </si>
  <si>
    <t>33.12.51</t>
  </si>
  <si>
    <t>Riparazione e manutenzione di macchine ed attrezzature per ufficio (esclusi computer, periferiche, fax)</t>
  </si>
  <si>
    <t>33.12.52</t>
  </si>
  <si>
    <t>Riparazione e manutenzione di bilance e macchine automatiche per la vendita e la distribuzione</t>
  </si>
  <si>
    <t>33.12.53</t>
  </si>
  <si>
    <t>Riparazione e manutenzione di macchine per le industrie chimiche, petrolchimiche e petrolifere</t>
  </si>
  <si>
    <t>33.12.54</t>
  </si>
  <si>
    <t>Riparazione e manutenzione di macchine per la dosatura, la confezione e l'imballaggio</t>
  </si>
  <si>
    <t>33.12.55</t>
  </si>
  <si>
    <t>Riparazione e manutenzione di estintori (inclusa la ricarica)</t>
  </si>
  <si>
    <t>33.12.59</t>
  </si>
  <si>
    <t>Riparazione e manutenzione di altre macchine di impiego generale nca</t>
  </si>
  <si>
    <t>33.12.60</t>
  </si>
  <si>
    <t>Riparazione e manutenzione di trattori agricoli</t>
  </si>
  <si>
    <t>33.12.70</t>
  </si>
  <si>
    <t>Riparazione e manutenzione di altre macchine per l'agricoltura, la silvicoltura e la zootecnia</t>
  </si>
  <si>
    <t>33.12.91</t>
  </si>
  <si>
    <t>Riparazione e manutenzione di parti intercambiabili per macchine utensili</t>
  </si>
  <si>
    <t>33.12.92</t>
  </si>
  <si>
    <t>Riparazione e manutenzione di giostre, altalene, padiglioni da tiro al bersaglio ed altre attrezzature per parchi di divertimento</t>
  </si>
  <si>
    <t>33.12.99</t>
  </si>
  <si>
    <t>Riparazione e manutenzione di altre macchine per impieghi speciali nca (incluse le macchine utensili)</t>
  </si>
  <si>
    <t>33.13.01</t>
  </si>
  <si>
    <t>Riparazione e manutenzione di apparecchiature ottiche, fotografiche e cinematografiche (escluse videocamere)</t>
  </si>
  <si>
    <t>33.13.02</t>
  </si>
  <si>
    <t>33.13.03</t>
  </si>
  <si>
    <t>Riparazione e manutenzione di apparecchi elettromedicali, di materiale medico-chirurgico e veterinario, di apparecchi e strumenti per odontoiatria</t>
  </si>
  <si>
    <t>33.13.04</t>
  </si>
  <si>
    <t>Riparazione e manutenzione di apparati di distillazione per laboratori, di centrifughe per laboratori e di macchinari per pulizia ad ultrasuoni per laboratori</t>
  </si>
  <si>
    <t>33.13.09</t>
  </si>
  <si>
    <t>Riparazione e manutenzione di altre apparecchiature elettroniche (escluse quelle per le telecomunicazioni ed i computer)</t>
  </si>
  <si>
    <t>33.14.00</t>
  </si>
  <si>
    <t>Riparazione e manutenzione di apparecchiature elettriche (esclusi gli elettrodomestici)</t>
  </si>
  <si>
    <t>33.14.01</t>
  </si>
  <si>
    <t>33.14.09</t>
  </si>
  <si>
    <t>33.15.00</t>
  </si>
  <si>
    <t>Riparazione e manutenzione di navi commerciali e imbarcazioni da diporto (esclusi i loro motori)</t>
  </si>
  <si>
    <t>33.16.00</t>
  </si>
  <si>
    <t>Riparazione e manutenzione di aeromobili e di veicoli spaziali</t>
  </si>
  <si>
    <t>33.17.00</t>
  </si>
  <si>
    <t>Riparazione e manutenzione di materiale rotabile ferroviario, tranviario, filoviario e per metropolitane (esclusi i loro motori)</t>
  </si>
  <si>
    <t>33.19.01</t>
  </si>
  <si>
    <t>Riparazioni di pallets e contenitori in legno per trasporto</t>
  </si>
  <si>
    <t>33.19.02</t>
  </si>
  <si>
    <t>Riparazione di prodotti in gomma</t>
  </si>
  <si>
    <t>33.19.03</t>
  </si>
  <si>
    <t>Riparazione di articoli in vetro</t>
  </si>
  <si>
    <t>33.19.04</t>
  </si>
  <si>
    <t>Riparazioni di altri prodotti in legno nca</t>
  </si>
  <si>
    <t>33.19.09</t>
  </si>
  <si>
    <t>Riparazione di altre apparecchiature nca</t>
  </si>
  <si>
    <t>33.20.01</t>
  </si>
  <si>
    <t>Installazione di motori, generatori e trasformatori elettrici; di apparecchiature per la distribuzione e il controllo dell'elettricità (esclusa l'installazione all'interno degli edifici)</t>
  </si>
  <si>
    <t>33.20.02</t>
  </si>
  <si>
    <t>Installazione di apparecchi elettrici ed elettronici per telecomunicazioni, di apparecchi trasmittenti radiotelevisivi, di impianti di apparecchiature elettriche ed elettroniche (esclusa l'installazione all'interno degli edifici)</t>
  </si>
  <si>
    <t>33.20.03</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</si>
  <si>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</si>
  <si>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</si>
  <si>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</si>
  <si>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</si>
  <si>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 (escluse le caldaie per il riscaldamento centrale ad acqua calda)</t>
  </si>
  <si>
    <t>33.20.06</t>
  </si>
  <si>
    <t>Installazione di macchine per ufficio, di mainframe e computer simili</t>
  </si>
  <si>
    <t>33.20.07</t>
  </si>
  <si>
    <t>Installazione di apparecchi medicali, di apparecchi e strumenti per odontoiatria</t>
  </si>
  <si>
    <t>33.20.08</t>
  </si>
  <si>
    <t>Installazione di apparecchi elettromedicali</t>
  </si>
  <si>
    <t>33.20.09</t>
  </si>
  <si>
    <t>Installazione di altre macchine ed apparecchiature industriali</t>
  </si>
  <si>
    <t>35.11.00</t>
  </si>
  <si>
    <t>Produzione di energia elettrica</t>
  </si>
  <si>
    <t>35.12.00</t>
  </si>
  <si>
    <t>Trasmissione di energia elettrica</t>
  </si>
  <si>
    <t>35.13.00</t>
  </si>
  <si>
    <t>Distribuzione di energia elettrica</t>
  </si>
  <si>
    <t>35.14.00</t>
  </si>
  <si>
    <t>Commercio di energia elettrica</t>
  </si>
  <si>
    <t>35.21.00</t>
  </si>
  <si>
    <t>Produzione di gas</t>
  </si>
  <si>
    <t>35.22.00</t>
  </si>
  <si>
    <t>Distribuzione di combustibili gassosi mediante condotte</t>
  </si>
  <si>
    <t>35.23.00</t>
  </si>
  <si>
    <t>Commercio di gas distribuito mediante condotte</t>
  </si>
  <si>
    <t>35.30.00</t>
  </si>
  <si>
    <t>Fornitura di vapore e aria condizionata</t>
  </si>
  <si>
    <t>36.00.00</t>
  </si>
  <si>
    <t>Raccolta, trattamento e fornitura di acqua</t>
  </si>
  <si>
    <t>37.00.00</t>
  </si>
  <si>
    <t>Raccolta e depurazione delle acque di scarico</t>
  </si>
  <si>
    <t>38.11.00</t>
  </si>
  <si>
    <t>Raccolta di rifiuti solidi non pericolosi</t>
  </si>
  <si>
    <t>38.12.00</t>
  </si>
  <si>
    <t>Raccolta di rifiuti pericolosi solidi e non solidi</t>
  </si>
  <si>
    <t>38.21.01</t>
  </si>
  <si>
    <t>Produzione di compost</t>
  </si>
  <si>
    <t>38.21.09</t>
  </si>
  <si>
    <t>Trattamento e smaltimento di altri rifiuti non pericolosi</t>
  </si>
  <si>
    <t>38.22.00</t>
  </si>
  <si>
    <t>Trattamento e smaltimento di rifiuti pericolosi</t>
  </si>
  <si>
    <t>38.31.10</t>
  </si>
  <si>
    <t>Demolizione di carcasse</t>
  </si>
  <si>
    <t>38.31.20</t>
  </si>
  <si>
    <t>Cantieri di demolizione navali</t>
  </si>
  <si>
    <t>38.32.10</t>
  </si>
  <si>
    <t>Recupero e preparazione per il riciclaggio di cascami e rottami metallici</t>
  </si>
  <si>
    <t>38.32.20</t>
  </si>
  <si>
    <t>Recupero e preparazione per il riciclaggio di materiale plastico per produzione di materie prime plastiche, resine sintetiche</t>
  </si>
  <si>
    <t>38.32.30</t>
  </si>
  <si>
    <t>Recupero e preparazione per il riciclaggio dei rifiuti solidi urbani, industriali e biomasse</t>
  </si>
  <si>
    <t>39.00.01</t>
  </si>
  <si>
    <t>Attività di rimozione di strutture ed elementi in amianto specializzata per l'edilizia</t>
  </si>
  <si>
    <t>39.00.09</t>
  </si>
  <si>
    <t>Altre attività di risanamento e altri servizi di gestione dei rifiuti</t>
  </si>
  <si>
    <t>41.10.00</t>
  </si>
  <si>
    <t>Sviluppo di progetti immobiliari senza costruzione</t>
  </si>
  <si>
    <t>41.20.00</t>
  </si>
  <si>
    <t>Costruzione di edifici residenziali e non residenziali</t>
  </si>
  <si>
    <t>42.11.00</t>
  </si>
  <si>
    <t>Costruzione di strade, autostrade e piste aeroportuali</t>
  </si>
  <si>
    <t>42.12.00</t>
  </si>
  <si>
    <t>Costruzione di linee ferroviarie e metropolitane</t>
  </si>
  <si>
    <t>42.13.00</t>
  </si>
  <si>
    <t>Costruzione di ponti e gallerie</t>
  </si>
  <si>
    <t>42.21.00</t>
  </si>
  <si>
    <t>Costruzione di opere di pubblica utilità per il trasporto di fluidi</t>
  </si>
  <si>
    <t>42.22.00</t>
  </si>
  <si>
    <t>Costruzione di opere di pubblica utilità per l'energia elettrica e le telecomunicazioni</t>
  </si>
  <si>
    <t>42.91.00</t>
  </si>
  <si>
    <t>Costruzione di opere idrauliche</t>
  </si>
  <si>
    <t>42.99.01</t>
  </si>
  <si>
    <t>Lottizzazione dei terreni connessa con l'urbanizzazione</t>
  </si>
  <si>
    <t>42.99.09</t>
  </si>
  <si>
    <t>Altre attività di costruzione di altre opere di ingegneria civile nca</t>
  </si>
  <si>
    <t>43.11.00</t>
  </si>
  <si>
    <t>Demolizione</t>
  </si>
  <si>
    <t>43.12.00</t>
  </si>
  <si>
    <t>Preparazione del cantiere edile e sistemazione del terreno</t>
  </si>
  <si>
    <t>43.13.00</t>
  </si>
  <si>
    <t>Trivellazioni e perforazioni</t>
  </si>
  <si>
    <t>43.21.01</t>
  </si>
  <si>
    <t>Installazione di impianti elettrici in edifici o in altre opere di costruzione (inclusa manutenzione e riparazione)</t>
  </si>
  <si>
    <t>43.21.02</t>
  </si>
  <si>
    <t>Installazione di impianti elettronici (inclusa manutenzione e riparazione)</t>
  </si>
  <si>
    <t>43.21.03</t>
  </si>
  <si>
    <t>Installazione impianti di illuminazione stradale e dispositivi elettrici di segnalazione, illuminazione delle piste degli aeroporti (inclusa manutenzione e riparazione)</t>
  </si>
  <si>
    <t>43.22.01</t>
  </si>
  <si>
    <t>Installazione di impianti idraulici, di riscaldamento e di condizionamento dell'aria (inclusa manutenzione e riparazione) in edifici o in altre opere di costruzione</t>
  </si>
  <si>
    <t>43.22.02</t>
  </si>
  <si>
    <t>Installazione di impianti per la distribuzione del gas (inclusa manutenzione e riparazione)</t>
  </si>
  <si>
    <t>43.22.03</t>
  </si>
  <si>
    <t>Installazione di impianti di spegnimento antincendio (inclusi quelli integrati e la manutenzione e riparazione)</t>
  </si>
  <si>
    <t>43.22.04</t>
  </si>
  <si>
    <t>Installazione di impianti di depurazione per piscine (inclusa manutenzione e riparazione)</t>
  </si>
  <si>
    <t>43.22.05</t>
  </si>
  <si>
    <t>Installazione di impianti di irrigazione per giardini (inclusa manutenzione e riparazione)</t>
  </si>
  <si>
    <t>43.29.01</t>
  </si>
  <si>
    <t>Installazione, riparazione e manutenzione di ascensori e scale mobili</t>
  </si>
  <si>
    <t>43.29.02</t>
  </si>
  <si>
    <t>Lavori di isolamento termico, acustico o antivibrazioni</t>
  </si>
  <si>
    <t>43.29.09</t>
  </si>
  <si>
    <t>Altri lavori di costruzione e installazione nca</t>
  </si>
  <si>
    <t>43.31.00</t>
  </si>
  <si>
    <t>Intonacatura e stuccatura</t>
  </si>
  <si>
    <t>43.32.01</t>
  </si>
  <si>
    <t>Posa in opera di casseforti, forzieri, porte blindate</t>
  </si>
  <si>
    <t>43.32.02</t>
  </si>
  <si>
    <t>Posa in opera di infissi, arredi, controsoffitti, pareti mobili e simili</t>
  </si>
  <si>
    <t>43.33.00</t>
  </si>
  <si>
    <t>Rivestimento di pavimenti e di muri</t>
  </si>
  <si>
    <t>43.34.00</t>
  </si>
  <si>
    <t>Tinteggiatura e posa in opera di vetri</t>
  </si>
  <si>
    <t>43.39.01</t>
  </si>
  <si>
    <t>Attività non specializzate di lavori edili (muratori)</t>
  </si>
  <si>
    <t>43.39.09</t>
  </si>
  <si>
    <t>Altri lavori di completamento e di finitura degli edifici nca</t>
  </si>
  <si>
    <t>43.91.00</t>
  </si>
  <si>
    <t>Realizzazione di coperture</t>
  </si>
  <si>
    <t>43.99.01</t>
  </si>
  <si>
    <t>Pulizia a vapore, sabbiatura e attività simili per pareti esterne di edifici</t>
  </si>
  <si>
    <t>43.99.02</t>
  </si>
  <si>
    <t>Noleggio di gru ed altre attrezzature con operatore per la costruzione o la demolizione</t>
  </si>
  <si>
    <t>43.99.09</t>
  </si>
  <si>
    <t>Altre attività di lavori specializzati di costruzione nca</t>
  </si>
  <si>
    <t>45.11.01</t>
  </si>
  <si>
    <t>Commercio all'ingrosso e al dettaglio di autovetture e di autoveicoli leggeri</t>
  </si>
  <si>
    <t>45.11.02</t>
  </si>
  <si>
    <t>Intermediari del commercio di autovetture e di autoveicoli leggeri (incluse le agenzie di compravendita)</t>
  </si>
  <si>
    <t>45.19.01</t>
  </si>
  <si>
    <t>Commercio all'ingrosso e al dettaglio di altri autoveicoli</t>
  </si>
  <si>
    <t>45.19.02</t>
  </si>
  <si>
    <t>Intermediari del commercio di altri autoveicoli (incluse le agenzie di compravendita)</t>
  </si>
  <si>
    <t>45.20.10</t>
  </si>
  <si>
    <t>Riparazioni meccaniche di autoveicoli</t>
  </si>
  <si>
    <t>45.20.20</t>
  </si>
  <si>
    <t>Riparazione di carrozzerie di autoveicoli</t>
  </si>
  <si>
    <t>45.20.30</t>
  </si>
  <si>
    <t>Riparazione di impianti elettrici e di alimentazione per autoveicoli</t>
  </si>
  <si>
    <t>45.20.40</t>
  </si>
  <si>
    <t>Riparazione e sostituzione di pneumatici per autoveicoli</t>
  </si>
  <si>
    <t>45.20.91</t>
  </si>
  <si>
    <t>Lavaggio auto</t>
  </si>
  <si>
    <t>45.20.99</t>
  </si>
  <si>
    <t>Altre attività di manutenzione e di riparazione di autoveicoli</t>
  </si>
  <si>
    <t>45.31.01</t>
  </si>
  <si>
    <t>Commercio all'ingrosso di parti e accessori di autoveicoli</t>
  </si>
  <si>
    <t>45.31.02</t>
  </si>
  <si>
    <t>Intermediari del commercio di parti ed accessori di autoveicoli</t>
  </si>
  <si>
    <t>45.32.00</t>
  </si>
  <si>
    <t>Commercio al dettaglio di parti e accessori di autoveicoli</t>
  </si>
  <si>
    <t>45.40.11</t>
  </si>
  <si>
    <t>Commercio all'ingrosso e al dettaglio di motocicli e ciclomotori</t>
  </si>
  <si>
    <t>45.40.12</t>
  </si>
  <si>
    <t>Intermediari del commercio di motocicli e ciclomotori</t>
  </si>
  <si>
    <t>45.40.21</t>
  </si>
  <si>
    <t>Commercio all'ingrosso e al dettaglio di parti e accessori per motocicli e ciclomotori</t>
  </si>
  <si>
    <t>45.40.22</t>
  </si>
  <si>
    <t>Intermediari del commercio di parti ed accessori di motocicli e ciclomotori</t>
  </si>
  <si>
    <t>45.40.30</t>
  </si>
  <si>
    <t>Manutenzione e riparazione di motocicli e ciclomotori (inclusi i pneumatici)</t>
  </si>
  <si>
    <t>46.11.01</t>
  </si>
  <si>
    <t>Agenti e rappresentanti di materie prime agricole</t>
  </si>
  <si>
    <t>46.11.02</t>
  </si>
  <si>
    <t>Agenti e rappresentanti di fiori e piante</t>
  </si>
  <si>
    <t>46.11.03</t>
  </si>
  <si>
    <t>Agenti e rappresentanti di animali vivi</t>
  </si>
  <si>
    <t>46.11.04</t>
  </si>
  <si>
    <t>Agenti e rappresentanti di fibre tessili gregge e semilavorate; pelli grezze</t>
  </si>
  <si>
    <t>46.11.05</t>
  </si>
  <si>
    <t>Procacciatori d'affari di materie prime agricole, animali vivi, materie prime e semilavorati tessili; pelli grezze</t>
  </si>
  <si>
    <t>46.11.06</t>
  </si>
  <si>
    <t>Mediatori in materie prime agricole, materie prime e semilavorati tessili; pelli grezze</t>
  </si>
  <si>
    <t>46.11.07</t>
  </si>
  <si>
    <t>Mediatori in animali vivi</t>
  </si>
  <si>
    <t>46.12.01</t>
  </si>
  <si>
    <t>Agenti e rappresentanti di carburanti, gpl, gas in bombole e simili; lubrificanti</t>
  </si>
  <si>
    <t>46.12.02</t>
  </si>
  <si>
    <t>Agenti e rappresentanti di combustibili solidi</t>
  </si>
  <si>
    <t>46.12.03</t>
  </si>
  <si>
    <t>Agenti e rappresentanti di minerali, metalli e prodotti semilavorati</t>
  </si>
  <si>
    <t>46.12.04</t>
  </si>
  <si>
    <t>Agenti e rappresentanti di prodotti chimici per l'industria</t>
  </si>
  <si>
    <t>46.12.05</t>
  </si>
  <si>
    <t>Agenti e rappresentanti di prodotti chimici per l'agricoltura (inclusi i fertilizzanti)</t>
  </si>
  <si>
    <t>46.12.06</t>
  </si>
  <si>
    <t>Procacciatori d'affari di combustibili, minerali, metalli e prodotti chimici</t>
  </si>
  <si>
    <t>46.12.07</t>
  </si>
  <si>
    <t>Mediatori in combustibili, minerali, metalli e prodotti chimici</t>
  </si>
  <si>
    <t>46.13.01</t>
  </si>
  <si>
    <t>Agenti e rappresentanti di legname, semilavorati in legno e legno artificiale</t>
  </si>
  <si>
    <t>46.13.02</t>
  </si>
  <si>
    <t>Agenti e rappresentanti di materiale da costruzione (inclusi gli infissi e gli articoli igienico-sanitari); vetro piano</t>
  </si>
  <si>
    <t>46.13.03</t>
  </si>
  <si>
    <t>Agenti e rappresentanti di apparecchi ed accessori per riscaldamento e condizionamento e altri prodotti similari</t>
  </si>
  <si>
    <t>46.13.04</t>
  </si>
  <si>
    <t>Procacciatori d'affari di legname e materiali da costruzione</t>
  </si>
  <si>
    <t>46.13.05</t>
  </si>
  <si>
    <t>Mediatori in legname e materiali da costruzione</t>
  </si>
  <si>
    <t>46.14.01</t>
  </si>
  <si>
    <t>Agenti e rappresentanti di macchine, attrezzature ed impianti per l'industria ed il commercio; materiale e apparecchi elettrici ed elettronici per uso non domestico</t>
  </si>
  <si>
    <t>46.14.02</t>
  </si>
  <si>
    <t>Agenti e rappresentanti di macchine per costruzioni edili e stradali</t>
  </si>
  <si>
    <t>46.14.03</t>
  </si>
  <si>
    <t>Agenti e rappresentanti di macchine, attrezzature per ufficio, attrezzature per le telecomunicazioni, computer e loro periferiche</t>
  </si>
  <si>
    <t>46.14.04</t>
  </si>
  <si>
    <t>Agenti e rappresentanti di macchine ed attrezzature per uso agricolo (inclusi i trattori)</t>
  </si>
  <si>
    <t>46.14.05</t>
  </si>
  <si>
    <t>Agenti e rappresentanti di navi, aeromobili e altri veicoli (esclusi autoveicoli, motocicli, ciclomotori e biciclette)</t>
  </si>
  <si>
    <t>46.14.06</t>
  </si>
  <si>
    <t>Procacciatori d'affari di macchinari, impianti industriali, navi e aeromobili, macchine agricole, macchine per ufficio, attrezzature per le telecomunicazioni, computer e loro periferiche</t>
  </si>
  <si>
    <t>46.14.07</t>
  </si>
  <si>
    <t>Mediatori in macchinari, impianti industriali, navi e aeromobili, macchine agricole, macchine per ufficio, attrezzature per le telecomunicazioni, computer e loro periferiche</t>
  </si>
  <si>
    <t>46.15.01</t>
  </si>
  <si>
    <t>Agenti e rappresentanti di mobili in legno, metallo e materie plastiche</t>
  </si>
  <si>
    <t>46.15.02</t>
  </si>
  <si>
    <t>Agenti e rappresentanti di articoli di ferramenta e di bricolage</t>
  </si>
  <si>
    <t>46.15.03</t>
  </si>
  <si>
    <t>Agenti e rappresentanti di articoli casalinghi, porcellane, articoli in vetro eccetera</t>
  </si>
  <si>
    <t>46.15.04</t>
  </si>
  <si>
    <t>Agenti e rappresentanti di vernici, carte da parati, stucchi e cornici decorativi</t>
  </si>
  <si>
    <t>46.15.05</t>
  </si>
  <si>
    <t>Agenti e rappresentanti di mobili e oggetti di arredamento per la casa in canna, vimini, giunco, sughero, paglia; scope, spazzole, cesti e simili</t>
  </si>
  <si>
    <t>46.15.06</t>
  </si>
  <si>
    <t>Procacciatori d'affari di mobili, articoli per la casa e ferramenta</t>
  </si>
  <si>
    <t>46.15.07</t>
  </si>
  <si>
    <t>Mediatori in mobili, articoli per la casa e ferramenta</t>
  </si>
  <si>
    <t>46.16.01</t>
  </si>
  <si>
    <t>Agenti e rappresentanti di vestiario ed accessori di abbigliamento</t>
  </si>
  <si>
    <t>46.16.02</t>
  </si>
  <si>
    <t>Agenti e rappresentanti di pellicce</t>
  </si>
  <si>
    <t>46.16.03</t>
  </si>
  <si>
    <t>Agenti e rappresentanti di tessuti per abbigliamento ed arredamento (incluse merceria e passamaneria)</t>
  </si>
  <si>
    <t>46.16.04</t>
  </si>
  <si>
    <t>Agenti e rappresentanti di camicie, biancheria e maglieria intima</t>
  </si>
  <si>
    <t>46.16.05</t>
  </si>
  <si>
    <t>Agenti e rappresentanti di calzature ed accessori</t>
  </si>
  <si>
    <t>46.16.06</t>
  </si>
  <si>
    <t>Agenti e rappresentanti di pelletteria, valige ed articoli da viaggio</t>
  </si>
  <si>
    <t>46.16.07</t>
  </si>
  <si>
    <t>Agenti e rappresentanti di articoli tessili per la casa, tappeti, stuoie e materassi</t>
  </si>
  <si>
    <t>46.16.08</t>
  </si>
  <si>
    <t>Procacciatori d'affari di prodotti tessili, abbigliamento, pellicce, calzature e articoli in pelle</t>
  </si>
  <si>
    <t>46.16.09</t>
  </si>
  <si>
    <t>Mediatori in prodotti tessili, abbigliamento, pellicce, calzature e articoli in pelle</t>
  </si>
  <si>
    <t>46.17.01</t>
  </si>
  <si>
    <t>Agenti e rappresentanti di prodotti ortofrutticoli freschi, congelati e surgelati</t>
  </si>
  <si>
    <t>46.17.02</t>
  </si>
  <si>
    <t>Agenti e rappresentanti di carni fresche, congelate, surgelate, conservate e secche; salumi</t>
  </si>
  <si>
    <t>46.17.03</t>
  </si>
  <si>
    <t>Agenti e rappresentanti di latte, burro e formaggi</t>
  </si>
  <si>
    <t>46.17.04</t>
  </si>
  <si>
    <t>Agenti e rappresentanti di oli e grassi alimentari: olio d'oliva e di semi, margarina ed altri prodotti similari</t>
  </si>
  <si>
    <t>46.17.05</t>
  </si>
  <si>
    <t>Agenti e rappresentanti di bevande e prodotti similari</t>
  </si>
  <si>
    <t>46.17.06</t>
  </si>
  <si>
    <t>Agenti e rappresentanti di prodotti ittici freschi, congelati, surgelati e conservati e secchi</t>
  </si>
  <si>
    <t>46.17.07</t>
  </si>
  <si>
    <t>Agenti e rappresentanti di altri prodotti alimentari (incluse le uova e gli alimenti per gli animali domestici); tabacco</t>
  </si>
  <si>
    <t>46.17.08</t>
  </si>
  <si>
    <t>Procacciatori d'affari di prodotti alimentari, bevande e tabacco</t>
  </si>
  <si>
    <t>46.17.09</t>
  </si>
  <si>
    <t>Mediatori in prodotti alimentari, bevande e tabacco</t>
  </si>
  <si>
    <t>46.18.11</t>
  </si>
  <si>
    <t>Agenti e rappresentanti di carta e cartone (esclusi gli imballaggi); articoli di cartoleria e cancelleria</t>
  </si>
  <si>
    <t>46.18.12</t>
  </si>
  <si>
    <t>Agenti e rappresentanti di libri e altre pubblicazioni (incluso i relativi abbonamenti)</t>
  </si>
  <si>
    <t>46.18.13</t>
  </si>
  <si>
    <t>Procacciatori d'affari di prodotti di carta, cancelleria, libri</t>
  </si>
  <si>
    <t>46.18.14</t>
  </si>
  <si>
    <t>Mediatori in prodotti di carta, cancelleria, libri</t>
  </si>
  <si>
    <t>46.18.21</t>
  </si>
  <si>
    <t>Agenti e rappresentanti di elettronica di consumo audio e video, materiale elettrico per uso domestico</t>
  </si>
  <si>
    <t>46.18.22</t>
  </si>
  <si>
    <t>Agenti e rappresentanti di apparecchi elettrodomestici</t>
  </si>
  <si>
    <t>46.18.23</t>
  </si>
  <si>
    <t>Procacciatori d'affari di elettronica di consumo audio e video, materiale elettrico per uso domestico, elettrodomestici</t>
  </si>
  <si>
    <t>46.18.24</t>
  </si>
  <si>
    <t>Mediatori in elettronica di consumo audio e video, materiale elettrico per uso domestico, elettrodomestici</t>
  </si>
  <si>
    <t>46.18.31</t>
  </si>
  <si>
    <t>Agenti e rappresentanti di prodotti farmaceutici; prodotti di erboristeria per uso medico</t>
  </si>
  <si>
    <t>46.18.32</t>
  </si>
  <si>
    <t>Agenti e rappresentanti di prodotti sanitari ed apparecchi medicali, chirurgici e ortopedici; apparecchi per centri di estetica</t>
  </si>
  <si>
    <t>46.18.33</t>
  </si>
  <si>
    <t>Agenti e rappresentanti di prodotti di profumeria e di cosmetica (inclusi articoli per parrucchieri); prodotti di erboristeria per uso cosmetico</t>
  </si>
  <si>
    <t>46.18.34</t>
  </si>
  <si>
    <t>Procacciatori d'affari di prodotti farmaceutici e di cosmetici</t>
  </si>
  <si>
    <t>46.18.35</t>
  </si>
  <si>
    <t>Mediatori in prodotti farmaceutici e cosmetici</t>
  </si>
  <si>
    <t>46.18.91</t>
  </si>
  <si>
    <t>Agenti e rappresentanti di attrezzature sportive; biciclette</t>
  </si>
  <si>
    <t>46.18.92</t>
  </si>
  <si>
    <t>Agenti e rappresentanti di orologi, oggetti e semilavorati per gioielleria e oreficeria</t>
  </si>
  <si>
    <t>46.18.93</t>
  </si>
  <si>
    <t>Agenti e rappresentanti di articoli fotografici, ottici e prodotti simili; strumenti scientifici e per laboratori di analisi</t>
  </si>
  <si>
    <t>46.18.94</t>
  </si>
  <si>
    <t>Agenti e rappresentanti di saponi, detersivi, candele e prodotti simili</t>
  </si>
  <si>
    <t>46.18.95</t>
  </si>
  <si>
    <t>Agenti e rappresentanti di giocattoli</t>
  </si>
  <si>
    <t>46.18.96</t>
  </si>
  <si>
    <t>Agenti e rappresentanti di chincaglieria e bigiotteria</t>
  </si>
  <si>
    <t>46.18.97</t>
  </si>
  <si>
    <t>Agenti e rappresentanti di altri prodotti non alimentari nca (inclusi gli imballaggi e gli articoli antinfortunistici, antincendio e pubblicitari)</t>
  </si>
  <si>
    <t>46.18.98</t>
  </si>
  <si>
    <t>Procacciatori d'affari di attrezzature sportive, biciclette e altri prodotti nca</t>
  </si>
  <si>
    <t>46.18.99</t>
  </si>
  <si>
    <t>Mediatori in attrezzature sportive, biciclette e altri prodotti nca</t>
  </si>
  <si>
    <t>46.19.01</t>
  </si>
  <si>
    <t>Agenti e rappresentanti di vari prodotti senza prevalenza di alcuno</t>
  </si>
  <si>
    <t>46.19.02</t>
  </si>
  <si>
    <t>Procacciatori d'affari di vari prodotti senza prevalenza di alcuno</t>
  </si>
  <si>
    <t>46.19.03</t>
  </si>
  <si>
    <t>Mediatori in vari prodotti senza prevalenza di alcuno</t>
  </si>
  <si>
    <t>46.19.04</t>
  </si>
  <si>
    <t>Gruppi di acquisto; mandatari agli acquisti; buyer</t>
  </si>
  <si>
    <t>46.21.10</t>
  </si>
  <si>
    <t>Commercio all'ingrosso di cereali e legumi secchi</t>
  </si>
  <si>
    <t>46.21.21</t>
  </si>
  <si>
    <t>Commercio all'ingrosso di tabacco grezzo</t>
  </si>
  <si>
    <t>46.21.22</t>
  </si>
  <si>
    <t>Commercio all'ingrosso di sementi e alimenti per il bestiame (mangimi), piante officinali, semi oleosi, patate da semina</t>
  </si>
  <si>
    <t>46.22.00</t>
  </si>
  <si>
    <t>Commercio all'ingrosso di fiori e piante</t>
  </si>
  <si>
    <t>46.23.00</t>
  </si>
  <si>
    <t>Commercio all'ingrosso di animali vivi</t>
  </si>
  <si>
    <t>46.24.10</t>
  </si>
  <si>
    <t>Commercio all'ingrosso di cuoio e pelli gregge e lavorate (escluse le pelli per pellicceria)</t>
  </si>
  <si>
    <t>46.24.20</t>
  </si>
  <si>
    <t>Commercio all'ingrosso di pelli gregge e lavorate per pellicceria</t>
  </si>
  <si>
    <t>46.31.10</t>
  </si>
  <si>
    <t>Commercio all'ingrosso di frutta e ortaggi freschi</t>
  </si>
  <si>
    <t>46.31.20</t>
  </si>
  <si>
    <t>Commercio all'ingrosso di frutta e ortaggi conservati</t>
  </si>
  <si>
    <t>46.32.10</t>
  </si>
  <si>
    <t>Commercio all'ingrosso di carne fresca, congelata e surgelata</t>
  </si>
  <si>
    <t>46.32.20</t>
  </si>
  <si>
    <t>Commercio all'ingrosso di prodotti di salumeria</t>
  </si>
  <si>
    <t>46.33.10</t>
  </si>
  <si>
    <t>Commercio all'ingrosso di prodotti lattiero-caseari e di uova</t>
  </si>
  <si>
    <t>46.33.20</t>
  </si>
  <si>
    <t>Commercio all'ingrosso di oli e grassi alimentari di origine vegetale o animale</t>
  </si>
  <si>
    <t>46.34.10</t>
  </si>
  <si>
    <t>Commercio all'ingrosso di bevande alcoliche</t>
  </si>
  <si>
    <t>46.34.20</t>
  </si>
  <si>
    <t>Commercio all'ingrosso di bevande non alcoliche</t>
  </si>
  <si>
    <t>46.35.00</t>
  </si>
  <si>
    <t>Commercio all'ingrosso di prodotti del tabacco</t>
  </si>
  <si>
    <t>46.36.00</t>
  </si>
  <si>
    <t>Commercio all'ingrosso di zucchero, cioccolato, dolciumi e prodotti da forno</t>
  </si>
  <si>
    <t>46.37.01</t>
  </si>
  <si>
    <t>Commercio all'ingrosso di caffè</t>
  </si>
  <si>
    <t>46.37.02</t>
  </si>
  <si>
    <t>Commercio all'ingrosso di tè, cacao e spezie</t>
  </si>
  <si>
    <t>46.38.10</t>
  </si>
  <si>
    <t>Commercio all'ingrosso di prodotti della pesca freschi</t>
  </si>
  <si>
    <t>46.38.20</t>
  </si>
  <si>
    <t>Commercio all'ingrosso di prodotti della pesca congelati, surgelati, conservati, secchi</t>
  </si>
  <si>
    <t>46.38.30</t>
  </si>
  <si>
    <t>Commercio all'ingrosso di pasti e piatti pronti</t>
  </si>
  <si>
    <t>46.38.90</t>
  </si>
  <si>
    <t>Commercio all'ingrosso di altri prodotti alimentari</t>
  </si>
  <si>
    <t>46.39.10</t>
  </si>
  <si>
    <t>Commercio all'ingrosso non specializzato di prodotti surgelati</t>
  </si>
  <si>
    <t>46.39.20</t>
  </si>
  <si>
    <t>Commercio all'ingrosso non specializzato di altri prodotti alimentari, bevande e tabacco</t>
  </si>
  <si>
    <t>46.41.10</t>
  </si>
  <si>
    <t>Commercio all'ingrosso di tessuti</t>
  </si>
  <si>
    <t>46.41.20</t>
  </si>
  <si>
    <t>Commercio all'ingrosso di articoli di merceria, filati e passamaneria</t>
  </si>
  <si>
    <t>46.41.90</t>
  </si>
  <si>
    <t>Commercio all'ingrosso di altri articoli tessili</t>
  </si>
  <si>
    <t>46.42.10</t>
  </si>
  <si>
    <t>Commercio all'ingrosso di abbigliamento e accessori</t>
  </si>
  <si>
    <t>46.42.20</t>
  </si>
  <si>
    <t>Commercio all'ingrosso di articoli in pelliccia</t>
  </si>
  <si>
    <t>46.42.30</t>
  </si>
  <si>
    <t>Commercio all'ingrosso di camicie, biancheria intima, maglieria e simili</t>
  </si>
  <si>
    <t>46.42.40</t>
  </si>
  <si>
    <t>Commercio all'ingrosso di calzature e accessori</t>
  </si>
  <si>
    <t>46.43.10</t>
  </si>
  <si>
    <t>Commercio all'ingrosso di elettrodomestici, di elettronica di consumo audio e video</t>
  </si>
  <si>
    <t>46.43.20</t>
  </si>
  <si>
    <t>Commercio all'ingrosso di supporti registrati, audio, video (Cd, Dvd e altri supporti)</t>
  </si>
  <si>
    <t>46.43.30</t>
  </si>
  <si>
    <t>Commercio all'ingrosso di articoli per fotografia, cinematografia e ottica</t>
  </si>
  <si>
    <t>46.44.10</t>
  </si>
  <si>
    <t>Commercio all'ingrosso di vetreria e cristalleria</t>
  </si>
  <si>
    <t>46.44.20</t>
  </si>
  <si>
    <t>Commercio all'ingrosso di ceramiche e porcellana</t>
  </si>
  <si>
    <t>46.44.30</t>
  </si>
  <si>
    <t>Commercio all'ingrosso di saponi, detersivi e altri prodotti per la pulizia</t>
  </si>
  <si>
    <t>46.44.40</t>
  </si>
  <si>
    <t>Commercio all'ingrosso di coltelleria, posateria e pentolame</t>
  </si>
  <si>
    <t>46.45.00</t>
  </si>
  <si>
    <t>Commercio all'ingrosso di profumi e cosmetici</t>
  </si>
  <si>
    <t>46.46.10</t>
  </si>
  <si>
    <t>Commercio all'ingrosso di medicinali</t>
  </si>
  <si>
    <t>46.46.20</t>
  </si>
  <si>
    <t>Commercio all'ingrosso di prodotti botanici per uso farmaceutico</t>
  </si>
  <si>
    <t>46.46.30</t>
  </si>
  <si>
    <t>Commercio all'ingrosso di articoli medicali ed ortopedici</t>
  </si>
  <si>
    <t>46.47.10</t>
  </si>
  <si>
    <t>Commercio all'ingrosso di mobili di qualsiasi materiale</t>
  </si>
  <si>
    <t>46.47.20</t>
  </si>
  <si>
    <t>Commercio all'ingrosso di tappeti</t>
  </si>
  <si>
    <t>46.47.30</t>
  </si>
  <si>
    <t>Commercio all'ingrosso di articoli per l'illuminazione; materiale elettrico vario per uso domestico</t>
  </si>
  <si>
    <t>46.48.00</t>
  </si>
  <si>
    <t>Commercio all'ingrosso di orologi e di gioielleria</t>
  </si>
  <si>
    <t>46.49.10</t>
  </si>
  <si>
    <t>Commercio all'ingrosso di carta, cartone e articoli di cartoleria</t>
  </si>
  <si>
    <t>46.49.20</t>
  </si>
  <si>
    <t>Commercio all'ingrosso di libri, riviste e giornali</t>
  </si>
  <si>
    <t>46.49.30</t>
  </si>
  <si>
    <t>Commercio all'ingrosso di giochi e giocattoli</t>
  </si>
  <si>
    <t>46.49.40</t>
  </si>
  <si>
    <t>Commercio all'ingrosso di articoli sportivi (incluse le biciclette)</t>
  </si>
  <si>
    <t>46.49.50</t>
  </si>
  <si>
    <t>Commercio all'ingrosso di articoli in pelle; articoli da viaggio in qualsiasi materiale</t>
  </si>
  <si>
    <t>46.49.90</t>
  </si>
  <si>
    <t>Commercio all'ingrosso di vari prodotti di consumo non alimentare nca</t>
  </si>
  <si>
    <t>46.51.00</t>
  </si>
  <si>
    <t>Commercio all'ingrosso di computer, apparecchiature informatiche periferiche e di software</t>
  </si>
  <si>
    <t>46.52.01</t>
  </si>
  <si>
    <t>Commercio all'ingrosso di apparecchi e materiali telefonici</t>
  </si>
  <si>
    <t>46.52.02</t>
  </si>
  <si>
    <t>Commercio all'ingrosso di nastri non registrati</t>
  </si>
  <si>
    <t>46.52.09</t>
  </si>
  <si>
    <t>Commercio all'ingrosso di altre apparecchiature elettroniche per telecomunicazioni e di altri componenti elettronici</t>
  </si>
  <si>
    <t>46.61.00</t>
  </si>
  <si>
    <t>Commercio all'ingrosso di macchine, accessori e utensili agricoli, inclusi i trattori</t>
  </si>
  <si>
    <t>46.62.00</t>
  </si>
  <si>
    <t>Commercio all'ingrosso di macchine utensili (incluse le relative parti intercambiabili)</t>
  </si>
  <si>
    <t>46.63.00</t>
  </si>
  <si>
    <t>Commercio all'ingrosso di macchine per le miniere, l'edilizia e l'ingegneria civile</t>
  </si>
  <si>
    <t>46.64.00</t>
  </si>
  <si>
    <t>Commercio all'ingrosso di macchine per l'industria tessile, di macchine per cucire e per maglieria</t>
  </si>
  <si>
    <t>46.65.00</t>
  </si>
  <si>
    <t>Commercio all'ingrosso di mobili per ufficio e negozi</t>
  </si>
  <si>
    <t>46.66.00</t>
  </si>
  <si>
    <t>Commercio all'ingrosso di altre macchine e attrezzature per ufficio</t>
  </si>
  <si>
    <t>46.69.11</t>
  </si>
  <si>
    <t>Commercio all'ingrosso di imbarcazioni da diporto</t>
  </si>
  <si>
    <t>46.69.19</t>
  </si>
  <si>
    <t>Commercio all'ingrosso di altri mezzi ed attrezzature di trasporto</t>
  </si>
  <si>
    <t>46.69.20</t>
  </si>
  <si>
    <t>Commercio all'ingrosso di materiale elettrico per impianti di uso industriale</t>
  </si>
  <si>
    <t>46.69.30</t>
  </si>
  <si>
    <t>Commercio all'ingrosso di apparecchiature per parrucchieri, palestre, solarium e centri estetici</t>
  </si>
  <si>
    <t>46.69.91</t>
  </si>
  <si>
    <t>Commercio all'ingrosso di strumenti e attrezzature di misurazione per uso scientifico</t>
  </si>
  <si>
    <t>46.69.92</t>
  </si>
  <si>
    <t>Commercio all'ingrosso di strumenti e attrezzature di misurazione per uso non scientifico</t>
  </si>
  <si>
    <t>46.69.93</t>
  </si>
  <si>
    <t>Commercio all'ingrosso di giochi per luna-park e videogiochi per pubblici esercizi</t>
  </si>
  <si>
    <t>46.69.94</t>
  </si>
  <si>
    <t>Commercio all'ingrosso di articoli antincendio e antinfortunistici</t>
  </si>
  <si>
    <t>46.69.99</t>
  </si>
  <si>
    <t>Commercio all'ingrosso di altre macchine ed attrezzature per l'industria, il commercio e la navigazione nca</t>
  </si>
  <si>
    <t>46.71.00</t>
  </si>
  <si>
    <t>Commercio all'ingrosso di prodotti petroliferi e lubrificanti per autotrazione, di combustibili per riscaldamento</t>
  </si>
  <si>
    <t>46.72.10</t>
  </si>
  <si>
    <t>Commercio all'ingrosso di minerali metalliferi, di metalli ferrosi e prodotti semilavorati</t>
  </si>
  <si>
    <t>46.72.20</t>
  </si>
  <si>
    <t>Commercio all'ingrosso di metalli non ferrosi e prodotti semilavorati</t>
  </si>
  <si>
    <t>46.73.10</t>
  </si>
  <si>
    <t>Commercio all'ingrosso di legname, semilavorati in legno e legno artificiale</t>
  </si>
  <si>
    <t>46.73.21</t>
  </si>
  <si>
    <t>Commercio all'ingrosso di moquette e linoleum</t>
  </si>
  <si>
    <t>46.73.22</t>
  </si>
  <si>
    <t>Commercio all'ingrosso di altri materiali per rivestimenti (inclusi gli apparecchi igienico-sanitari)</t>
  </si>
  <si>
    <t>46.73.23</t>
  </si>
  <si>
    <t>Commercio all'ingrosso di infissi</t>
  </si>
  <si>
    <t>46.73.29</t>
  </si>
  <si>
    <t>Commercio all'ingrosso di altri materiali da costruzione</t>
  </si>
  <si>
    <t>46.73.30</t>
  </si>
  <si>
    <t>Commercio all'ingrosso di vetro piano</t>
  </si>
  <si>
    <t>46.73.40</t>
  </si>
  <si>
    <t>Commercio all'ingrosso di carta da parati, colori e vernici</t>
  </si>
  <si>
    <t>46.74.10</t>
  </si>
  <si>
    <t>Commercio all'ingrosso di articoli in ferro e in altri metalli (ferramenta)</t>
  </si>
  <si>
    <t>46.74.20</t>
  </si>
  <si>
    <t>Commercio all'ingrosso di apparecchi e accessori per impianti idraulici, di riscaldamento e di condizionamento</t>
  </si>
  <si>
    <t>46.75.01</t>
  </si>
  <si>
    <t>Commercio all'ingrosso di fertilizzanti e di altri prodotti chimici per l'agricoltura</t>
  </si>
  <si>
    <t>46.75.02</t>
  </si>
  <si>
    <t>Commercio all'ingrosso di prodotti chimici per l'industria</t>
  </si>
  <si>
    <t>46.76.10</t>
  </si>
  <si>
    <t>Commercio all'ingrosso di fibre tessili gregge e semilavorate</t>
  </si>
  <si>
    <t>46.76.20</t>
  </si>
  <si>
    <t>Commercio all'ingrosso di gomma greggia, materie plastiche in forme primarie e semilavorati</t>
  </si>
  <si>
    <t>46.76.30</t>
  </si>
  <si>
    <t>Commercio all'ingrosso di imballaggi</t>
  </si>
  <si>
    <t>46.76.90</t>
  </si>
  <si>
    <t>Commercio all'ingrosso di altri prodotti intermedi nca</t>
  </si>
  <si>
    <t>46.77.10</t>
  </si>
  <si>
    <t>Commercio all'ingrosso di rottami e sottoprodotti della lavorazione industriale metallici</t>
  </si>
  <si>
    <t>46.77.20</t>
  </si>
  <si>
    <t>Commercio all'ingrosso di altri materiali di recupero non metallici (vetro, carta, cartoni eccetera); sottoprodotti non metallici della lavorazione industriale (cascami)</t>
  </si>
  <si>
    <t>46.90.00</t>
  </si>
  <si>
    <t>Commercio all'ingrosso non specializzato</t>
  </si>
  <si>
    <t>47.11.10</t>
  </si>
  <si>
    <t>Ipermercati</t>
  </si>
  <si>
    <t>47.11.20</t>
  </si>
  <si>
    <t>Supermercati</t>
  </si>
  <si>
    <t>47.11.30</t>
  </si>
  <si>
    <t>Discount di alimentari</t>
  </si>
  <si>
    <t>47.11.40</t>
  </si>
  <si>
    <t>Minimercati ed altri esercizi non specializzati di alimentari vari</t>
  </si>
  <si>
    <t>47.11.50</t>
  </si>
  <si>
    <t>Commercio al dettaglio di prodotti surgelati</t>
  </si>
  <si>
    <t>47.19.10</t>
  </si>
  <si>
    <t>Grandi magazzini</t>
  </si>
  <si>
    <t>47.19.20</t>
  </si>
  <si>
    <t>Commercio al dettaglio in esercizi non specializzati di computer, periferiche, attrezzature per le telecomunicazioni, elettronica di consumo audio e video, elettrodomestici</t>
  </si>
  <si>
    <t>47.19.90</t>
  </si>
  <si>
    <t>Empori ed altri negozi non specializzati di vari prodotti non alimentari</t>
  </si>
  <si>
    <t>47.21.01</t>
  </si>
  <si>
    <t>Commercio al dettaglio di frutta e verdura fresca</t>
  </si>
  <si>
    <t>47.21.02</t>
  </si>
  <si>
    <t>Commercio al dettaglio di frutta e verdura preparata e conservata</t>
  </si>
  <si>
    <t>47.22.00</t>
  </si>
  <si>
    <t>Commercio al dettaglio di carni e di prodotti a base di carne</t>
  </si>
  <si>
    <t>47.23.00</t>
  </si>
  <si>
    <t>Commercio al dettaglio di pesci, crostacei e molluschi</t>
  </si>
  <si>
    <t>47.24.10</t>
  </si>
  <si>
    <t>Commercio al dettaglio di pane</t>
  </si>
  <si>
    <t>47.24.20</t>
  </si>
  <si>
    <t>Commercio al dettaglio di torte, dolciumi, confetteria</t>
  </si>
  <si>
    <t>47.25.00</t>
  </si>
  <si>
    <t>Commercio al dettaglio di bevande</t>
  </si>
  <si>
    <t>47.26.00</t>
  </si>
  <si>
    <t>Commercio al dettaglio di generi di monopolio (tabaccherie)</t>
  </si>
  <si>
    <t>47.29.10</t>
  </si>
  <si>
    <t>Commercio al dettaglio di latte e di prodotti lattiero-caseari</t>
  </si>
  <si>
    <t>47.29.20</t>
  </si>
  <si>
    <t>Commercio al dettaglio di caffè torrefatto</t>
  </si>
  <si>
    <t>47.29.30</t>
  </si>
  <si>
    <t>Commercio al dettaglio di prodotti macrobiotici e dietetici</t>
  </si>
  <si>
    <t>47.29.90</t>
  </si>
  <si>
    <t>Commercio al dettaglio di altri prodotti alimentari in esercizi specializzati nca</t>
  </si>
  <si>
    <t>47.30.00</t>
  </si>
  <si>
    <t>Commercio al dettaglio di carburante per autotrazione</t>
  </si>
  <si>
    <t>47.41.00</t>
  </si>
  <si>
    <t>Commercio al dettaglio di computer, unità periferiche, software e attrezzature per ufficio in esercizi specializzati</t>
  </si>
  <si>
    <t>47.42.00</t>
  </si>
  <si>
    <t>Commercio al dettaglio di apparecchiature per le telecomunicazioni e la telefonia in esercizi specializzati</t>
  </si>
  <si>
    <t>47.43.00</t>
  </si>
  <si>
    <t>Commercio al dettaglio di apparecchi audio e video in esercizi specializzati</t>
  </si>
  <si>
    <t>47.51.10</t>
  </si>
  <si>
    <t>Commercio al dettaglio di tessuti per l'abbigliamento, l'arredamento e di biancheria per la casa</t>
  </si>
  <si>
    <t>47.51.20</t>
  </si>
  <si>
    <t>Commercio al dettaglio di filati per maglieria e merceria</t>
  </si>
  <si>
    <t>47.52.10</t>
  </si>
  <si>
    <t>Commercio al dettaglio di ferramenta, vernici, vetro piano e materiale elettrico e termoidraulico</t>
  </si>
  <si>
    <t>47.52.20</t>
  </si>
  <si>
    <t>Commercio al dettaglio di articoli igienico-sanitari</t>
  </si>
  <si>
    <t>47.52.30</t>
  </si>
  <si>
    <t>Commercio al dettaglio di materiali da costruzione, ceramiche e piastrelle</t>
  </si>
  <si>
    <t>47.52.40</t>
  </si>
  <si>
    <t>Commercio al dettaglio di macchine, attrezzature e prodotti per l'agricoltura; macchine e attrezzature per il giardinaggio</t>
  </si>
  <si>
    <t>47.53.11</t>
  </si>
  <si>
    <t>Commercio al dettaglio di tende e tendine</t>
  </si>
  <si>
    <t>47.53.12</t>
  </si>
  <si>
    <t>Commercio al dettaglio di tappeti</t>
  </si>
  <si>
    <t>47.53.20</t>
  </si>
  <si>
    <t>Commercio al dettaglio di carta da parati e rivestimenti per pavimenti (moquette e linoleum)</t>
  </si>
  <si>
    <t>47.54.00</t>
  </si>
  <si>
    <t>Commercio al dettaglio di elettrodomestici in esercizi specializzati</t>
  </si>
  <si>
    <t>47.59.10</t>
  </si>
  <si>
    <t>Commercio al dettaglio di mobili per la casa</t>
  </si>
  <si>
    <t>47.59.20</t>
  </si>
  <si>
    <t>Commercio al dettaglio di utensili per la casa, di cristallerie e vasellame</t>
  </si>
  <si>
    <t>47.59.30</t>
  </si>
  <si>
    <t>Commercio al dettaglio di articoli per l'illuminazione</t>
  </si>
  <si>
    <t>47.59.40</t>
  </si>
  <si>
    <t>Commercio al dettaglio di macchine per cucire e per maglieria per uso domestico</t>
  </si>
  <si>
    <t>47.59.50</t>
  </si>
  <si>
    <t>Commercio al dettaglio di sistemi di sicurezza</t>
  </si>
  <si>
    <t>47.59.60</t>
  </si>
  <si>
    <t>Commercio al dettaglio di strumenti musicali e spartiti</t>
  </si>
  <si>
    <t>47.59.91</t>
  </si>
  <si>
    <t>Commercio al dettaglio di articoli in legno, sughero, vimini e articoli in plastica per uso domestico</t>
  </si>
  <si>
    <t>47.59.99</t>
  </si>
  <si>
    <t>Commercio al dettaglio di altri articoli per uso domestico nca</t>
  </si>
  <si>
    <t>47.61.00</t>
  </si>
  <si>
    <t>Commercio al dettaglio di libri nuovi in esercizi specializzati</t>
  </si>
  <si>
    <t>47.62.10</t>
  </si>
  <si>
    <t>Commercio al dettaglio di giornali, riviste e periodici</t>
  </si>
  <si>
    <t>47.62.20</t>
  </si>
  <si>
    <t>Commercio al dettaglio di articoli di cartoleria e forniture per ufficio</t>
  </si>
  <si>
    <t>47.63.00</t>
  </si>
  <si>
    <t>Commercio al dettaglio di registrazioni musicali e video in esercizi specializzati</t>
  </si>
  <si>
    <t>47.64.10</t>
  </si>
  <si>
    <t>Commercio al dettaglio di articoli sportivi, biciclette e articoli per il tempo libero</t>
  </si>
  <si>
    <t>47.64.20</t>
  </si>
  <si>
    <t>Commercio al dettaglio di natanti e accessori</t>
  </si>
  <si>
    <t>47.65.00</t>
  </si>
  <si>
    <t>Commercio al dettaglio di giochi e giocattoli (inclusi quelli elettronici)</t>
  </si>
  <si>
    <t>47.71.10</t>
  </si>
  <si>
    <t>Commercio al dettaglio di confezioni per adulti</t>
  </si>
  <si>
    <t>47.71.20</t>
  </si>
  <si>
    <t>Commercio al dettaglio di confezioni per bambini e neonati</t>
  </si>
  <si>
    <t>47.71.30</t>
  </si>
  <si>
    <t>Commercio al dettaglio di biancheria personale, maglieria, camicie</t>
  </si>
  <si>
    <t>47.71.40</t>
  </si>
  <si>
    <t>Commercio al dettaglio di pellicce e di abbigliamento in pelle</t>
  </si>
  <si>
    <t>47.71.50</t>
  </si>
  <si>
    <t>Commercio al dettaglio di cappelli, ombrelli, guanti e cravatte</t>
  </si>
  <si>
    <t>47.72.10</t>
  </si>
  <si>
    <t>Commercio al dettaglio di calzature e accessori</t>
  </si>
  <si>
    <t>47.72.20</t>
  </si>
  <si>
    <t>Commercio al dettaglio di articoli di pelletteria e da viaggio</t>
  </si>
  <si>
    <t>47.73.10</t>
  </si>
  <si>
    <t>Farmacie</t>
  </si>
  <si>
    <t>47.73.20</t>
  </si>
  <si>
    <t>Commercio al dettaglio in altri esercizi specializzati di medicinali non soggetti a prescrizione medica</t>
  </si>
  <si>
    <t>47.74.00</t>
  </si>
  <si>
    <t>Commercio al dettaglio di articoli medicali e ortopedici in esercizi specializzati</t>
  </si>
  <si>
    <t>47.75.10</t>
  </si>
  <si>
    <t>Commercio al dettaglio di articoli di profumeria, prodotti per toletta e per l'igiene personale</t>
  </si>
  <si>
    <t>47.75.20</t>
  </si>
  <si>
    <t>Erboristerie</t>
  </si>
  <si>
    <t>47.76.10</t>
  </si>
  <si>
    <t>Commercio al dettaglio di fiori e piante</t>
  </si>
  <si>
    <t>47.76.20</t>
  </si>
  <si>
    <t>Commercio al dettaglio di piccoli animali domestici</t>
  </si>
  <si>
    <t>47.77.00</t>
  </si>
  <si>
    <t>Commercio al dettaglio di orologi, articoli di gioielleria e argenteria</t>
  </si>
  <si>
    <t>47.78.10</t>
  </si>
  <si>
    <t>Commercio al dettaglio di mobili per ufficio</t>
  </si>
  <si>
    <t>47.78.20</t>
  </si>
  <si>
    <t>Commercio al dettaglio di materiale per ottica e fotografia</t>
  </si>
  <si>
    <t>47.78.31</t>
  </si>
  <si>
    <t>Commercio al dettaglio di oggetti d'arte (incluse le gallerie d'arte)</t>
  </si>
  <si>
    <t>47.78.32</t>
  </si>
  <si>
    <t>Commercio al dettaglio di oggetti d'artigianato</t>
  </si>
  <si>
    <t>47.78.33</t>
  </si>
  <si>
    <t>Commercio al dettaglio di arredi sacri ed articoli religiosi</t>
  </si>
  <si>
    <t>47.78.34</t>
  </si>
  <si>
    <t>Commercio al dettaglio di articoli da regalo e per fumatori</t>
  </si>
  <si>
    <t>47.78.35</t>
  </si>
  <si>
    <t>Commercio al dettaglio di bomboniere</t>
  </si>
  <si>
    <t>47.78.36</t>
  </si>
  <si>
    <t>Commercio al dettaglio di chincaglieria e bigiotteria (inclusi gli oggetti ricordo e gli articoli di promozione pubblicitaria)</t>
  </si>
  <si>
    <t>47.78.37</t>
  </si>
  <si>
    <t>Commercio al dettaglio di articoli per le belle arti</t>
  </si>
  <si>
    <t>47.78.40</t>
  </si>
  <si>
    <t>Commercio al dettaglio di combustibile per uso domestico e per riscaldamento</t>
  </si>
  <si>
    <t>47.78.50</t>
  </si>
  <si>
    <t>Commercio al dettaglio di armi e munizioni, articoli militari</t>
  </si>
  <si>
    <t>47.78.60</t>
  </si>
  <si>
    <t>Commercio al dettaglio di saponi, detersivi, prodotti per la lucidatura e affini</t>
  </si>
  <si>
    <t>47.78.91</t>
  </si>
  <si>
    <t>Commercio al dettaglio di filatelia, numismatica e articoli da collezionismo</t>
  </si>
  <si>
    <t>47.78.92</t>
  </si>
  <si>
    <t>Commercio al dettaglio di spaghi, cordami, tele e sacchi di juta e prodotti per l'imballaggio (esclusi quelli in carta e cartone)</t>
  </si>
  <si>
    <t>47.78.93</t>
  </si>
  <si>
    <t>Commercio al dettaglio di articoli funerari e cimiteriali</t>
  </si>
  <si>
    <t>47.78.94</t>
  </si>
  <si>
    <t>Commercio al dettaglio di articoli per adulti (sexy shop)</t>
  </si>
  <si>
    <t>47.78.99</t>
  </si>
  <si>
    <t>Commercio al dettaglio di altri prodotti non alimentari nca</t>
  </si>
  <si>
    <t>47.79.10</t>
  </si>
  <si>
    <t>Commercio al dettaglio di libri di seconda mano</t>
  </si>
  <si>
    <t>47.79.20</t>
  </si>
  <si>
    <t>Commercio al dettaglio di mobili usati e oggetti di antiquariato</t>
  </si>
  <si>
    <t>47.79.30</t>
  </si>
  <si>
    <t>Commercio al dettaglio di indumenti e altri oggetti usati</t>
  </si>
  <si>
    <t>47.79.40</t>
  </si>
  <si>
    <t>Case d'asta al dettaglio (escluse aste via internet)</t>
  </si>
  <si>
    <t>47.81.01</t>
  </si>
  <si>
    <t>Commercio al dettaglio ambulante di prodotti ortofrutticoli</t>
  </si>
  <si>
    <t>47.81.02</t>
  </si>
  <si>
    <t>Commercio al dettaglio ambulante di prodotti ittici</t>
  </si>
  <si>
    <t>47.81.03</t>
  </si>
  <si>
    <t>Commercio al dettaglio ambulante di carne</t>
  </si>
  <si>
    <t>47.81.09</t>
  </si>
  <si>
    <t>Commercio al dettaglio ambulante di altri prodotti alimentari e bevande nca</t>
  </si>
  <si>
    <t>47.82.01</t>
  </si>
  <si>
    <t>Commercio al dettaglio ambulante di tessuti, articoli tessili per la casa, articoli di abbigliamento</t>
  </si>
  <si>
    <t>47.82.02</t>
  </si>
  <si>
    <t>Commercio al dettaglio ambulante di calzature e pelletterie</t>
  </si>
  <si>
    <t>47.89.01</t>
  </si>
  <si>
    <t>Commercio al dettaglio ambulante di fiori, piante, bulbi, semi e fertilizzanti</t>
  </si>
  <si>
    <t>47.89.02</t>
  </si>
  <si>
    <t>Commercio al dettaglio ambulante di macchine, attrezzature e prodotti per l'agricoltura; attrezzature per il giardinaggio</t>
  </si>
  <si>
    <t>47.89.03</t>
  </si>
  <si>
    <t>Commercio al dettaglio ambulante di profumi e cosmetici; saponi, detersivi ed altri detergenti per qualsiasi uso</t>
  </si>
  <si>
    <t>47.89.04</t>
  </si>
  <si>
    <t>Commercio al dettaglio ambulante di chincaglieria e bigiotteria</t>
  </si>
  <si>
    <t>47.89.05</t>
  </si>
  <si>
    <t>Commercio al dettaglio ambulante di arredamenti per giardino; mobili; tappeti e stuoie; articoli casalinghi; elettrodomestici; materiale elettrico</t>
  </si>
  <si>
    <t>47.89.09</t>
  </si>
  <si>
    <t>Commercio al dettaglio ambulante di altri prodotti nca</t>
  </si>
  <si>
    <t>47.91.10</t>
  </si>
  <si>
    <t>Commercio al dettaglio di qualsiasi tipo di prodotto effettuato via internet</t>
  </si>
  <si>
    <t>47.91.20</t>
  </si>
  <si>
    <t>Commercio al dettaglio di qualsiasi tipo di prodotto effettuato per televisione</t>
  </si>
  <si>
    <t>47.91.30</t>
  </si>
  <si>
    <t>Commercio al dettaglio di qualsiasi tipo di prodotto per corrispondenza, radio, telefono</t>
  </si>
  <si>
    <t>47.99.10</t>
  </si>
  <si>
    <t>Commercio al dettaglio di prodotti vari, mediante l'intervento di un dimostratore o di un incaricato alla vendita (porta a porta)</t>
  </si>
  <si>
    <t>47.99.20</t>
  </si>
  <si>
    <t>Commercio effettuato per mezzo di distributori automatici</t>
  </si>
  <si>
    <t>49.10.00</t>
  </si>
  <si>
    <t>Trasporto ferroviario di passeggeri (interurbano)</t>
  </si>
  <si>
    <t>49.20.00</t>
  </si>
  <si>
    <t>Trasporto ferroviario di merci</t>
  </si>
  <si>
    <t>49.31.00</t>
  </si>
  <si>
    <t>Trasporto terrestre di passeggeri in aree urbane e suburbane</t>
  </si>
  <si>
    <t>49.32.10</t>
  </si>
  <si>
    <t>Trasporto con taxi</t>
  </si>
  <si>
    <t>49.32.20</t>
  </si>
  <si>
    <t>Trasporto mediante noleggio di autovetture da rimessa con conducente</t>
  </si>
  <si>
    <t>49.39.01</t>
  </si>
  <si>
    <t>Gestioni di funicolari, ski-lift e seggiovie se non facenti parte dei sistemi di transito urbano o suburbano</t>
  </si>
  <si>
    <t>49.39.09</t>
  </si>
  <si>
    <t>Altre attività di trasporti terrestri di passeggeri nca</t>
  </si>
  <si>
    <t>49.41.00</t>
  </si>
  <si>
    <t>Trasporto di merci su strada</t>
  </si>
  <si>
    <t>49.42.00</t>
  </si>
  <si>
    <t>Servizi di trasloco</t>
  </si>
  <si>
    <t>49.50.10</t>
  </si>
  <si>
    <t>Trasporto mediante condotte di gas</t>
  </si>
  <si>
    <t>49.50.20</t>
  </si>
  <si>
    <t>Trasporto mediante condotte di liquidi</t>
  </si>
  <si>
    <t>50.10.00</t>
  </si>
  <si>
    <t>Trasporto marittimo e costiero di passeggeri</t>
  </si>
  <si>
    <t>50.20.00</t>
  </si>
  <si>
    <t>Trasporto marittimo e costiero di merci</t>
  </si>
  <si>
    <t>50.30.00</t>
  </si>
  <si>
    <t>Trasporto di passeggeri per vie d'acqua interne (inclusi i trasporti lagunari)</t>
  </si>
  <si>
    <t>50.40.00</t>
  </si>
  <si>
    <t>Trasporto di merci per vie d'acqua interne</t>
  </si>
  <si>
    <t>51.10.10</t>
  </si>
  <si>
    <t>Trasporto aereo di linea di passeggeri</t>
  </si>
  <si>
    <t>51.10.20</t>
  </si>
  <si>
    <t>Trasporto aereo non di linea di passeggeri; voli charter</t>
  </si>
  <si>
    <t>51.21.00</t>
  </si>
  <si>
    <t>Trasporto aereo di merci</t>
  </si>
  <si>
    <t>51.22.00</t>
  </si>
  <si>
    <t>Trasporto spaziale</t>
  </si>
  <si>
    <t>52.10.10</t>
  </si>
  <si>
    <t>Magazzini di custodia e deposito per conto terzi</t>
  </si>
  <si>
    <t>52.10.20</t>
  </si>
  <si>
    <t>Magazzini frigoriferi per conto terzi</t>
  </si>
  <si>
    <t>52.21.10</t>
  </si>
  <si>
    <t>Gestione di infrastrutture ferroviarie</t>
  </si>
  <si>
    <t>52.21.20</t>
  </si>
  <si>
    <t>Gestione di strade, ponti, gallerie</t>
  </si>
  <si>
    <t>52.21.30</t>
  </si>
  <si>
    <t>Gestione di stazioni per autobus</t>
  </si>
  <si>
    <t>52.21.40</t>
  </si>
  <si>
    <t>Gestione di centri di movimentazione merci (interporti)</t>
  </si>
  <si>
    <t>52.21.50</t>
  </si>
  <si>
    <t>Gestione di parcheggi e autorimesse</t>
  </si>
  <si>
    <t>52.21.60</t>
  </si>
  <si>
    <t>Attività di traino e soccorso stradale</t>
  </si>
  <si>
    <t>52.21.90</t>
  </si>
  <si>
    <t>Altre attività connesse ai trasporti terrestri nca</t>
  </si>
  <si>
    <t>52.22.01</t>
  </si>
  <si>
    <t>Liquefazione e rigassificazione di gas a scopo di trasporto marittimo e per vie d'acqua effettuata al di fuori del sito di estrazione</t>
  </si>
  <si>
    <t>52.22.09</t>
  </si>
  <si>
    <t>Altre attività dei servizi connessi al trasporto marittimo e per vie d'acqua</t>
  </si>
  <si>
    <t>52.23.00</t>
  </si>
  <si>
    <t>Attività dei servizi connessi al trasporto aereo</t>
  </si>
  <si>
    <t>52.24.10</t>
  </si>
  <si>
    <t>Movimento merci relativo a trasporti aerei</t>
  </si>
  <si>
    <t>52.24.20</t>
  </si>
  <si>
    <t>Movimento merci relativo a trasporti marittimi e fluviali</t>
  </si>
  <si>
    <t>52.24.30</t>
  </si>
  <si>
    <t>Movimento merci relativo a trasporti ferroviari</t>
  </si>
  <si>
    <t>52.24.40</t>
  </si>
  <si>
    <t>Movimento merci relativo ad altri trasporti terrestri</t>
  </si>
  <si>
    <t>52.29.10</t>
  </si>
  <si>
    <t>Spedizionieri e agenzie di operazioni doganali</t>
  </si>
  <si>
    <t>52.29.21</t>
  </si>
  <si>
    <t>Intermediari dei trasporti</t>
  </si>
  <si>
    <t>52.29.22</t>
  </si>
  <si>
    <t>Servizi logistici relativi alla distribuzione delle merci</t>
  </si>
  <si>
    <t>53.10.00</t>
  </si>
  <si>
    <t>Attività postali con obbligo di servizio universale</t>
  </si>
  <si>
    <t>53.20.00</t>
  </si>
  <si>
    <t>Altre attività postali e di corriere senza obbligo di servizio universale</t>
  </si>
  <si>
    <t>55.10.00</t>
  </si>
  <si>
    <t>Alberghi</t>
  </si>
  <si>
    <t>55.20.10</t>
  </si>
  <si>
    <t>Villaggi turistici</t>
  </si>
  <si>
    <t>55.20.20</t>
  </si>
  <si>
    <t>Ostelli della gioventù</t>
  </si>
  <si>
    <t>55.20.30</t>
  </si>
  <si>
    <t>Rifugi di montagna</t>
  </si>
  <si>
    <t>55.20.40</t>
  </si>
  <si>
    <t>Colonie marine e montane</t>
  </si>
  <si>
    <t>55.20.51</t>
  </si>
  <si>
    <t>Affittacamere per brevi soggiorni, case ed appartamenti per vacanze, bed and breakfast, residence</t>
  </si>
  <si>
    <t>55.20.52</t>
  </si>
  <si>
    <t>Attività di alloggio connesse alle aziende agricole</t>
  </si>
  <si>
    <t>55.30.00</t>
  </si>
  <si>
    <t>Aree di campeggio e aree attrezzate per camper e roulotte</t>
  </si>
  <si>
    <t>55.90.10</t>
  </si>
  <si>
    <t>Gestione di vagoni letto</t>
  </si>
  <si>
    <t>55.90.20</t>
  </si>
  <si>
    <t>Alloggi per studenti e lavoratori con servizi accessori di tipo alberghiero</t>
  </si>
  <si>
    <t>56.10.11</t>
  </si>
  <si>
    <t>Ristorazione con somministrazione</t>
  </si>
  <si>
    <t>56.10.12</t>
  </si>
  <si>
    <t>Attività di ristorazione connesse alle aziende agricole</t>
  </si>
  <si>
    <t>56.10.20</t>
  </si>
  <si>
    <t>Ristorazione senza somministrazione con preparazione di cibi da asporto</t>
  </si>
  <si>
    <t>56.10.30</t>
  </si>
  <si>
    <t>Gelaterie e pasticcerie</t>
  </si>
  <si>
    <t>56.10.41</t>
  </si>
  <si>
    <t>Gelaterie e pasticcerie ambulanti</t>
  </si>
  <si>
    <t>56.10.42</t>
  </si>
  <si>
    <t>Ristorazione ambulante</t>
  </si>
  <si>
    <t>56.10.50</t>
  </si>
  <si>
    <t>Ristorazione su treni e navi</t>
  </si>
  <si>
    <t>56.21.00</t>
  </si>
  <si>
    <t>Catering per eventi, banqueting</t>
  </si>
  <si>
    <t>56.29.10</t>
  </si>
  <si>
    <t>Mense</t>
  </si>
  <si>
    <t>56.29.20</t>
  </si>
  <si>
    <t>Catering continuativo su base contrattuale</t>
  </si>
  <si>
    <t>56.30.00</t>
  </si>
  <si>
    <t>Bar e altri esercizi simili senza cucina</t>
  </si>
  <si>
    <t>58.11.00</t>
  </si>
  <si>
    <t>Edizione di libri</t>
  </si>
  <si>
    <t>58.12.01</t>
  </si>
  <si>
    <t>Pubblicazione di elenchi</t>
  </si>
  <si>
    <t>58.12.02</t>
  </si>
  <si>
    <t>Pubblicazione di mailing list</t>
  </si>
  <si>
    <t>58.13.00</t>
  </si>
  <si>
    <t>Edizione di quotidiani</t>
  </si>
  <si>
    <t>58.14.00</t>
  </si>
  <si>
    <t>Edizione di riviste e periodici</t>
  </si>
  <si>
    <t>58.19.00</t>
  </si>
  <si>
    <t>Altre attività editoriali</t>
  </si>
  <si>
    <t>58.21.00</t>
  </si>
  <si>
    <t>Edizione di giochi per computer</t>
  </si>
  <si>
    <t>58.29.00</t>
  </si>
  <si>
    <t>Edizione di altri software a pacchetto (esclusi giochi per computer)</t>
  </si>
  <si>
    <t>59.11.00</t>
  </si>
  <si>
    <t>Attività di produzione cinematografica, di video e di programmi televisivi</t>
  </si>
  <si>
    <t>59.12.00</t>
  </si>
  <si>
    <t>Attività di post-produzione cinematografica, di video e di programmi televisivi</t>
  </si>
  <si>
    <t>59.13.00</t>
  </si>
  <si>
    <t>Attività di distribuzione cinematografica, di video e di programmi televisivi</t>
  </si>
  <si>
    <t>59.14.00</t>
  </si>
  <si>
    <t>Attività di proiezione cinematografica</t>
  </si>
  <si>
    <t>59.20.10</t>
  </si>
  <si>
    <t>Edizione di registrazioni sonore</t>
  </si>
  <si>
    <t>59.20.20</t>
  </si>
  <si>
    <t>Edizione di musica stampata</t>
  </si>
  <si>
    <t>59.20.30</t>
  </si>
  <si>
    <t>Studi di registrazione sonora</t>
  </si>
  <si>
    <t>60.10.00</t>
  </si>
  <si>
    <t>Trasmissioni radiofoniche</t>
  </si>
  <si>
    <t>60.20.00</t>
  </si>
  <si>
    <t>Programmazione e trasmissioni televisive</t>
  </si>
  <si>
    <t>61.10.00</t>
  </si>
  <si>
    <t>Telecomunicazioni fisse</t>
  </si>
  <si>
    <t>61.20.00</t>
  </si>
  <si>
    <t>Telecomunicazioni mobili</t>
  </si>
  <si>
    <t>61.30.00</t>
  </si>
  <si>
    <t>Telecomunicazioni satellitari</t>
  </si>
  <si>
    <t>61.90.10</t>
  </si>
  <si>
    <t>Erogazione di servizi di accesso ad internet (ISP)</t>
  </si>
  <si>
    <t>61.90.20</t>
  </si>
  <si>
    <t>Posto telefonico pubblico ed Internet Point</t>
  </si>
  <si>
    <t>61.90.91</t>
  </si>
  <si>
    <t>Intermediazione in servizi di telecomunicazione e trasmissione dati</t>
  </si>
  <si>
    <t>61.90.99</t>
  </si>
  <si>
    <t>Altre attività connesse alle telecomunicazioni nca</t>
  </si>
  <si>
    <t>62.01.00</t>
  </si>
  <si>
    <t>Produzione di software non connesso all'edizione</t>
  </si>
  <si>
    <t>62.02.00</t>
  </si>
  <si>
    <t>Consulenza nel settore delle tecnologie dell'informatica</t>
  </si>
  <si>
    <t>62.03.00</t>
  </si>
  <si>
    <t>Gestione di strutture e apparecchiature informatiche hardware - housing (esclusa la riparazione)</t>
  </si>
  <si>
    <t>62.09.01</t>
  </si>
  <si>
    <t>Configurazione di personal computer</t>
  </si>
  <si>
    <t>62.09.09</t>
  </si>
  <si>
    <t>Altre attività dei servizi connessi alle tecnologie dell'informatica nca</t>
  </si>
  <si>
    <t>63.11.11</t>
  </si>
  <si>
    <t>Elaborazione elettronica di dati contabili (esclusi i Centri di assistenza fiscale - Caf)</t>
  </si>
  <si>
    <t>63.11.19</t>
  </si>
  <si>
    <t>Altre elaborazioni elettroniche di dati</t>
  </si>
  <si>
    <t>63.11.20</t>
  </si>
  <si>
    <t>Gestione database (attività delle banche dati)</t>
  </si>
  <si>
    <t>63.11.30</t>
  </si>
  <si>
    <t>Hosting e fornitura di servizi applicativi (ASP)</t>
  </si>
  <si>
    <t>63.12.00</t>
  </si>
  <si>
    <t>Portali web</t>
  </si>
  <si>
    <t>63.91.00</t>
  </si>
  <si>
    <t>Attività delle agenzie di stampa</t>
  </si>
  <si>
    <t>63.99.00</t>
  </si>
  <si>
    <t>Altre attività dei servizi di informazione nca</t>
  </si>
  <si>
    <t>64.11.00</t>
  </si>
  <si>
    <t>Attività della Banca Centrale</t>
  </si>
  <si>
    <t>64.19.10</t>
  </si>
  <si>
    <t>Intermediazione monetaria di istituti monetari diverse dalle Banche centrali</t>
  </si>
  <si>
    <t>64.19.20</t>
  </si>
  <si>
    <t>Fondi comuni di investimento monetario</t>
  </si>
  <si>
    <t>64.19.30</t>
  </si>
  <si>
    <t>Istituti di moneta elettronica (Imel)</t>
  </si>
  <si>
    <t>64.19.40</t>
  </si>
  <si>
    <t>Cassa Depositi e Prestiti</t>
  </si>
  <si>
    <t>64.20.00</t>
  </si>
  <si>
    <t>Attività delle società di partecipazione (holding)</t>
  </si>
  <si>
    <t>64.30.10</t>
  </si>
  <si>
    <t>Fondi comuni di investimento (aperti e chiusi, immobiliari, di mercato mobiliare)</t>
  </si>
  <si>
    <t>64.30.20</t>
  </si>
  <si>
    <t>Sicav (Società di investimento a capitale variabile)</t>
  </si>
  <si>
    <t>64.91.00</t>
  </si>
  <si>
    <t>Leasing finanziario</t>
  </si>
  <si>
    <t>64.92.01</t>
  </si>
  <si>
    <t>Attività dei consorzi di garanzia collettiva fidi</t>
  </si>
  <si>
    <t>64.92.09</t>
  </si>
  <si>
    <t>Altre attività creditizie nca</t>
  </si>
  <si>
    <t>64.99.10</t>
  </si>
  <si>
    <t>Attività di intermediazione mobiliare</t>
  </si>
  <si>
    <t>64.99.20</t>
  </si>
  <si>
    <t>Attività di factoring</t>
  </si>
  <si>
    <t>64.99.30</t>
  </si>
  <si>
    <t>Attività di merchant bank</t>
  </si>
  <si>
    <t>64.99.40</t>
  </si>
  <si>
    <t>Attività delle società veicolo</t>
  </si>
  <si>
    <t>64.99.50</t>
  </si>
  <si>
    <t>Attività di intermediazione in cambi</t>
  </si>
  <si>
    <t>64.99.60</t>
  </si>
  <si>
    <t>Altre intermediazioni finanziarie nca</t>
  </si>
  <si>
    <t>65.11.00</t>
  </si>
  <si>
    <t>Assicurazioni sulla vita</t>
  </si>
  <si>
    <t>65.12.00</t>
  </si>
  <si>
    <t>Assicurazioni diverse da quelle sulla vita</t>
  </si>
  <si>
    <t>65.20.00</t>
  </si>
  <si>
    <t>Attività di riassicurazione</t>
  </si>
  <si>
    <t>65.30.10</t>
  </si>
  <si>
    <t>Attività dei fondi pensione aperti</t>
  </si>
  <si>
    <t>65.30.20</t>
  </si>
  <si>
    <t>Attività dei fondi pensione negoziali</t>
  </si>
  <si>
    <t>65.30.30</t>
  </si>
  <si>
    <t>Attività dei fondi pensione preesistenti</t>
  </si>
  <si>
    <t>66.11.00</t>
  </si>
  <si>
    <t>Amministrazione di mercati finanziari</t>
  </si>
  <si>
    <t>66.12.00</t>
  </si>
  <si>
    <t>Attività di negoziazione di contratti relativi a titoli e merci</t>
  </si>
  <si>
    <t>66.19.10</t>
  </si>
  <si>
    <t>Attività di gestione ed elaborazione di pagamenti tramite carta di credito</t>
  </si>
  <si>
    <t>66.19.21</t>
  </si>
  <si>
    <t>Promotori finanziari</t>
  </si>
  <si>
    <t>66.19.22</t>
  </si>
  <si>
    <t>Agenti, mediatori e procacciatori in prodotti finanziari</t>
  </si>
  <si>
    <t>66.19.30</t>
  </si>
  <si>
    <t>Attività delle società fiduciarie di amministrazione</t>
  </si>
  <si>
    <t>66.19.40</t>
  </si>
  <si>
    <t>Attività di Bancoposta</t>
  </si>
  <si>
    <t>66.19.50</t>
  </si>
  <si>
    <t>Servizi di trasferimento di denaro (money transfer)</t>
  </si>
  <si>
    <t>66.21.00</t>
  </si>
  <si>
    <t>Attività dei periti e liquidatori indipendenti delle assicurazioni</t>
  </si>
  <si>
    <t>66.22.01</t>
  </si>
  <si>
    <t>Broker di assicurazioni</t>
  </si>
  <si>
    <t>66.22.02</t>
  </si>
  <si>
    <t>Agenti di assicurazioni</t>
  </si>
  <si>
    <t>66.22.03</t>
  </si>
  <si>
    <t>Sub-agenti di assicurazioni</t>
  </si>
  <si>
    <t>66.22.04</t>
  </si>
  <si>
    <t>Produttori, procacciatori ed altri intermediari delle assicurazioni</t>
  </si>
  <si>
    <t>66.29.01</t>
  </si>
  <si>
    <t>Autorità centrali di vigilanza su assicurazioni e fondi pensione</t>
  </si>
  <si>
    <t>66.29.09</t>
  </si>
  <si>
    <t>Altre attività ausiliarie delle assicurazioni e dei fondi pensione nca</t>
  </si>
  <si>
    <t>66.30.00</t>
  </si>
  <si>
    <t>Gestione di fondi comuni di investimento e dei fondi pensione</t>
  </si>
  <si>
    <t>68.10.00</t>
  </si>
  <si>
    <t>Compravendita di beni immobili effettuata su beni propri</t>
  </si>
  <si>
    <t>68.20.01</t>
  </si>
  <si>
    <t>Locazione immobiliare di beni propri o in leasing (affitto)</t>
  </si>
  <si>
    <t>68.20.02</t>
  </si>
  <si>
    <t>Affitto di aziende</t>
  </si>
  <si>
    <t>68.31.00</t>
  </si>
  <si>
    <t>Attività di mediazione immobiliare</t>
  </si>
  <si>
    <t>68.32.00</t>
  </si>
  <si>
    <t>Amministrazione di condomini e gestione di beni immobili per conto terzi</t>
  </si>
  <si>
    <t>69.10.10</t>
  </si>
  <si>
    <t>Attività degli studi legali</t>
  </si>
  <si>
    <t>69.10.20</t>
  </si>
  <si>
    <t>Attività degli studi notarili</t>
  </si>
  <si>
    <t>69.20.11</t>
  </si>
  <si>
    <t>Servizi forniti da dottori commercialisti</t>
  </si>
  <si>
    <t>69.20.12</t>
  </si>
  <si>
    <t>Servizi forniti da ragionieri e periti commerciali</t>
  </si>
  <si>
    <t>69.20.13</t>
  </si>
  <si>
    <t>Servizi forniti da revisori contabili, periti, consulenti ed altri soggetti che svolgono attività in materia di amministrazione, contabilità e tributi</t>
  </si>
  <si>
    <t>69.20.14</t>
  </si>
  <si>
    <t>Attività svolta dai Centri di assistenza fiscale (Caf)</t>
  </si>
  <si>
    <t>69.20.15</t>
  </si>
  <si>
    <t>Gestione ed amministrazione del personale per conto terzi</t>
  </si>
  <si>
    <t>69.20.20</t>
  </si>
  <si>
    <t>Attività delle società di revisione e certificazione di bilanci</t>
  </si>
  <si>
    <t>69.20.30</t>
  </si>
  <si>
    <t>Attività dei consulenti del lavoro</t>
  </si>
  <si>
    <t>70.10.00</t>
  </si>
  <si>
    <t>Attività delle holding impegnate nelle attività gestionali (holding operative)</t>
  </si>
  <si>
    <t>70.21.00</t>
  </si>
  <si>
    <t>Pubbliche relazioni e comunicazione</t>
  </si>
  <si>
    <t>70.22.01</t>
  </si>
  <si>
    <t>Attività di consulenza per la gestione della logistica aziendale</t>
  </si>
  <si>
    <t>70.22.09</t>
  </si>
  <si>
    <t>Altre attività di consulenza imprenditoriale e altra consulenza amministrativo-gestionale e pianificazione aziendale</t>
  </si>
  <si>
    <t>71.11.00</t>
  </si>
  <si>
    <t>Attività degli studi di architettura</t>
  </si>
  <si>
    <t>71.12.10</t>
  </si>
  <si>
    <t>Attività degli studi di ingegneria</t>
  </si>
  <si>
    <t>71.12.20</t>
  </si>
  <si>
    <t>Servizi di progettazione di ingegneria integrata</t>
  </si>
  <si>
    <t>71.12.30</t>
  </si>
  <si>
    <t>Attività tecniche svolte da geometri</t>
  </si>
  <si>
    <t>71.12.40</t>
  </si>
  <si>
    <t>Attività di cartografia e aerofotogrammetria</t>
  </si>
  <si>
    <t>71.12.50</t>
  </si>
  <si>
    <t>Attività di studio geologico e di prospezione geognostica e mineraria</t>
  </si>
  <si>
    <t>71.20.10</t>
  </si>
  <si>
    <t>Collaudi e analisi tecniche di prodotti</t>
  </si>
  <si>
    <t>71.20.21</t>
  </si>
  <si>
    <t>Controllo di qualità e certificazione di prodotti, processi e sistemi</t>
  </si>
  <si>
    <t>71.20.22</t>
  </si>
  <si>
    <t>Attività per la tutela di beni di produzione controllata</t>
  </si>
  <si>
    <t>72.11.00</t>
  </si>
  <si>
    <t>Ricerca e sviluppo sperimentale nel campo delle biotecnologie</t>
  </si>
  <si>
    <t>72.19.01</t>
  </si>
  <si>
    <t>Ricerca e sviluppo sperimentale nel campo della geologia</t>
  </si>
  <si>
    <t>72.19.09</t>
  </si>
  <si>
    <t>Ricerca e sviluppo sperimentale nel campo delle altre scienze naturali e dell'ingegneria</t>
  </si>
  <si>
    <t>72.20.00</t>
  </si>
  <si>
    <t>Ricerca e sviluppo sperimentale nel campo delle scienze sociali e umanistiche</t>
  </si>
  <si>
    <t>73.11.01</t>
  </si>
  <si>
    <t>Ideazione di campagne pubblicitarie</t>
  </si>
  <si>
    <t>73.11.02</t>
  </si>
  <si>
    <t>Conduzione di campagne di marketing e altri servizi pubblicitari</t>
  </si>
  <si>
    <t>73.12.00</t>
  </si>
  <si>
    <t>Attività delle concessionarie e degli altri intermediari di servizi pubblicitari</t>
  </si>
  <si>
    <t>73.20.00</t>
  </si>
  <si>
    <t>Ricerche di mercato e sondaggi di opinione</t>
  </si>
  <si>
    <t>74.10.10</t>
  </si>
  <si>
    <t>Attività di design di moda e design industriale</t>
  </si>
  <si>
    <t>74.10.21</t>
  </si>
  <si>
    <t>Attività dei disegnatori grafici di pagine web</t>
  </si>
  <si>
    <t>74.10.29</t>
  </si>
  <si>
    <t>Altre attività dei disegnatori grafici</t>
  </si>
  <si>
    <t>74.10.30</t>
  </si>
  <si>
    <t>Attività dei disegnatori tecnici</t>
  </si>
  <si>
    <t>74.10.90</t>
  </si>
  <si>
    <t>Altre attività di design</t>
  </si>
  <si>
    <t>74.20.11</t>
  </si>
  <si>
    <t>Attività di fotoreporter</t>
  </si>
  <si>
    <t>74.20.12</t>
  </si>
  <si>
    <t>Attività di riprese aeree nel campo della fotografia</t>
  </si>
  <si>
    <t>74.20.19</t>
  </si>
  <si>
    <t>Altre attività di riprese fotografiche</t>
  </si>
  <si>
    <t>74.20.20</t>
  </si>
  <si>
    <t>Laboratori fotografici per lo sviluppo e la stampa</t>
  </si>
  <si>
    <t>74.30.00</t>
  </si>
  <si>
    <t>Traduzione e interpretariato</t>
  </si>
  <si>
    <t>74.90.11</t>
  </si>
  <si>
    <t>Consulenza agraria fornita da agronomi</t>
  </si>
  <si>
    <t>74.90.12</t>
  </si>
  <si>
    <t>Consulenza agraria fornita da agrotecnici e periti agrari</t>
  </si>
  <si>
    <t>74.90.21</t>
  </si>
  <si>
    <t>Consulenza sulla sicurezza ed igiene dei posti di lavoro</t>
  </si>
  <si>
    <t>74.90.29</t>
  </si>
  <si>
    <t>Altra attività di consulenza in materia di sicurezza</t>
  </si>
  <si>
    <t>74.90.91</t>
  </si>
  <si>
    <t>Attività tecniche svolte da periti industriali</t>
  </si>
  <si>
    <t>74.90.92</t>
  </si>
  <si>
    <t>Attività riguardanti le previsioni meteorologiche</t>
  </si>
  <si>
    <t>74.90.93</t>
  </si>
  <si>
    <t>Altre attività di consulenza tecnica nca</t>
  </si>
  <si>
    <t>74.90.94</t>
  </si>
  <si>
    <t>Agenzie ed agenti o procuratori per lo spettacolo e lo sport</t>
  </si>
  <si>
    <t>74.90.99</t>
  </si>
  <si>
    <t>Altre attività professionali nca</t>
  </si>
  <si>
    <t>75.00.00</t>
  </si>
  <si>
    <t>Servizi veterinari</t>
  </si>
  <si>
    <t>77.11.00</t>
  </si>
  <si>
    <t>Noleggio di autovetture ed autoveicoli leggeri</t>
  </si>
  <si>
    <t>77.12.00</t>
  </si>
  <si>
    <t>Noleggio di autocarri e di altri veicoli pesanti</t>
  </si>
  <si>
    <t>77.21.01</t>
  </si>
  <si>
    <t>Noleggio di biciclette</t>
  </si>
  <si>
    <t>77.21.02</t>
  </si>
  <si>
    <t>Noleggio senza equipaggio di imbarcazioni da diporto (inclusi i pedalò)</t>
  </si>
  <si>
    <t>77.21.09</t>
  </si>
  <si>
    <t>Noleggio di altre attrezzature sportive e ricreative</t>
  </si>
  <si>
    <t>77.22.00</t>
  </si>
  <si>
    <t>Noleggio di videocassette, Cd, Dvd e dischi contenenti audiovisivi o videogame</t>
  </si>
  <si>
    <t>77.29.10</t>
  </si>
  <si>
    <t>Noleggio di biancheria da tavola, da letto, da bagno e di articoli di vestiario</t>
  </si>
  <si>
    <t>77.29.90</t>
  </si>
  <si>
    <t>Noleggio di altri beni per uso personale e domestico nca (escluse le attrezzature sportive e ricreative)</t>
  </si>
  <si>
    <t>77.31.00</t>
  </si>
  <si>
    <t>Noleggio di macchine e attrezzature agricole</t>
  </si>
  <si>
    <t>77.32.00</t>
  </si>
  <si>
    <t>Noleggio di macchine e attrezzature per lavori edili e di genio civile</t>
  </si>
  <si>
    <t>77.33.00</t>
  </si>
  <si>
    <t>Noleggio di macchine e attrezzature per ufficio (inclusi i computer)</t>
  </si>
  <si>
    <t>77.34.00</t>
  </si>
  <si>
    <t>Noleggio di mezzi di trasporto marittimo e fluviale</t>
  </si>
  <si>
    <t>77.35.00</t>
  </si>
  <si>
    <t>Noleggio di mezzi di trasporto aereo</t>
  </si>
  <si>
    <t>77.39.10</t>
  </si>
  <si>
    <t>Noleggio di altri mezzi di trasporto terrestri</t>
  </si>
  <si>
    <t>77.39.91</t>
  </si>
  <si>
    <t>Noleggio di container adibiti ad alloggi o ad uffici</t>
  </si>
  <si>
    <t>77.39.92</t>
  </si>
  <si>
    <t>Noleggio di container per diverse modalità di trasporto</t>
  </si>
  <si>
    <t>77.39.93</t>
  </si>
  <si>
    <t>Noleggio senza operatore di attrezzature di sollevamento e movimentazione merci: carrelli elevatori, pallet eccetera</t>
  </si>
  <si>
    <t>77.39.94</t>
  </si>
  <si>
    <t>Noleggio di strutture ed attrezzature per manifestazioni e spettacoli: impianti luce ed audio senza operatore, palchi, stand ed addobbi luminosi</t>
  </si>
  <si>
    <t>77.39.99</t>
  </si>
  <si>
    <t>Noleggio senza operatore di altre macchine ed attrezzature nca</t>
  </si>
  <si>
    <t>77.40.00</t>
  </si>
  <si>
    <t>Concessione dei diritti di sfruttamento di proprietà intellettuale e prodotti simili (escluse le opere protette dal copyright)</t>
  </si>
  <si>
    <t>78.10.00</t>
  </si>
  <si>
    <t>Servizi di ricerca, selezione, collocamento e supporto per il ricollocamento di personale</t>
  </si>
  <si>
    <t>78.20.00</t>
  </si>
  <si>
    <t>Attività delle agenzie di fornitura di lavoro temporaneo (interinale)</t>
  </si>
  <si>
    <t>78.30.00</t>
  </si>
  <si>
    <t>Altre attività di fornitura e gestione di risorse umane (staff leasing)</t>
  </si>
  <si>
    <t>79.11.00</t>
  </si>
  <si>
    <t>Attività delle agenzie di viaggio</t>
  </si>
  <si>
    <t>79.12.00</t>
  </si>
  <si>
    <t>Attività dei tour operator</t>
  </si>
  <si>
    <t>79.90.11</t>
  </si>
  <si>
    <t>Servizi di biglietteria per eventi teatrali, sportivi ed altri eventi ricreativi e d'intrattenimento</t>
  </si>
  <si>
    <t>79.90.19</t>
  </si>
  <si>
    <t>Altri servizi di prenotazione e altre attività di assistenza turistica non svolte dalle agenzie di viaggio nca</t>
  </si>
  <si>
    <t>79.90.20</t>
  </si>
  <si>
    <t>Attività delle guide e degli accompagnatori turistici</t>
  </si>
  <si>
    <t>80.10.00</t>
  </si>
  <si>
    <t>Servizi di vigilanza privata</t>
  </si>
  <si>
    <t>80.20.00</t>
  </si>
  <si>
    <t>Servizi connessi ai sistemi di vigilanza</t>
  </si>
  <si>
    <t>80.30.00</t>
  </si>
  <si>
    <t>Servizi di investigazione privata</t>
  </si>
  <si>
    <t>81.10.00</t>
  </si>
  <si>
    <t>Servizi integrati di gestione agli edifici</t>
  </si>
  <si>
    <t>81.21.00</t>
  </si>
  <si>
    <t>Pulizia generale (non specializzata) di edifici</t>
  </si>
  <si>
    <t>81.22.01</t>
  </si>
  <si>
    <t>Attività di sterilizzazione di attrezzature medico sanitarie</t>
  </si>
  <si>
    <t>81.22.02</t>
  </si>
  <si>
    <t>Altre attività di pulizia specializzata di edifici e di impianti e macchinari industriali</t>
  </si>
  <si>
    <t>81.29.10</t>
  </si>
  <si>
    <t>Servizi di disinfestazione</t>
  </si>
  <si>
    <t>81.29.91</t>
  </si>
  <si>
    <t>Pulizia e lavaggio di aree pubbliche, rimozione di neve e ghiaccio</t>
  </si>
  <si>
    <t>81.29.99</t>
  </si>
  <si>
    <t>Altre attività di pulizia nca</t>
  </si>
  <si>
    <t>81.30.00</t>
  </si>
  <si>
    <t>Cura e manutenzione del paesaggio (inclusi parchi, giardini e aiuole)</t>
  </si>
  <si>
    <t>82.11.01</t>
  </si>
  <si>
    <t>Servizi integrati di supporto per le funzioni d'ufficio</t>
  </si>
  <si>
    <t>82.11.02</t>
  </si>
  <si>
    <t>Gestione di uffici temporanei, uffici residence</t>
  </si>
  <si>
    <t>82.19.01</t>
  </si>
  <si>
    <t>Spedizione di materiale propagandistico, compilazione e gestione di indirizzi</t>
  </si>
  <si>
    <t>82.19.09</t>
  </si>
  <si>
    <t>Servizi di fotocopiatura, preparazione di documenti e altre attività di supporto specializzate per le funzioni d'ufficio</t>
  </si>
  <si>
    <t>82.20.00</t>
  </si>
  <si>
    <t>Attività dei call center</t>
  </si>
  <si>
    <t>82.30.00</t>
  </si>
  <si>
    <t>Organizzazione di convegni e fiere</t>
  </si>
  <si>
    <t>82.91.10</t>
  </si>
  <si>
    <t>Attività di agenzie di recupero crediti</t>
  </si>
  <si>
    <t>82.91.20</t>
  </si>
  <si>
    <t>Agenzie di informazioni commerciali</t>
  </si>
  <si>
    <t>82.92.10</t>
  </si>
  <si>
    <t>Imballaggio e confezionamento di generi alimentari</t>
  </si>
  <si>
    <t>82.92.20</t>
  </si>
  <si>
    <t>Imballaggio e confezionamento di generi non alimentari</t>
  </si>
  <si>
    <t>82.99.10</t>
  </si>
  <si>
    <t>Imprese di gestione esattoriale</t>
  </si>
  <si>
    <t>82.99.20</t>
  </si>
  <si>
    <t>Agenzie di distribuzione di libri, giornali e riviste</t>
  </si>
  <si>
    <t>82.99.30</t>
  </si>
  <si>
    <t>Servizi di gestione di pubblici mercati e pese pubbliche</t>
  </si>
  <si>
    <t>82.99.40</t>
  </si>
  <si>
    <t>Richiesta certificati e disbrigo pratiche</t>
  </si>
  <si>
    <t>82.99.91</t>
  </si>
  <si>
    <t>Servizi di stenotipia</t>
  </si>
  <si>
    <t>82.99.99</t>
  </si>
  <si>
    <t>Altri servizi di sostegno alle imprese nca</t>
  </si>
  <si>
    <t>84.11.10</t>
  </si>
  <si>
    <t>Attività degli organi legislativi ed esecutivi, centrali e locali; amministrazione finanziaria; amministrazioni regionali, provinciali e comunali</t>
  </si>
  <si>
    <t>84.11.20</t>
  </si>
  <si>
    <t>Attività di pianificazione generale e servizi statistici generali</t>
  </si>
  <si>
    <t>84.12.10</t>
  </si>
  <si>
    <t>Regolamentazione dell'attività degli organismi preposti alla sanità</t>
  </si>
  <si>
    <t>84.12.20</t>
  </si>
  <si>
    <t>Regolamentazione dell'attività degli organismi preposti all'istruzione</t>
  </si>
  <si>
    <t>84.12.30</t>
  </si>
  <si>
    <t>Regolamentazione dell'attività degli organismi preposti alla gestione di progetti per l'edilizia abitativa e l'assetto del territorio e per la tutela dell'ambiente</t>
  </si>
  <si>
    <t>84.12.40</t>
  </si>
  <si>
    <t>Regolamentazione dell'attività degli organismi preposti ai servizi ricreativi, culturali e sociali vari</t>
  </si>
  <si>
    <t>84.13.10</t>
  </si>
  <si>
    <t>Regolamentazione degli affari concernenti i combustibili e l'energia</t>
  </si>
  <si>
    <t>84.13.20</t>
  </si>
  <si>
    <t>Regolamentazione degli affari e servizi concernenti l'agricoltura, silvicoltura, caccia e pesca</t>
  </si>
  <si>
    <t>84.13.30</t>
  </si>
  <si>
    <t>Regolamentazione degli affari e dei servizi concernenti le industrie estrattive e le risorse minerarie (eccetto i combustibili) le industrie manifatturiere, le costruzioni e le opere pubbliche ad eccezione delle strade e opere per la navigazione</t>
  </si>
  <si>
    <t>84.13.40</t>
  </si>
  <si>
    <t>Regolamentazione degli affari e servizi concernenti la costruzione di strade</t>
  </si>
  <si>
    <t>84.13.50</t>
  </si>
  <si>
    <t>Regolamentazione degli affari e servizi concernenti la costruzione di opere per la navigazione interna e marittima</t>
  </si>
  <si>
    <t>84.13.60</t>
  </si>
  <si>
    <t>Regolamentazione degli affari e servizi concernenti i trasporti e le comunicazioni</t>
  </si>
  <si>
    <t>84.13.70</t>
  </si>
  <si>
    <t>Regolamentazione degli affari e servizi concernenti il commercio interno</t>
  </si>
  <si>
    <t>84.13.80</t>
  </si>
  <si>
    <t>Regolamentazione degli affari e servizi concernenti il turismo</t>
  </si>
  <si>
    <t>84.13.90</t>
  </si>
  <si>
    <t>Regolamentazione di altri affari e servizi economici</t>
  </si>
  <si>
    <t>84.21.00</t>
  </si>
  <si>
    <t>Affari esteri</t>
  </si>
  <si>
    <t>84.22.00</t>
  </si>
  <si>
    <t>Difesa nazionale</t>
  </si>
  <si>
    <t>84.23.00</t>
  </si>
  <si>
    <t>Giustizia ed attività giudiziarie</t>
  </si>
  <si>
    <t>84.24.00</t>
  </si>
  <si>
    <t>Ordine pubblico e sicurezza nazionale</t>
  </si>
  <si>
    <t>84.25.10</t>
  </si>
  <si>
    <t>Attività dei vigili del fuoco</t>
  </si>
  <si>
    <t>84.25.20</t>
  </si>
  <si>
    <t>Attività di protezione civile</t>
  </si>
  <si>
    <t>84.30.00</t>
  </si>
  <si>
    <t>Assicurazione sociale obbligatoria</t>
  </si>
  <si>
    <t>85.10.00</t>
  </si>
  <si>
    <t>Istruzione di grado preparatorio: scuole dell'infanzia, scuole speciali collegate a quelle primarie</t>
  </si>
  <si>
    <t>85.20.00</t>
  </si>
  <si>
    <t>Istruzione primaria: scuole elementari</t>
  </si>
  <si>
    <t>85.31.10</t>
  </si>
  <si>
    <t>Istruzione secondaria di primo grado: scuole medie</t>
  </si>
  <si>
    <t>85.31.20</t>
  </si>
  <si>
    <t>Istruzione secondaria di secondo grado di formazione generale: licei</t>
  </si>
  <si>
    <t>85.32.01</t>
  </si>
  <si>
    <t>Scuole di vela e navigazione che rilasciano brevetti o patenti commerciali</t>
  </si>
  <si>
    <t>85.32.02</t>
  </si>
  <si>
    <t>Scuole di volo che rilasciano brevetti o patenti commerciali</t>
  </si>
  <si>
    <t>85.32.03</t>
  </si>
  <si>
    <t>Scuole di guida professionale per autisti, ad esempio di autocarri, di autobus e di pullman</t>
  </si>
  <si>
    <t>85.32.09</t>
  </si>
  <si>
    <t>Altra istruzione secondaria di secondo grado di formazione tecnica, professionale e artistica</t>
  </si>
  <si>
    <t>85.41.00</t>
  </si>
  <si>
    <t>Istruzione e formazione tecnica superiore (IFTS)</t>
  </si>
  <si>
    <t>85.42.00</t>
  </si>
  <si>
    <t>Istruzione universitaria e post-universitaria; accademie e conservatori</t>
  </si>
  <si>
    <t>85.51.00</t>
  </si>
  <si>
    <t>Corsi sportivi e ricreativi</t>
  </si>
  <si>
    <t>85.52.01</t>
  </si>
  <si>
    <t>Corsi di danza</t>
  </si>
  <si>
    <t>85.52.09</t>
  </si>
  <si>
    <t>Altra formazione culturale</t>
  </si>
  <si>
    <t>85.53.00</t>
  </si>
  <si>
    <t>Autoscuole, scuole di pilotaggio e nautiche</t>
  </si>
  <si>
    <t>85.59.10</t>
  </si>
  <si>
    <t>Università popolare</t>
  </si>
  <si>
    <t>85.59.20</t>
  </si>
  <si>
    <t>Corsi di formazione e corsi di aggiornamento professionale</t>
  </si>
  <si>
    <t>85.59.30</t>
  </si>
  <si>
    <t>Scuole e corsi di lingua</t>
  </si>
  <si>
    <t>85.59.90</t>
  </si>
  <si>
    <t>Altri servizi di istruzione nca</t>
  </si>
  <si>
    <t>85.60.01</t>
  </si>
  <si>
    <t>Consulenza scolastica e servizi di orientamento scolastico</t>
  </si>
  <si>
    <t>85.60.09</t>
  </si>
  <si>
    <t>Altre attività di supporto all'istruzione</t>
  </si>
  <si>
    <t>86.10.10</t>
  </si>
  <si>
    <t>Ospedali e case di cura generici</t>
  </si>
  <si>
    <t>86.10.20</t>
  </si>
  <si>
    <t>Ospedali e case di cura specialistici</t>
  </si>
  <si>
    <t>86.10.30</t>
  </si>
  <si>
    <t>Istituti, cliniche e policlinici universitari</t>
  </si>
  <si>
    <t>86.10.40</t>
  </si>
  <si>
    <t>Ospedali e case di cura per lunga degenza</t>
  </si>
  <si>
    <t>86.21.00</t>
  </si>
  <si>
    <t>Servizi degli studi medici di medicina generale</t>
  </si>
  <si>
    <t>86.22.01</t>
  </si>
  <si>
    <t>Prestazioni sanitarie svolte da chirurghi</t>
  </si>
  <si>
    <t>86.22.02</t>
  </si>
  <si>
    <t>Ambulatori e poliambulatori del Servizio Sanitario Nazionale</t>
  </si>
  <si>
    <t>86.22.03</t>
  </si>
  <si>
    <t>Attività dei centri di radioterapia</t>
  </si>
  <si>
    <t>86.22.04</t>
  </si>
  <si>
    <t>Attività dei centri di dialisi</t>
  </si>
  <si>
    <t>86.22.05</t>
  </si>
  <si>
    <t>Studi di omeopatia e di agopuntura</t>
  </si>
  <si>
    <t>86.22.06</t>
  </si>
  <si>
    <t>Centri di medicina estetica</t>
  </si>
  <si>
    <t>86.22.09</t>
  </si>
  <si>
    <t>Altri studi medici specialistici e poliambulatori</t>
  </si>
  <si>
    <t>86.23.00</t>
  </si>
  <si>
    <t>Attività degli studi odontoiatrici</t>
  </si>
  <si>
    <t>86.90.11</t>
  </si>
  <si>
    <t>Laboratori radiografici</t>
  </si>
  <si>
    <t>86.90.12</t>
  </si>
  <si>
    <t>Laboratori di analisi cliniche</t>
  </si>
  <si>
    <t>86.90.13</t>
  </si>
  <si>
    <t>Laboratori di igiene e profilassi</t>
  </si>
  <si>
    <t>86.90.21</t>
  </si>
  <si>
    <t>Fisioterapia</t>
  </si>
  <si>
    <t>86.90.29</t>
  </si>
  <si>
    <t>Altre attività paramediche indipendenti nca</t>
  </si>
  <si>
    <t>86.90.30</t>
  </si>
  <si>
    <t>Attività svolta da psicologi</t>
  </si>
  <si>
    <t>86.90.41</t>
  </si>
  <si>
    <t>Attività degli ambulatori tricologici</t>
  </si>
  <si>
    <t>86.90.42</t>
  </si>
  <si>
    <t>Servizi di ambulanza, delle banche del sangue e altri servizi sanitari nca</t>
  </si>
  <si>
    <t>87.10.00</t>
  </si>
  <si>
    <t>Strutture di assistenza infermieristica residenziale per anziani</t>
  </si>
  <si>
    <t>87.20.00</t>
  </si>
  <si>
    <t>Strutture di assistenza residenziale per persone affette da ritardi mentali, disturbi mentali o che abusano di sostanze stupefacenti</t>
  </si>
  <si>
    <t>87.30.00</t>
  </si>
  <si>
    <t>Strutture di assistenza residenziale per anziani e disabili</t>
  </si>
  <si>
    <t>87.90.00</t>
  </si>
  <si>
    <t>Altre strutture di assistenza sociale residenziale</t>
  </si>
  <si>
    <t>88.10.00</t>
  </si>
  <si>
    <t>Assistenza sociale non residenziale per anziani e disabili</t>
  </si>
  <si>
    <t>88.91.00</t>
  </si>
  <si>
    <t>Servizi di asili nido; assistenza diurna per minori disabili</t>
  </si>
  <si>
    <t>88.99.00</t>
  </si>
  <si>
    <t>Altre attività di assistenza sociale non residenziale nca</t>
  </si>
  <si>
    <t>90.01.01</t>
  </si>
  <si>
    <t>Attività nel campo della recitazione</t>
  </si>
  <si>
    <t>90.01.09</t>
  </si>
  <si>
    <t>Altre rappresentazioni artistiche</t>
  </si>
  <si>
    <t>90.02.01</t>
  </si>
  <si>
    <t>Noleggio con operatore di strutture ed attrezzature per manifestazioni e spettacoli</t>
  </si>
  <si>
    <t>90.02.02</t>
  </si>
  <si>
    <t>Attività nel campo della regia</t>
  </si>
  <si>
    <t>90.02.09</t>
  </si>
  <si>
    <t>Altre attività di supporto alle rappresentazioni artistiche</t>
  </si>
  <si>
    <t>90.03.01</t>
  </si>
  <si>
    <t>Attività dei giornalisti indipendenti</t>
  </si>
  <si>
    <t>90.03.02</t>
  </si>
  <si>
    <t>Attività di conservazione e restauro di opere d'arte</t>
  </si>
  <si>
    <t>90.03.09</t>
  </si>
  <si>
    <t>Altre creazioni artistiche e letterarie</t>
  </si>
  <si>
    <t>90.04.00</t>
  </si>
  <si>
    <t>Gestione di teatri, sale da concerto e altre strutture artistiche</t>
  </si>
  <si>
    <t>91.01.00</t>
  </si>
  <si>
    <t>Attività di biblioteche ed archivi</t>
  </si>
  <si>
    <t>91.02.00</t>
  </si>
  <si>
    <t>Attività di musei</t>
  </si>
  <si>
    <t>91.03.00</t>
  </si>
  <si>
    <t>Gestione di luoghi e monumenti storici e attrazioni simili</t>
  </si>
  <si>
    <t>91.04.00</t>
  </si>
  <si>
    <t>Attività degli orti botanici, dei giardini zoologici e delle riserve naturali</t>
  </si>
  <si>
    <t>92.00.01</t>
  </si>
  <si>
    <t>Ricevitorie del Lotto, SuperEnalotto, Totocalcio eccetera</t>
  </si>
  <si>
    <t>92.00.02</t>
  </si>
  <si>
    <t>Gestione di apparecchi che consentono vincite in denaro funzionanti a moneta o a gettone</t>
  </si>
  <si>
    <t>92.00.09</t>
  </si>
  <si>
    <t>Altre attività connesse con le lotterie e le scommesse</t>
  </si>
  <si>
    <t>93.11.10</t>
  </si>
  <si>
    <t>Gestione di stadi</t>
  </si>
  <si>
    <t>93.11.20</t>
  </si>
  <si>
    <t>Gestione di piscine</t>
  </si>
  <si>
    <t>93.11.30</t>
  </si>
  <si>
    <t>Gestione di impianti sportivi polivalenti</t>
  </si>
  <si>
    <t>93.11.90</t>
  </si>
  <si>
    <t>Gestione di altri impianti sportivi nca</t>
  </si>
  <si>
    <t>93.12.00</t>
  </si>
  <si>
    <t>Attività di club sportivi</t>
  </si>
  <si>
    <t>93.13.00</t>
  </si>
  <si>
    <t>Gestione di palestre</t>
  </si>
  <si>
    <t>93.19.10</t>
  </si>
  <si>
    <t>Enti e organizzazioni sportive, promozione di eventi sportivi</t>
  </si>
  <si>
    <t>93.19.91</t>
  </si>
  <si>
    <t>Ricarica di bombole per attività subacquee</t>
  </si>
  <si>
    <t>93.19.92</t>
  </si>
  <si>
    <t>Attività delle guide alpine</t>
  </si>
  <si>
    <t>93.19.99</t>
  </si>
  <si>
    <t>Altre attività sportive nca</t>
  </si>
  <si>
    <t>93.21.00</t>
  </si>
  <si>
    <t>Parchi di divertimento e parchi tematici</t>
  </si>
  <si>
    <t>93.29.10</t>
  </si>
  <si>
    <t>Discoteche, sale da ballo night-club e simili</t>
  </si>
  <si>
    <t>93.29.20</t>
  </si>
  <si>
    <t>Gestione di stabilimenti balneari: marittimi, lacuali e fluviali</t>
  </si>
  <si>
    <t>93.29.30</t>
  </si>
  <si>
    <t>Sale giochi e biliardi</t>
  </si>
  <si>
    <t>93.29.90</t>
  </si>
  <si>
    <t>Altre attività di intrattenimento e di divertimento nca</t>
  </si>
  <si>
    <t>94.11.00</t>
  </si>
  <si>
    <t>Attività di organizzazione di datori di lavoro, federazioni di industria, commercio, artigianato e servizi, associazioni, unioni, federazioni fra istituzioni</t>
  </si>
  <si>
    <t>94.12.10</t>
  </si>
  <si>
    <t>Attività di federazioni e consigli di ordini e collegi professionali</t>
  </si>
  <si>
    <t>94.12.20</t>
  </si>
  <si>
    <t>Attività di associazioni professionali</t>
  </si>
  <si>
    <t>94.20.00</t>
  </si>
  <si>
    <t>Attività dei sindacati di lavoratori dipendenti</t>
  </si>
  <si>
    <t>94.91.00</t>
  </si>
  <si>
    <t>Attività delle organizzazioni religiose nell'esercizio del culto</t>
  </si>
  <si>
    <t>94.92.00</t>
  </si>
  <si>
    <t>Attività dei partiti e delle associazioni politiche</t>
  </si>
  <si>
    <t>94.99.10</t>
  </si>
  <si>
    <t>Attività di organizzazioni per la tutela degli interessi e dei diritti dei cittadini</t>
  </si>
  <si>
    <t>94.99.20</t>
  </si>
  <si>
    <t>Attività di organizzazioni che perseguono fini culturali, ricreativi e la coltivazione di hobby</t>
  </si>
  <si>
    <t>94.99.30</t>
  </si>
  <si>
    <t>Attività di organizzazioni patriottiche e associazioni combattentistiche</t>
  </si>
  <si>
    <t>94.99.40</t>
  </si>
  <si>
    <t>Attività di organizzazioni per la cooperazione e la solidarietà internazionale</t>
  </si>
  <si>
    <t>94.99.50</t>
  </si>
  <si>
    <t>Attività di organizzazioni per la filantropia</t>
  </si>
  <si>
    <t>94.99.60</t>
  </si>
  <si>
    <t>Attività di organizzazioni per la promozione e la difesa degli animali e dell'ambiente</t>
  </si>
  <si>
    <t>94.99.90</t>
  </si>
  <si>
    <t>Attività di altre organizzazioni associative nca</t>
  </si>
  <si>
    <t>95.11.00</t>
  </si>
  <si>
    <t>Riparazione e manutenzione di computer e periferiche</t>
  </si>
  <si>
    <t>95.12.01</t>
  </si>
  <si>
    <t>Riparazione e manutenzione di telefoni fissi, cordless e cellulari</t>
  </si>
  <si>
    <t>95.12.09</t>
  </si>
  <si>
    <t>Riparazione e manutenzione di altre apparecchiature per le comunicazioni</t>
  </si>
  <si>
    <t>95.21.00</t>
  </si>
  <si>
    <t>Riparazione di prodotti elettronici di consumo audio e video</t>
  </si>
  <si>
    <t>95.22.01</t>
  </si>
  <si>
    <t>Riparazione di elettrodomestici e di articoli per la casa</t>
  </si>
  <si>
    <t>95.22.02</t>
  </si>
  <si>
    <t>Riparazione di articoli per il giardinaggio</t>
  </si>
  <si>
    <t>95.23.00</t>
  </si>
  <si>
    <t>Riparazione di calzature e articoli da viaggio in pelle, cuoio o in altri materiali simili</t>
  </si>
  <si>
    <t>95.24.01</t>
  </si>
  <si>
    <t>Riparazione di mobili e di oggetti di arredamento</t>
  </si>
  <si>
    <t>95.24.02</t>
  </si>
  <si>
    <t>Laboratori di tappezzeria</t>
  </si>
  <si>
    <t>95.25.00</t>
  </si>
  <si>
    <t>Riparazione di orologi e di gioielli</t>
  </si>
  <si>
    <t>95.29.01</t>
  </si>
  <si>
    <t>Riparazione di strumenti musicali</t>
  </si>
  <si>
    <t>95.29.02</t>
  </si>
  <si>
    <t>Riparazione di articoli sportivi (escluse le armi sportive) e attrezzature da campeggio (incluse le biciclette)</t>
  </si>
  <si>
    <t>95.29.03</t>
  </si>
  <si>
    <t>Modifica e riparazione di articoli di vestiario non effettuate dalle sartorie</t>
  </si>
  <si>
    <t>95.29.04</t>
  </si>
  <si>
    <t>Servizi di riparazioni rapide, duplicazione chiavi, affilatura coltelli, stampa immediata su articoli tessili, incisioni rapide su metallo non prezioso</t>
  </si>
  <si>
    <t>95.29.09</t>
  </si>
  <si>
    <t>Riparazione di altri beni di consumo per uso personale e per la casa nca</t>
  </si>
  <si>
    <t>96.01.10</t>
  </si>
  <si>
    <t>Attività delle lavanderie industriali</t>
  </si>
  <si>
    <t>96.01.20</t>
  </si>
  <si>
    <t>Altre lavanderie, tintorie</t>
  </si>
  <si>
    <t>96.02.01</t>
  </si>
  <si>
    <t>Servizi dei saloni di barbiere e parrucchiere</t>
  </si>
  <si>
    <t>96.02.02</t>
  </si>
  <si>
    <t>Servizi degli istituti di bellezza</t>
  </si>
  <si>
    <t>96.02.03</t>
  </si>
  <si>
    <t>Servizi di manicure e pedicure</t>
  </si>
  <si>
    <t>96.03.00</t>
  </si>
  <si>
    <t>Servizi di pompe funebri e attività connesse</t>
  </si>
  <si>
    <t>96.04.10</t>
  </si>
  <si>
    <t>Servizi di centri per il benessere fisico (esclusi gli stabilimenti termali)</t>
  </si>
  <si>
    <t>96.04.20</t>
  </si>
  <si>
    <t>Stabilimenti termali</t>
  </si>
  <si>
    <t>96.09.01</t>
  </si>
  <si>
    <t>Attività di sgombero di cantine, solai e garage</t>
  </si>
  <si>
    <t>96.09.02</t>
  </si>
  <si>
    <t>Attività di tatuaggio e piercing</t>
  </si>
  <si>
    <t>96.09.03</t>
  </si>
  <si>
    <t>Agenzie matrimoniali e d'incontro</t>
  </si>
  <si>
    <t>96.09.04</t>
  </si>
  <si>
    <t>Servizi di cura degli animali da compagnia (esclusi i servizi veterinari)</t>
  </si>
  <si>
    <t>96.09.05</t>
  </si>
  <si>
    <t>Organizzazione di feste e cerimonie</t>
  </si>
  <si>
    <t>96.09.09</t>
  </si>
  <si>
    <t>Altre attività di servizi per la persona nca</t>
  </si>
  <si>
    <t>97.00.00</t>
  </si>
  <si>
    <t>Attività di famiglie e convivenze come datori di lavoro per personale domestico</t>
  </si>
  <si>
    <t>98.10.00</t>
  </si>
  <si>
    <t>Produzione di beni indifferenziati per uso proprio da parte di famiglie e convivenze</t>
  </si>
  <si>
    <t>98.20.00</t>
  </si>
  <si>
    <t>Produzione di servizi indifferenziati per uso proprio da parte di famiglie e convivenze</t>
  </si>
  <si>
    <t>99.00.00</t>
  </si>
  <si>
    <t>Organizzazioni ed organismi extraterritoriali</t>
  </si>
  <si>
    <t>ok</t>
  </si>
  <si>
    <t>ANNO riferimento</t>
  </si>
  <si>
    <t>mq</t>
  </si>
  <si>
    <t>mc</t>
  </si>
  <si>
    <t>m</t>
  </si>
  <si>
    <t>Smc</t>
  </si>
  <si>
    <t>tipo unità</t>
  </si>
  <si>
    <t>unità</t>
  </si>
  <si>
    <t>testo unita</t>
  </si>
  <si>
    <t>corto</t>
  </si>
  <si>
    <t>peso</t>
  </si>
  <si>
    <t>kg</t>
  </si>
  <si>
    <t>energia</t>
  </si>
  <si>
    <t>lunghezza</t>
  </si>
  <si>
    <t>km</t>
  </si>
  <si>
    <t>superficie</t>
  </si>
  <si>
    <t>m2</t>
  </si>
  <si>
    <t>volume liquidi</t>
  </si>
  <si>
    <t>kl=m3</t>
  </si>
  <si>
    <t>m3</t>
  </si>
  <si>
    <t>volume gas</t>
  </si>
  <si>
    <t>tempo</t>
  </si>
  <si>
    <t>ore</t>
  </si>
  <si>
    <t>giornate</t>
  </si>
  <si>
    <t>numero</t>
  </si>
  <si>
    <t>unita</t>
  </si>
  <si>
    <t>peso - kg</t>
  </si>
  <si>
    <t>peso - ton</t>
  </si>
  <si>
    <t>energia - tep</t>
  </si>
  <si>
    <t>energia - kWh</t>
  </si>
  <si>
    <t>lunghezza - m</t>
  </si>
  <si>
    <t>lunghezza - km</t>
  </si>
  <si>
    <t>superficie - m2</t>
  </si>
  <si>
    <t>volume liquidi - kl=m3</t>
  </si>
  <si>
    <t>volume gas - Sm3</t>
  </si>
  <si>
    <t>tempo - ore</t>
  </si>
  <si>
    <t>tempo - giornate</t>
  </si>
  <si>
    <t>numero - unità</t>
  </si>
  <si>
    <t>1.1.5</t>
  </si>
  <si>
    <t>1.1.6</t>
  </si>
  <si>
    <t>1.1.7</t>
  </si>
  <si>
    <t>1.1.8</t>
  </si>
  <si>
    <t>1.1.9</t>
  </si>
  <si>
    <t>1.1.10</t>
  </si>
  <si>
    <t>1.1.11</t>
  </si>
  <si>
    <t>1.1.12</t>
  </si>
  <si>
    <t>1.3.8</t>
  </si>
  <si>
    <t>1.3.9</t>
  </si>
  <si>
    <t>1.1.13</t>
  </si>
  <si>
    <t>1.1.14</t>
  </si>
  <si>
    <t>1.1.15</t>
  </si>
  <si>
    <t>Misura continua</t>
  </si>
  <si>
    <t>Misura Spot</t>
  </si>
  <si>
    <t>Stimato</t>
  </si>
  <si>
    <t>MIX</t>
  </si>
  <si>
    <t>2.1</t>
  </si>
  <si>
    <t>2.1.1</t>
  </si>
  <si>
    <t>2.1.2</t>
  </si>
  <si>
    <t>2.1.3</t>
  </si>
  <si>
    <t>2.1.4</t>
  </si>
  <si>
    <t>2.1.5</t>
  </si>
  <si>
    <t>2.1.6</t>
  </si>
  <si>
    <t>2.1.7</t>
  </si>
  <si>
    <t>2.1.8</t>
  </si>
  <si>
    <t>2.1.9</t>
  </si>
  <si>
    <t>2.2</t>
  </si>
  <si>
    <t>2.2.1</t>
  </si>
  <si>
    <t>2.2.2</t>
  </si>
  <si>
    <t>2.2.3</t>
  </si>
  <si>
    <t>2.2.4</t>
  </si>
  <si>
    <t>2.2.5</t>
  </si>
  <si>
    <t>2.3</t>
  </si>
  <si>
    <t>2.3.1</t>
  </si>
  <si>
    <t>2.3.2</t>
  </si>
  <si>
    <t>2.3.3</t>
  </si>
  <si>
    <t>2.3.4</t>
  </si>
  <si>
    <t>2.3.5</t>
  </si>
  <si>
    <t>x</t>
  </si>
  <si>
    <t>P.IVA [IT00000000000]</t>
  </si>
  <si>
    <t>[ATECO2007: xx.yy.zz]</t>
  </si>
  <si>
    <t>ID_SITO</t>
  </si>
  <si>
    <t>declaratoria</t>
  </si>
  <si>
    <t>Servizi Generali</t>
  </si>
  <si>
    <t>Servizi Ausiliari</t>
  </si>
  <si>
    <t>&gt; 10.000</t>
  </si>
  <si>
    <t>uso per controllo fasce mon</t>
  </si>
  <si>
    <t>non soggetto a monitoraggio</t>
  </si>
  <si>
    <t>LA.1</t>
  </si>
  <si>
    <t>TRASFORMAZIONE INTERNA</t>
  </si>
  <si>
    <t>Bilancio</t>
  </si>
  <si>
    <t>Cogenerazione</t>
  </si>
  <si>
    <t>Trigenenerazione</t>
  </si>
  <si>
    <t xml:space="preserve">Totale </t>
  </si>
  <si>
    <t xml:space="preserve">Produzione </t>
  </si>
  <si>
    <t>Utilizzi per la trasformazione interna</t>
  </si>
  <si>
    <t xml:space="preserve">Consumi interni </t>
  </si>
  <si>
    <t>Esportazione</t>
  </si>
  <si>
    <t>Produzioni</t>
  </si>
  <si>
    <t>Utilizzo</t>
  </si>
  <si>
    <t>Esportazioni</t>
  </si>
  <si>
    <t>Consumi interni</t>
  </si>
  <si>
    <t>Produzione</t>
  </si>
  <si>
    <t>Installazioni fisse di strumenti misura</t>
  </si>
  <si>
    <t>Misure indirette (campionamenti, campagne di misura, ecc.)</t>
  </si>
  <si>
    <t>% copertura consumi</t>
  </si>
  <si>
    <t>Nm3</t>
  </si>
  <si>
    <t>litri</t>
  </si>
  <si>
    <t xml:space="preserve"> - campo senza descrizione - </t>
  </si>
  <si>
    <t xml:space="preserve">- campo senza descrizione - </t>
  </si>
  <si>
    <t>utilizzo</t>
  </si>
  <si>
    <t>altro</t>
  </si>
  <si>
    <t>APPARTENENZA</t>
  </si>
  <si>
    <t>Terziario</t>
  </si>
  <si>
    <t>Industriale</t>
  </si>
  <si>
    <r>
      <t xml:space="preserve">Percentuali di copertura per la misura nel settore INDUSTRIALE </t>
    </r>
    <r>
      <rPr>
        <b/>
        <u/>
        <sz val="12"/>
        <rFont val="Calibri"/>
        <family val="2"/>
        <scheme val="minor"/>
      </rPr>
      <t>come suggerito da Linee guida ENEA</t>
    </r>
  </si>
  <si>
    <t>1.1.16</t>
  </si>
  <si>
    <t>1.1.17</t>
  </si>
  <si>
    <t>1.1.18</t>
  </si>
  <si>
    <t>1.1.19</t>
  </si>
  <si>
    <t>1.1.20</t>
  </si>
  <si>
    <t>2.1.10</t>
  </si>
  <si>
    <t>2.1.11</t>
  </si>
  <si>
    <t>2.1.12</t>
  </si>
  <si>
    <t>2.1.13</t>
  </si>
  <si>
    <t>Città</t>
  </si>
  <si>
    <t>Via/Piazza/Viale/etc.</t>
  </si>
  <si>
    <t>tipo misura</t>
  </si>
  <si>
    <t xml:space="preserve">u.m. </t>
  </si>
  <si>
    <t>VETTORI ENERGETICI ACQUISTATI</t>
  </si>
  <si>
    <t>Colata continua</t>
  </si>
  <si>
    <t>Riscaldo siviere/paniere</t>
  </si>
  <si>
    <t>Degasaggio</t>
  </si>
  <si>
    <t>Formazione del fascio laminato (taglio, impacchettamento)</t>
  </si>
  <si>
    <t>Trasformazioni a caldo</t>
  </si>
  <si>
    <t>Aria compressa</t>
  </si>
  <si>
    <t>Movimentazione e/o carriponte materia prima e/o finito</t>
  </si>
  <si>
    <t>Produzione gas tecnici (PSA)</t>
  </si>
  <si>
    <t>Illuminazione reparti</t>
  </si>
  <si>
    <t>Tutti</t>
  </si>
  <si>
    <t>Forno fusorio</t>
  </si>
  <si>
    <t>Caldaia produzonione calore tecnico (GVR/Vapore)</t>
  </si>
  <si>
    <t>Autoproduzione da cascami</t>
  </si>
  <si>
    <t>..</t>
  </si>
  <si>
    <t>U.M</t>
  </si>
  <si>
    <t>Decapaggio</t>
  </si>
  <si>
    <t>Ossigeno</t>
  </si>
  <si>
    <t>Trasformazioni a freddo</t>
  </si>
  <si>
    <t>1.1.21</t>
  </si>
  <si>
    <t>1.1.22</t>
  </si>
  <si>
    <t>1.1.23</t>
  </si>
  <si>
    <t>1.1.24</t>
  </si>
  <si>
    <t>Affinazione (LF)</t>
  </si>
  <si>
    <t>Treno di laminazione</t>
  </si>
  <si>
    <t>Altri trattamenti</t>
  </si>
  <si>
    <t>Zincatura</t>
  </si>
  <si>
    <t>Rifusione sotto scoria ESR</t>
  </si>
  <si>
    <t>Verniciatura</t>
  </si>
  <si>
    <t>Taglio e spianatura</t>
  </si>
  <si>
    <t>Generatori di vapore</t>
  </si>
  <si>
    <t>Officine/tornerie/attrezzaggi/carpenterie</t>
  </si>
  <si>
    <t>Climatizzazione invernale/estiva e prduzione ACS</t>
  </si>
  <si>
    <t>Trattamenti termici</t>
  </si>
  <si>
    <t>Trattamenti superficiali</t>
  </si>
  <si>
    <t>1.2.10</t>
  </si>
  <si>
    <t>1.1.25</t>
  </si>
  <si>
    <t>Profilatura</t>
  </si>
  <si>
    <t>Raddrizzatura/rettifica</t>
  </si>
  <si>
    <t>Trafilatura</t>
  </si>
  <si>
    <t>Appuntitura</t>
  </si>
  <si>
    <t>Filettatura</t>
  </si>
  <si>
    <t>Collaudi e controlli non distruttivi</t>
  </si>
  <si>
    <t>Presse e magli</t>
  </si>
  <si>
    <t>Lavorazioni meccaniche</t>
  </si>
  <si>
    <t>Forni di riscaldo/descagliatura</t>
  </si>
  <si>
    <t>1.1.26</t>
  </si>
  <si>
    <t>1.1.27</t>
  </si>
  <si>
    <t>1.1.28</t>
  </si>
  <si>
    <t>1.1.29</t>
  </si>
  <si>
    <t>1.1.30</t>
  </si>
  <si>
    <t>1.1.31</t>
  </si>
  <si>
    <t>1.1.32</t>
  </si>
  <si>
    <t>1.2.11</t>
  </si>
  <si>
    <t>1.2.12</t>
  </si>
  <si>
    <t>Produzione acciaio (EAF)</t>
  </si>
  <si>
    <t>Aspirazione/Impianto fumi</t>
  </si>
  <si>
    <t>Distribuzione fluidi di raffreddamento ed eventuali trattamenti</t>
  </si>
  <si>
    <t>Carboni (coke, antracite, ecc.)</t>
  </si>
  <si>
    <t>Materie prime*</t>
  </si>
  <si>
    <t>Prodotti*</t>
  </si>
  <si>
    <t>* Da compilare solo per le produzioni rilevanti</t>
  </si>
  <si>
    <t>1.2.13</t>
  </si>
  <si>
    <t>Climatizzazione invernale/estiva e produzione ACS</t>
  </si>
  <si>
    <t>APPLICABILITA'</t>
  </si>
  <si>
    <t>RILEVANZA</t>
  </si>
  <si>
    <t>8.360 x 10 ^-7</t>
  </si>
  <si>
    <t>TOTALE</t>
  </si>
  <si>
    <t>TIPO DI MISURA</t>
  </si>
  <si>
    <t>IPS</t>
  </si>
  <si>
    <t>Calore /vapore</t>
  </si>
  <si>
    <t>Calore da recuperi termici</t>
  </si>
  <si>
    <t>Altro…</t>
  </si>
  <si>
    <t>...</t>
  </si>
  <si>
    <t>Attività pincipali</t>
  </si>
  <si>
    <t>Laminazione ad Anello</t>
  </si>
  <si>
    <r>
      <t>Totale Consumi</t>
    </r>
    <r>
      <rPr>
        <b/>
        <sz val="9"/>
        <rFont val="Calibri"/>
        <family val="2"/>
        <scheme val="minor"/>
      </rPr>
      <t xml:space="preserve"> </t>
    </r>
    <r>
      <rPr>
        <sz val="9"/>
        <rFont val="Calibri"/>
        <family val="2"/>
        <scheme val="minor"/>
      </rPr>
      <t>(Consumi LA - Utilizzi + Consumi interni)</t>
    </r>
  </si>
  <si>
    <t>Strumenti fissi + misure indirette</t>
  </si>
  <si>
    <t>Misurazione e Stime</t>
  </si>
  <si>
    <t>Stime</t>
  </si>
  <si>
    <t>PERCENTUALE MONITORATA CON STRUMENTAZIONE FISSA O MOBILE [%]</t>
  </si>
  <si>
    <t>TOTALE Principali</t>
  </si>
  <si>
    <t>DETERMINAZIONE INDICE CI PRESTAZIONE ENERGETICA</t>
  </si>
  <si>
    <t>Fattore di correlazione</t>
  </si>
  <si>
    <t>Fotovoltaico</t>
  </si>
  <si>
    <t>2.1.14</t>
  </si>
  <si>
    <t>2.2.6</t>
  </si>
  <si>
    <t>2.2.7</t>
  </si>
  <si>
    <t>GAS</t>
  </si>
  <si>
    <t>2.2.8</t>
  </si>
  <si>
    <t>2.2.9</t>
  </si>
  <si>
    <t>TOTALE Ausiliari</t>
  </si>
  <si>
    <t>TOTALE generali</t>
  </si>
  <si>
    <t>Combustibile 1</t>
  </si>
  <si>
    <t>Combustibile 2</t>
  </si>
  <si>
    <t>Attività principali</t>
  </si>
  <si>
    <t>Attività Principali</t>
  </si>
  <si>
    <t>Il sito è soggetto a monitoraggio?</t>
  </si>
  <si>
    <t>TEP TOTALI SITO</t>
  </si>
  <si>
    <t>FEDERACCIAI</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</si>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</sst>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_-;\-* #,##0.00\ _€_-;_-* &quot;-&quot;??\ _€_-;_-@_-"/>
    <numFmt numFmtId="165" formatCode="#,##0_ ;\-#,##0\ "/>
    <numFmt numFmtId="166" formatCode="#,##0.0_ ;\-#,##0.0\ "/>
    <numFmt numFmtId="167" formatCode="#,##0.0"/>
    <numFmt numFmtId="168" formatCode="#,##0.0000"/>
    <numFmt numFmtId="169" formatCode="0.0%"/>
    <numFmt numFmtId="170" formatCode="_-* #,##0_-;\-* #,##0_-;_-* &quot;-&quot;??_-;_-@_-"/>
  </numFmts>
  <fonts count="38"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9"/>
      <name val="Calibri"/>
      <family val="2"/>
      <scheme val="minor"/>
    </font>
    <font>
      <b/>
      <sz val="14"/>
      <name val="Arial"/>
      <family val="2"/>
    </font>
    <font>
      <sz val="11"/>
      <name val="Arial"/>
      <family val="2"/>
    </font>
    <font>
      <sz val="9"/>
      <color indexed="81"/>
      <name val="Tahoma"/>
      <family val="2"/>
    </font>
    <font>
      <b/>
      <sz val="9"/>
      <color indexed="81"/>
      <name val="Tahoma"/>
      <family val="2"/>
    </font>
    <font>
      <sz val="9"/>
      <name val="Calibri"/>
      <family val="2"/>
      <scheme val="minor"/>
    </font>
    <font>
      <b/>
      <sz val="12"/>
      <color rgb="FFFFFFFF"/>
      <name val="Arial"/>
      <family val="2"/>
    </font>
    <font>
      <b/>
      <sz val="14"/>
      <color rgb="FFFFFFFF"/>
      <name val="Arial"/>
      <family val="2"/>
    </font>
    <font>
      <b/>
      <sz val="11"/>
      <color rgb="FFFFFFFF"/>
      <name val="Arial"/>
      <family val="2"/>
    </font>
    <font>
      <sz val="11"/>
      <color rgb="FF000000"/>
      <name val="Arial"/>
      <family val="2"/>
    </font>
    <font>
      <sz val="14"/>
      <color rgb="FF000000"/>
      <name val="Arial"/>
      <family val="2"/>
    </font>
    <font>
      <b/>
      <u/>
      <sz val="11"/>
      <name val="Calibri"/>
      <family val="2"/>
      <scheme val="minor"/>
    </font>
    <font>
      <b/>
      <u/>
      <sz val="9"/>
      <name val="Calibri"/>
      <family val="2"/>
      <scheme val="minor"/>
    </font>
    <font>
      <b/>
      <sz val="12"/>
      <name val="Calibri"/>
      <family val="2"/>
      <scheme val="minor"/>
    </font>
    <font>
      <b/>
      <u/>
      <sz val="12"/>
      <name val="Calibri"/>
      <family val="2"/>
      <scheme val="minor"/>
    </font>
    <font>
      <b/>
      <sz val="14"/>
      <name val="Calibri"/>
      <family val="2"/>
      <scheme val="minor"/>
    </font>
    <font>
      <sz val="12"/>
      <name val="Calibri"/>
      <family val="2"/>
      <scheme val="minor"/>
    </font>
    <font>
      <b/>
      <sz val="12"/>
      <color indexed="81"/>
      <name val="Tahoma"/>
      <family val="2"/>
    </font>
    <font>
      <sz val="18"/>
      <name val="Calibri"/>
      <family val="2"/>
      <scheme val="minor"/>
    </font>
    <font>
      <b/>
      <strike/>
      <sz val="11"/>
      <name val="Calibri"/>
      <family val="2"/>
      <scheme val="minor"/>
    </font>
    <font>
      <b/>
      <i/>
      <sz val="11"/>
      <name val="Calibri"/>
      <family val="2"/>
      <scheme val="minor"/>
    </font>
    <font>
      <sz val="14"/>
      <name val="Calibri"/>
      <family val="2"/>
      <scheme val="minor"/>
    </font>
    <font>
      <b/>
      <sz val="14"/>
      <color indexed="81"/>
      <name val="Tahoma"/>
      <family val="2"/>
    </font>
    <font>
      <b/>
      <sz val="11"/>
      <color theme="1"/>
      <name val="Calibri"/>
      <family val="2"/>
      <scheme val="minor"/>
    </font>
    <font>
      <b/>
      <sz val="12"/>
      <color theme="1"/>
      <name val="Calibri"/>
      <family val="2"/>
      <scheme val="minor"/>
    </font>
    <font>
      <sz val="12"/>
      <color theme="1"/>
      <name val="Calibri"/>
      <family val="2"/>
      <scheme val="minor"/>
    </font>
    <font>
      <b/>
      <sz val="18"/>
      <name val="Calibri"/>
      <family val="2"/>
      <scheme val="minor"/>
    </font>
    <font>
      <b/>
      <sz val="20"/>
      <name val="Calibri"/>
      <family val="2"/>
      <scheme val="minor"/>
    </font>
    <font>
      <sz val="14"/>
      <color indexed="81"/>
      <name val="Tahoma"/>
      <family val="2"/>
    </font>
  </fonts>
  <fills count="17">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6"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943">
    <xf numFmtId="0" fontId="0" fillId="0" borderId="0" xfId="0"/>
    <xf numFmtId="0" fontId="7" fillId="3" borderId="17" xfId="0" applyFont="1" applyFill="1" applyBorder="1" applyAlignment="1">
      <alignment horizontal="center"/>
    </xf>
    <xf numFmtId="0" fontId="7" fillId="3" borderId="31" xfId="0" applyFont="1" applyFill="1" applyBorder="1" applyAlignment="1">
      <alignment horizontal="center"/>
    </xf>
    <xf numFmtId="0" fontId="7" fillId="3" borderId="14" xfId="0" applyFont="1" applyFill="1" applyBorder="1" applyAlignment="1">
      <alignment horizontal="center"/>
    </xf>
    <xf numFmtId="0" fontId="3" fillId="5" borderId="44" xfId="0" applyFont="1" applyFill="1" applyBorder="1" applyAlignment="1">
      <alignment horizontal="center"/>
    </xf>
    <xf numFmtId="0" fontId="3" fillId="5" borderId="39" xfId="0" applyFont="1" applyFill="1" applyBorder="1" applyAlignment="1">
      <alignment horizontal="center"/>
    </xf>
    <xf numFmtId="0" fontId="3" fillId="0" borderId="25" xfId="0" applyFont="1" applyBorder="1" applyAlignment="1">
      <alignment horizontal="center"/>
    </xf>
    <xf numFmtId="0" fontId="7"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5" borderId="5" xfId="0" applyFont="1" applyFill="1" applyBorder="1" applyAlignment="1">
      <alignment horizontal="center" vertical="center"/>
    </xf>
    <xf numFmtId="3" fontId="3" fillId="5" borderId="7" xfId="0" applyNumberFormat="1" applyFont="1" applyFill="1" applyBorder="1" applyAlignment="1">
      <alignment horizontal="center" vertical="center"/>
    </xf>
    <xf numFmtId="3" fontId="3" fillId="5" borderId="49" xfId="0" applyNumberFormat="1" applyFont="1" applyFill="1" applyBorder="1" applyAlignment="1">
      <alignment horizontal="center" vertical="center"/>
    </xf>
    <xf numFmtId="0" fontId="3" fillId="3" borderId="16" xfId="0" applyFont="1" applyFill="1" applyBorder="1" applyAlignment="1">
      <alignment horizontal="center" vertical="center"/>
    </xf>
    <xf numFmtId="3" fontId="3" fillId="5" borderId="16" xfId="0" applyNumberFormat="1" applyFont="1" applyFill="1" applyBorder="1" applyAlignment="1"/>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xf>
    <xf numFmtId="3" fontId="3" fillId="5" borderId="16" xfId="0" applyNumberFormat="1" applyFont="1" applyFill="1" applyBorder="1" applyAlignment="1">
      <alignment horizontal="center"/>
    </xf>
    <xf numFmtId="0" fontId="3" fillId="5" borderId="1" xfId="0" applyFont="1" applyFill="1" applyBorder="1" applyAlignment="1">
      <alignment horizontal="center" vertical="center"/>
    </xf>
    <xf numFmtId="0" fontId="10" fillId="7" borderId="15" xfId="0" applyNumberFormat="1" applyFont="1" applyFill="1" applyBorder="1" applyAlignment="1">
      <alignment vertical="center" wrapText="1"/>
    </xf>
    <xf numFmtId="0" fontId="10" fillId="7" borderId="18" xfId="0" applyNumberFormat="1" applyFont="1" applyFill="1" applyBorder="1" applyAlignment="1">
      <alignment horizontal="center" vertical="center" wrapText="1"/>
    </xf>
    <xf numFmtId="49" fontId="2" fillId="0" borderId="6" xfId="0" applyNumberFormat="1" applyFont="1" applyBorder="1" applyAlignment="1">
      <alignment vertical="top" wrapText="1"/>
    </xf>
    <xf numFmtId="0" fontId="2" fillId="0" borderId="6"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11" fillId="0" borderId="1" xfId="0" applyNumberFormat="1" applyFont="1" applyBorder="1" applyAlignment="1">
      <alignment vertical="top" wrapText="1"/>
    </xf>
    <xf numFmtId="0" fontId="0" fillId="0" borderId="1" xfId="0" applyBorder="1" applyAlignment="1">
      <alignment vertical="top" wrapText="1"/>
    </xf>
    <xf numFmtId="0" fontId="0" fillId="0" borderId="0" xfId="0" applyAlignment="1">
      <alignment horizontal="right"/>
    </xf>
    <xf numFmtId="0" fontId="3" fillId="0" borderId="0" xfId="0" applyFont="1" applyProtection="1"/>
    <xf numFmtId="0" fontId="3" fillId="0" borderId="9" xfId="0" applyFont="1" applyBorder="1" applyProtection="1"/>
    <xf numFmtId="0" fontId="3" fillId="3" borderId="1" xfId="0" applyFont="1" applyFill="1" applyBorder="1" applyAlignment="1" applyProtection="1">
      <alignment horizontal="center" vertical="center"/>
    </xf>
    <xf numFmtId="3" fontId="3" fillId="3" borderId="1" xfId="0" applyNumberFormat="1" applyFont="1" applyFill="1" applyBorder="1" applyAlignment="1" applyProtection="1">
      <alignment horizontal="center"/>
    </xf>
    <xf numFmtId="0" fontId="3" fillId="0" borderId="0" xfId="0" applyFont="1" applyFill="1" applyBorder="1" applyProtection="1"/>
    <xf numFmtId="0" fontId="3" fillId="3" borderId="16" xfId="0" applyFont="1" applyFill="1" applyBorder="1" applyAlignment="1" applyProtection="1">
      <alignment horizontal="center" vertical="center"/>
    </xf>
    <xf numFmtId="0" fontId="3" fillId="0" borderId="0" xfId="0" applyFont="1" applyAlignment="1" applyProtection="1">
      <alignment horizontal="center"/>
    </xf>
    <xf numFmtId="2" fontId="3" fillId="2" borderId="23" xfId="0" applyNumberFormat="1" applyFont="1" applyFill="1" applyBorder="1" applyAlignment="1" applyProtection="1">
      <alignment vertical="center" wrapText="1"/>
    </xf>
    <xf numFmtId="2" fontId="3" fillId="2" borderId="24" xfId="0" applyNumberFormat="1" applyFont="1" applyFill="1" applyBorder="1" applyAlignment="1" applyProtection="1">
      <alignment vertical="center" wrapText="1"/>
    </xf>
    <xf numFmtId="0" fontId="7" fillId="2" borderId="14" xfId="0" applyFont="1" applyFill="1" applyBorder="1" applyAlignment="1" applyProtection="1">
      <alignment horizontal="center" vertical="center"/>
    </xf>
    <xf numFmtId="0" fontId="7" fillId="2" borderId="3"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3" fillId="2" borderId="14"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18" xfId="0" applyFont="1" applyFill="1" applyBorder="1" applyAlignment="1" applyProtection="1">
      <alignment horizontal="center"/>
    </xf>
    <xf numFmtId="2" fontId="3" fillId="6" borderId="23" xfId="0" applyNumberFormat="1" applyFont="1" applyFill="1" applyBorder="1" applyAlignment="1" applyProtection="1">
      <alignment vertical="center" wrapText="1"/>
    </xf>
    <xf numFmtId="2" fontId="3" fillId="6" borderId="24" xfId="0" applyNumberFormat="1" applyFont="1" applyFill="1" applyBorder="1" applyAlignment="1" applyProtection="1">
      <alignment vertical="center" wrapText="1"/>
    </xf>
    <xf numFmtId="0" fontId="7" fillId="6" borderId="1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165" fontId="3" fillId="6" borderId="16" xfId="1" applyNumberFormat="1" applyFont="1" applyFill="1" applyBorder="1" applyAlignment="1" applyProtection="1">
      <alignment horizontal="center" vertical="center" wrapText="1"/>
    </xf>
    <xf numFmtId="165" fontId="3" fillId="6" borderId="15" xfId="1" applyNumberFormat="1" applyFont="1" applyFill="1" applyBorder="1" applyAlignment="1" applyProtection="1">
      <alignment horizontal="center" vertical="center" wrapText="1"/>
    </xf>
    <xf numFmtId="0" fontId="7" fillId="6" borderId="35"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3" fillId="6" borderId="14" xfId="0" applyFont="1" applyFill="1" applyBorder="1" applyAlignment="1" applyProtection="1">
      <alignment horizontal="center"/>
    </xf>
    <xf numFmtId="0" fontId="7" fillId="6" borderId="9" xfId="0" applyFont="1" applyFill="1" applyBorder="1" applyAlignment="1" applyProtection="1">
      <alignment horizontal="center" vertical="center" wrapText="1"/>
    </xf>
    <xf numFmtId="0" fontId="7" fillId="6" borderId="57" xfId="0" applyFont="1" applyFill="1" applyBorder="1" applyAlignment="1" applyProtection="1">
      <alignment horizontal="center" vertical="center" wrapText="1"/>
    </xf>
    <xf numFmtId="0" fontId="3" fillId="5" borderId="16" xfId="0" applyFont="1" applyFill="1" applyBorder="1" applyAlignment="1" applyProtection="1">
      <alignment vertical="center"/>
      <protection locked="0"/>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61" xfId="0" applyFont="1" applyFill="1" applyBorder="1" applyAlignment="1" applyProtection="1">
      <alignment horizontal="center" vertical="center"/>
    </xf>
    <xf numFmtId="0" fontId="3" fillId="3" borderId="50" xfId="0" applyFont="1" applyFill="1" applyBorder="1" applyAlignment="1" applyProtection="1">
      <alignment horizontal="center" vertical="center"/>
    </xf>
    <xf numFmtId="3" fontId="3" fillId="3" borderId="6" xfId="0" applyNumberFormat="1" applyFont="1" applyFill="1" applyBorder="1" applyAlignment="1" applyProtection="1">
      <alignment horizontal="center"/>
    </xf>
    <xf numFmtId="0" fontId="7" fillId="3" borderId="56" xfId="0" applyFont="1" applyFill="1" applyBorder="1" applyAlignment="1" applyProtection="1">
      <alignment horizontal="center" vertical="center"/>
    </xf>
    <xf numFmtId="0" fontId="7" fillId="3" borderId="57" xfId="0" applyFont="1" applyFill="1" applyBorder="1" applyAlignment="1" applyProtection="1">
      <alignment horizontal="center" vertical="center"/>
    </xf>
    <xf numFmtId="0" fontId="7" fillId="6" borderId="65" xfId="0" applyFont="1" applyFill="1" applyBorder="1" applyAlignment="1" applyProtection="1">
      <alignment horizontal="center" vertical="center" wrapText="1"/>
    </xf>
    <xf numFmtId="0" fontId="7" fillId="6" borderId="20" xfId="0" applyFont="1" applyFill="1" applyBorder="1" applyAlignment="1" applyProtection="1">
      <alignment horizontal="center" vertical="center"/>
    </xf>
    <xf numFmtId="0" fontId="7" fillId="6" borderId="59" xfId="0" applyFont="1" applyFill="1" applyBorder="1" applyAlignment="1" applyProtection="1">
      <alignment horizontal="center" vertical="center" wrapText="1"/>
    </xf>
    <xf numFmtId="0" fontId="7" fillId="8" borderId="65" xfId="0" applyFont="1" applyFill="1" applyBorder="1" applyAlignment="1" applyProtection="1">
      <alignment horizontal="center" vertical="center" wrapText="1"/>
    </xf>
    <xf numFmtId="2" fontId="3" fillId="8" borderId="23" xfId="0" applyNumberFormat="1" applyFont="1" applyFill="1" applyBorder="1" applyAlignment="1" applyProtection="1">
      <alignment vertical="center" wrapText="1"/>
    </xf>
    <xf numFmtId="0" fontId="7" fillId="8" borderId="20" xfId="0" applyFont="1" applyFill="1" applyBorder="1" applyAlignment="1" applyProtection="1">
      <alignment horizontal="center" vertical="center"/>
    </xf>
    <xf numFmtId="0" fontId="7" fillId="8" borderId="13" xfId="0" applyFont="1" applyFill="1" applyBorder="1" applyAlignment="1" applyProtection="1">
      <alignment horizontal="center" vertical="center" wrapText="1"/>
    </xf>
    <xf numFmtId="0" fontId="7" fillId="8" borderId="3" xfId="0" applyFont="1" applyFill="1" applyBorder="1" applyAlignment="1" applyProtection="1">
      <alignment horizontal="center" vertical="center" wrapText="1"/>
    </xf>
    <xf numFmtId="2" fontId="3" fillId="8" borderId="24" xfId="0" applyNumberFormat="1" applyFont="1" applyFill="1" applyBorder="1" applyAlignment="1" applyProtection="1">
      <alignment vertical="center" wrapText="1"/>
    </xf>
    <xf numFmtId="165" fontId="3" fillId="8" borderId="15" xfId="1" applyNumberFormat="1" applyFont="1" applyFill="1" applyBorder="1" applyAlignment="1" applyProtection="1">
      <alignment horizontal="center" vertical="center" wrapText="1"/>
    </xf>
    <xf numFmtId="165" fontId="3" fillId="8" borderId="16" xfId="1" applyNumberFormat="1" applyFont="1" applyFill="1" applyBorder="1" applyAlignment="1" applyProtection="1">
      <alignment horizontal="center" vertical="center" wrapText="1"/>
    </xf>
    <xf numFmtId="0" fontId="7" fillId="8" borderId="35" xfId="0" applyFont="1" applyFill="1" applyBorder="1" applyAlignment="1" applyProtection="1">
      <alignment horizontal="center" vertical="center"/>
    </xf>
    <xf numFmtId="0" fontId="7" fillId="8" borderId="9" xfId="0" applyFont="1" applyFill="1" applyBorder="1" applyAlignment="1" applyProtection="1">
      <alignment horizontal="center" vertical="center"/>
    </xf>
    <xf numFmtId="0" fontId="7" fillId="8" borderId="9" xfId="0" applyFont="1" applyFill="1" applyBorder="1" applyAlignment="1" applyProtection="1">
      <alignment horizontal="center" vertical="center" wrapText="1"/>
    </xf>
    <xf numFmtId="0" fontId="3" fillId="8" borderId="14" xfId="0" applyFont="1" applyFill="1" applyBorder="1" applyAlignment="1" applyProtection="1">
      <alignment horizontal="center"/>
    </xf>
    <xf numFmtId="0" fontId="7" fillId="8" borderId="57" xfId="0" applyFont="1" applyFill="1" applyBorder="1" applyAlignment="1" applyProtection="1">
      <alignment horizontal="center" vertical="center" wrapText="1"/>
    </xf>
    <xf numFmtId="0" fontId="3" fillId="8" borderId="18" xfId="0" applyFont="1" applyFill="1" applyBorder="1" applyAlignment="1" applyProtection="1">
      <alignment horizontal="center"/>
    </xf>
    <xf numFmtId="0" fontId="7" fillId="8" borderId="55" xfId="0" applyFont="1" applyFill="1" applyBorder="1" applyAlignment="1" applyProtection="1">
      <alignment horizontal="center" vertical="center" wrapText="1"/>
    </xf>
    <xf numFmtId="166" fontId="3" fillId="5" borderId="13" xfId="1" applyNumberFormat="1" applyFont="1" applyFill="1" applyBorder="1" applyAlignment="1" applyProtection="1">
      <alignment horizontal="center" vertical="center" wrapText="1"/>
      <protection locked="0"/>
    </xf>
    <xf numFmtId="49" fontId="3" fillId="0" borderId="29" xfId="0" applyNumberFormat="1" applyFont="1" applyFill="1" applyBorder="1" applyAlignment="1" applyProtection="1">
      <alignment horizontal="center" vertical="center" wrapText="1"/>
      <protection locked="0"/>
    </xf>
    <xf numFmtId="49" fontId="3" fillId="0" borderId="14" xfId="0" applyNumberFormat="1" applyFont="1" applyFill="1" applyBorder="1" applyAlignment="1" applyProtection="1">
      <alignment horizontal="center" vertical="center" wrapText="1"/>
      <protection locked="0"/>
    </xf>
    <xf numFmtId="49" fontId="3" fillId="0" borderId="12" xfId="0" applyNumberFormat="1" applyFont="1" applyFill="1" applyBorder="1" applyAlignment="1" applyProtection="1">
      <alignment horizontal="center" vertical="center" wrapText="1"/>
      <protection locked="0"/>
    </xf>
    <xf numFmtId="49" fontId="3" fillId="0" borderId="38" xfId="0" applyNumberFormat="1" applyFont="1" applyFill="1" applyBorder="1" applyAlignment="1" applyProtection="1">
      <alignment horizontal="center" vertical="center" wrapText="1"/>
      <protection locked="0"/>
    </xf>
    <xf numFmtId="49" fontId="3" fillId="0" borderId="18" xfId="0" applyNumberFormat="1" applyFont="1" applyFill="1" applyBorder="1" applyAlignment="1" applyProtection="1">
      <alignment horizontal="center" vertical="center" wrapText="1"/>
      <protection locked="0"/>
    </xf>
    <xf numFmtId="167" fontId="3" fillId="5" borderId="64" xfId="1" applyNumberFormat="1" applyFont="1" applyFill="1" applyBorder="1" applyAlignment="1" applyProtection="1">
      <alignment horizontal="center" vertical="center" wrapText="1"/>
      <protection locked="0"/>
    </xf>
    <xf numFmtId="167" fontId="3" fillId="5" borderId="45" xfId="0" applyNumberFormat="1" applyFont="1" applyFill="1" applyBorder="1" applyAlignment="1" applyProtection="1">
      <alignment horizontal="center" vertical="center"/>
      <protection locked="0"/>
    </xf>
    <xf numFmtId="167" fontId="3" fillId="5" borderId="48" xfId="0" applyNumberFormat="1" applyFont="1" applyFill="1" applyBorder="1" applyAlignment="1" applyProtection="1">
      <alignment horizontal="center" vertical="center"/>
      <protection locked="0"/>
    </xf>
    <xf numFmtId="167" fontId="3" fillId="5" borderId="45" xfId="1" applyNumberFormat="1" applyFont="1" applyFill="1" applyBorder="1" applyAlignment="1" applyProtection="1">
      <alignment horizontal="center" vertical="center" wrapText="1"/>
      <protection locked="0"/>
    </xf>
    <xf numFmtId="167" fontId="3" fillId="5" borderId="70" xfId="0" applyNumberFormat="1" applyFont="1" applyFill="1" applyBorder="1" applyAlignment="1" applyProtection="1">
      <alignment horizontal="center" vertical="center"/>
      <protection locked="0"/>
    </xf>
    <xf numFmtId="167" fontId="3" fillId="5" borderId="41" xfId="1" applyNumberFormat="1" applyFont="1" applyFill="1" applyBorder="1" applyAlignment="1" applyProtection="1">
      <alignment horizontal="center" vertical="center" wrapText="1"/>
      <protection locked="0"/>
    </xf>
    <xf numFmtId="167" fontId="3" fillId="5" borderId="13" xfId="1" applyNumberFormat="1" applyFont="1" applyFill="1" applyBorder="1" applyAlignment="1" applyProtection="1">
      <alignment horizontal="center" vertical="center" wrapText="1"/>
      <protection locked="0"/>
    </xf>
    <xf numFmtId="167" fontId="3" fillId="5" borderId="26" xfId="1" applyNumberFormat="1" applyFont="1" applyFill="1" applyBorder="1" applyAlignment="1" applyProtection="1">
      <alignment horizontal="center" vertical="center" wrapText="1"/>
      <protection locked="0"/>
    </xf>
    <xf numFmtId="167" fontId="3" fillId="5" borderId="10" xfId="1" applyNumberFormat="1" applyFont="1" applyFill="1" applyBorder="1" applyAlignment="1" applyProtection="1">
      <alignment horizontal="center" vertical="center" wrapText="1"/>
      <protection locked="0"/>
    </xf>
    <xf numFmtId="167" fontId="3" fillId="5" borderId="15" xfId="1" applyNumberFormat="1"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xf>
    <xf numFmtId="0" fontId="7" fillId="8" borderId="40" xfId="0" applyFont="1" applyFill="1" applyBorder="1" applyAlignment="1" applyProtection="1">
      <alignment horizontal="center"/>
    </xf>
    <xf numFmtId="0" fontId="7" fillId="8" borderId="34" xfId="0" applyFont="1" applyFill="1" applyBorder="1" applyAlignment="1" applyProtection="1">
      <alignment horizontal="center"/>
    </xf>
    <xf numFmtId="0" fontId="7" fillId="2" borderId="40" xfId="0" applyFont="1" applyFill="1" applyBorder="1" applyAlignment="1" applyProtection="1">
      <alignment horizontal="center"/>
    </xf>
    <xf numFmtId="0" fontId="7" fillId="2" borderId="20" xfId="0" applyFont="1" applyFill="1" applyBorder="1" applyAlignment="1" applyProtection="1">
      <alignment horizontal="center"/>
    </xf>
    <xf numFmtId="0" fontId="7" fillId="2" borderId="21" xfId="0" applyFont="1" applyFill="1" applyBorder="1" applyAlignment="1" applyProtection="1">
      <alignment horizontal="center"/>
    </xf>
    <xf numFmtId="0" fontId="7" fillId="2" borderId="65" xfId="0" applyFont="1" applyFill="1" applyBorder="1" applyAlignment="1" applyProtection="1">
      <alignment horizontal="center"/>
    </xf>
    <xf numFmtId="0" fontId="7" fillId="6" borderId="30" xfId="0" applyFont="1" applyFill="1" applyBorder="1" applyAlignment="1" applyProtection="1">
      <alignment horizontal="center"/>
    </xf>
    <xf numFmtId="0" fontId="7" fillId="6" borderId="40" xfId="0" applyFont="1" applyFill="1" applyBorder="1" applyAlignment="1" applyProtection="1">
      <alignment horizontal="center"/>
    </xf>
    <xf numFmtId="168" fontId="3" fillId="3" borderId="8" xfId="0" applyNumberFormat="1" applyFont="1" applyFill="1" applyBorder="1" applyAlignment="1" applyProtection="1">
      <alignment horizontal="center"/>
    </xf>
    <xf numFmtId="168" fontId="3" fillId="3" borderId="3" xfId="0" applyNumberFormat="1" applyFont="1" applyFill="1" applyBorder="1" applyAlignment="1" applyProtection="1">
      <alignment horizontal="center"/>
    </xf>
    <xf numFmtId="168" fontId="3" fillId="3" borderId="60" xfId="0" applyNumberFormat="1" applyFont="1" applyFill="1" applyBorder="1" applyAlignment="1" applyProtection="1">
      <alignment horizontal="center" vertical="center"/>
    </xf>
    <xf numFmtId="0" fontId="7" fillId="2" borderId="69" xfId="0"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wrapText="1"/>
    </xf>
    <xf numFmtId="166" fontId="3" fillId="8" borderId="9" xfId="1" applyNumberFormat="1" applyFont="1" applyFill="1" applyBorder="1" applyAlignment="1" applyProtection="1">
      <alignment horizontal="center" vertical="center" wrapText="1"/>
    </xf>
    <xf numFmtId="169" fontId="3" fillId="6" borderId="36" xfId="2" applyNumberFormat="1" applyFont="1" applyFill="1" applyBorder="1" applyAlignment="1" applyProtection="1">
      <alignment horizontal="center" vertical="center" wrapText="1"/>
    </xf>
    <xf numFmtId="169" fontId="3" fillId="8" borderId="36" xfId="2" applyNumberFormat="1" applyFont="1" applyFill="1" applyBorder="1" applyAlignment="1" applyProtection="1">
      <alignment horizontal="center" vertical="center" wrapText="1"/>
    </xf>
    <xf numFmtId="9" fontId="16" fillId="10" borderId="73" xfId="0" applyNumberFormat="1" applyFont="1" applyFill="1" applyBorder="1" applyAlignment="1">
      <alignment horizontal="center" vertical="center" wrapText="1" readingOrder="1"/>
    </xf>
    <xf numFmtId="0" fontId="17" fillId="10" borderId="76" xfId="0" applyFont="1" applyFill="1" applyBorder="1" applyAlignment="1">
      <alignment horizontal="center" vertical="center" wrapText="1" readingOrder="1"/>
    </xf>
    <xf numFmtId="0" fontId="18" fillId="11" borderId="76" xfId="0" applyFont="1" applyFill="1" applyBorder="1" applyAlignment="1">
      <alignment horizontal="center" vertical="center" wrapText="1" readingOrder="1"/>
    </xf>
    <xf numFmtId="9" fontId="19" fillId="11" borderId="76" xfId="0" applyNumberFormat="1" applyFont="1" applyFill="1" applyBorder="1" applyAlignment="1">
      <alignment horizontal="center" vertical="center" wrapText="1" readingOrder="1"/>
    </xf>
    <xf numFmtId="0" fontId="17" fillId="10" borderId="77" xfId="0" applyFont="1" applyFill="1" applyBorder="1" applyAlignment="1">
      <alignment horizontal="center" vertical="center" wrapText="1" readingOrder="1"/>
    </xf>
    <xf numFmtId="0" fontId="18" fillId="12" borderId="77" xfId="0" applyFont="1" applyFill="1" applyBorder="1" applyAlignment="1">
      <alignment horizontal="center" vertical="center" wrapText="1" readingOrder="1"/>
    </xf>
    <xf numFmtId="9" fontId="19" fillId="12" borderId="77" xfId="0" applyNumberFormat="1" applyFont="1" applyFill="1" applyBorder="1" applyAlignment="1">
      <alignment horizontal="center" vertical="center" wrapText="1" readingOrder="1"/>
    </xf>
    <xf numFmtId="0" fontId="18" fillId="11" borderId="77" xfId="0" applyFont="1" applyFill="1" applyBorder="1" applyAlignment="1">
      <alignment horizontal="center" vertical="center" wrapText="1" readingOrder="1"/>
    </xf>
    <xf numFmtId="9" fontId="19" fillId="11" borderId="77" xfId="0" applyNumberFormat="1" applyFont="1" applyFill="1" applyBorder="1" applyAlignment="1">
      <alignment horizontal="center" vertical="center" wrapText="1" readingOrder="1"/>
    </xf>
    <xf numFmtId="0" fontId="3" fillId="0" borderId="35" xfId="0" applyFont="1" applyBorder="1" applyProtection="1"/>
    <xf numFmtId="0" fontId="3" fillId="0" borderId="43" xfId="0" applyFont="1" applyBorder="1" applyProtection="1"/>
    <xf numFmtId="0" fontId="7" fillId="8" borderId="62" xfId="0" applyFont="1" applyFill="1" applyBorder="1" applyAlignment="1" applyProtection="1">
      <alignment horizontal="center" vertical="center" wrapText="1"/>
    </xf>
    <xf numFmtId="0" fontId="7" fillId="8" borderId="59" xfId="0" applyFont="1" applyFill="1" applyBorder="1" applyAlignment="1" applyProtection="1">
      <alignment horizontal="center" vertical="center" wrapText="1"/>
    </xf>
    <xf numFmtId="0" fontId="7" fillId="8" borderId="27" xfId="0" applyFont="1" applyFill="1" applyBorder="1" applyAlignment="1" applyProtection="1">
      <alignment horizontal="center" vertical="center" wrapText="1"/>
    </xf>
    <xf numFmtId="0" fontId="3" fillId="13" borderId="65" xfId="0" applyFont="1" applyFill="1" applyBorder="1" applyAlignment="1">
      <alignment horizontal="center" vertical="center"/>
    </xf>
    <xf numFmtId="0" fontId="3" fillId="13" borderId="20" xfId="0" applyFont="1" applyFill="1" applyBorder="1" applyAlignment="1">
      <alignment horizontal="center" vertical="center"/>
    </xf>
    <xf numFmtId="0" fontId="3" fillId="13" borderId="21" xfId="0" applyFont="1" applyFill="1" applyBorder="1" applyAlignment="1">
      <alignment horizontal="center" vertical="center"/>
    </xf>
    <xf numFmtId="0" fontId="3" fillId="13" borderId="79" xfId="0" applyFont="1" applyFill="1" applyBorder="1" applyAlignment="1">
      <alignment horizontal="center" vertical="center"/>
    </xf>
    <xf numFmtId="170" fontId="22" fillId="9" borderId="9" xfId="1" applyNumberFormat="1" applyFont="1" applyFill="1" applyBorder="1" applyAlignment="1">
      <alignment horizontal="center" vertical="center" wrapText="1"/>
    </xf>
    <xf numFmtId="0" fontId="3" fillId="0" borderId="0" xfId="0" applyFont="1"/>
    <xf numFmtId="0" fontId="7" fillId="8" borderId="37" xfId="0" applyFont="1" applyFill="1" applyBorder="1" applyAlignment="1" applyProtection="1">
      <alignment horizontal="center"/>
    </xf>
    <xf numFmtId="0" fontId="7" fillId="6" borderId="72" xfId="0" applyFont="1" applyFill="1" applyBorder="1" applyAlignment="1" applyProtection="1">
      <alignment horizontal="center" vertical="center" wrapText="1"/>
    </xf>
    <xf numFmtId="0" fontId="7" fillId="6" borderId="31" xfId="0" applyFont="1" applyFill="1" applyBorder="1" applyAlignment="1" applyProtection="1">
      <alignment horizontal="center" vertical="center"/>
    </xf>
    <xf numFmtId="167" fontId="3" fillId="5" borderId="80" xfId="1" applyNumberFormat="1" applyFont="1" applyFill="1" applyBorder="1" applyAlignment="1" applyProtection="1">
      <alignment horizontal="center" vertical="center" wrapText="1"/>
      <protection locked="0"/>
    </xf>
    <xf numFmtId="0" fontId="7" fillId="8" borderId="72" xfId="0" applyFont="1" applyFill="1" applyBorder="1" applyAlignment="1" applyProtection="1">
      <alignment horizontal="center" vertical="center" wrapText="1"/>
    </xf>
    <xf numFmtId="165" fontId="3" fillId="8" borderId="50" xfId="1" applyNumberFormat="1" applyFont="1" applyFill="1" applyBorder="1" applyAlignment="1">
      <alignment horizontal="center" vertical="center" wrapText="1"/>
    </xf>
    <xf numFmtId="167" fontId="3" fillId="5" borderId="11" xfId="0" applyNumberFormat="1" applyFont="1" applyFill="1" applyBorder="1" applyAlignment="1" applyProtection="1">
      <alignment horizontal="center" vertical="center"/>
      <protection locked="0"/>
    </xf>
    <xf numFmtId="167" fontId="3" fillId="5" borderId="1" xfId="0" applyNumberFormat="1" applyFont="1" applyFill="1" applyBorder="1" applyAlignment="1" applyProtection="1">
      <alignment horizontal="center" vertical="center"/>
      <protection locked="0"/>
    </xf>
    <xf numFmtId="167" fontId="3" fillId="5" borderId="53" xfId="0" applyNumberFormat="1" applyFont="1" applyFill="1" applyBorder="1" applyAlignment="1" applyProtection="1">
      <alignment horizontal="center" vertical="center"/>
      <protection locked="0"/>
    </xf>
    <xf numFmtId="167" fontId="3" fillId="5" borderId="4" xfId="0" applyNumberFormat="1" applyFont="1" applyFill="1" applyBorder="1" applyAlignment="1" applyProtection="1">
      <alignment horizontal="center" vertical="center"/>
      <protection locked="0"/>
    </xf>
    <xf numFmtId="167" fontId="3" fillId="5" borderId="61" xfId="0" applyNumberFormat="1" applyFont="1" applyFill="1" applyBorder="1" applyAlignment="1" applyProtection="1">
      <alignment horizontal="center" vertical="center"/>
      <protection locked="0"/>
    </xf>
    <xf numFmtId="167" fontId="3" fillId="5" borderId="1" xfId="0" applyNumberFormat="1" applyFont="1" applyFill="1" applyBorder="1" applyAlignment="1" applyProtection="1">
      <alignment horizontal="center"/>
      <protection locked="0"/>
    </xf>
    <xf numFmtId="9" fontId="7" fillId="9" borderId="63" xfId="2" applyFont="1" applyFill="1" applyBorder="1" applyAlignment="1">
      <alignment horizontal="center" vertical="center" wrapText="1"/>
    </xf>
    <xf numFmtId="9" fontId="7" fillId="9" borderId="62" xfId="2"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16" xfId="0" applyFont="1" applyFill="1" applyBorder="1" applyAlignment="1">
      <alignment horizontal="center" vertical="center"/>
    </xf>
    <xf numFmtId="0" fontId="7" fillId="9" borderId="18" xfId="0" applyFont="1" applyFill="1" applyBorder="1" applyAlignment="1">
      <alignment horizontal="center" vertical="center"/>
    </xf>
    <xf numFmtId="9" fontId="7" fillId="9" borderId="69" xfId="2" applyFont="1" applyFill="1" applyBorder="1" applyAlignment="1">
      <alignment horizontal="center" vertical="center" wrapText="1"/>
    </xf>
    <xf numFmtId="0" fontId="24" fillId="5" borderId="9" xfId="0" applyFont="1" applyFill="1" applyBorder="1" applyAlignment="1" applyProtection="1">
      <alignment horizontal="center" vertical="center"/>
      <protection locked="0"/>
    </xf>
    <xf numFmtId="0" fontId="7" fillId="6" borderId="2" xfId="0" applyFont="1" applyFill="1" applyBorder="1" applyAlignment="1" applyProtection="1">
      <alignment horizontal="center" vertical="center" wrapText="1"/>
    </xf>
    <xf numFmtId="0" fontId="7" fillId="6" borderId="46" xfId="0" applyFont="1" applyFill="1" applyBorder="1" applyAlignment="1" applyProtection="1">
      <alignment horizontal="center" vertical="center" wrapText="1"/>
    </xf>
    <xf numFmtId="49" fontId="3" fillId="5" borderId="64" xfId="1" applyNumberFormat="1" applyFont="1" applyFill="1" applyBorder="1" applyAlignment="1" applyProtection="1">
      <alignment horizontal="center" vertical="center" wrapText="1"/>
      <protection locked="0"/>
    </xf>
    <xf numFmtId="49" fontId="3" fillId="5" borderId="45" xfId="1" applyNumberFormat="1" applyFont="1" applyFill="1" applyBorder="1" applyAlignment="1" applyProtection="1">
      <alignment horizontal="center" vertical="center" wrapText="1"/>
      <protection locked="0"/>
    </xf>
    <xf numFmtId="49" fontId="3" fillId="5" borderId="48" xfId="1" applyNumberFormat="1" applyFont="1" applyFill="1" applyBorder="1" applyAlignment="1" applyProtection="1">
      <alignment horizontal="center" vertical="center" wrapText="1"/>
      <protection locked="0"/>
    </xf>
    <xf numFmtId="4" fontId="3" fillId="6" borderId="10" xfId="0" applyNumberFormat="1" applyFont="1" applyFill="1" applyBorder="1" applyAlignment="1" applyProtection="1">
      <alignment horizontal="center" vertical="center" wrapText="1"/>
    </xf>
    <xf numFmtId="0" fontId="3" fillId="6" borderId="12" xfId="0" applyFont="1" applyFill="1" applyBorder="1" applyAlignment="1" applyProtection="1">
      <alignment horizontal="center"/>
    </xf>
    <xf numFmtId="4" fontId="3" fillId="6" borderId="13" xfId="0" applyNumberFormat="1" applyFont="1" applyFill="1" applyBorder="1" applyAlignment="1" applyProtection="1">
      <alignment horizontal="center" vertical="center" wrapText="1"/>
    </xf>
    <xf numFmtId="0" fontId="7" fillId="6" borderId="82" xfId="0" applyFont="1" applyFill="1" applyBorder="1" applyAlignment="1" applyProtection="1">
      <alignment horizontal="center" vertical="center" wrapText="1"/>
    </xf>
    <xf numFmtId="0" fontId="7" fillId="6" borderId="47" xfId="0" applyFont="1" applyFill="1" applyBorder="1" applyAlignment="1" applyProtection="1">
      <alignment horizontal="center" vertical="center" wrapText="1"/>
    </xf>
    <xf numFmtId="49" fontId="3" fillId="5" borderId="70" xfId="1" applyNumberFormat="1" applyFont="1" applyFill="1" applyBorder="1" applyAlignment="1" applyProtection="1">
      <alignment horizontal="center" vertical="center" wrapText="1"/>
      <protection locked="0"/>
    </xf>
    <xf numFmtId="0" fontId="7" fillId="8" borderId="2" xfId="0" applyFont="1" applyFill="1" applyBorder="1" applyAlignment="1" applyProtection="1">
      <alignment horizontal="center" vertical="center" wrapText="1"/>
    </xf>
    <xf numFmtId="0" fontId="7" fillId="8" borderId="46" xfId="0" applyFont="1" applyFill="1" applyBorder="1" applyAlignment="1" applyProtection="1">
      <alignment horizontal="center" vertical="center" wrapText="1"/>
    </xf>
    <xf numFmtId="4" fontId="3" fillId="8" borderId="10" xfId="0" applyNumberFormat="1" applyFont="1" applyFill="1" applyBorder="1" applyAlignment="1" applyProtection="1">
      <alignment horizontal="center" vertical="center" wrapText="1"/>
    </xf>
    <xf numFmtId="0" fontId="3" fillId="8" borderId="12" xfId="0" applyFont="1" applyFill="1" applyBorder="1" applyAlignment="1" applyProtection="1">
      <alignment horizontal="center"/>
    </xf>
    <xf numFmtId="4" fontId="3" fillId="8" borderId="13" xfId="0" applyNumberFormat="1" applyFont="1" applyFill="1" applyBorder="1" applyAlignment="1" applyProtection="1">
      <alignment horizontal="center" vertical="center" wrapText="1"/>
    </xf>
    <xf numFmtId="4" fontId="3" fillId="8" borderId="15" xfId="0" applyNumberFormat="1" applyFont="1" applyFill="1" applyBorder="1" applyAlignment="1" applyProtection="1">
      <alignment horizontal="center" vertical="center" wrapText="1"/>
    </xf>
    <xf numFmtId="0" fontId="7" fillId="8" borderId="47" xfId="0" applyFont="1" applyFill="1" applyBorder="1" applyAlignment="1" applyProtection="1">
      <alignment horizontal="center" vertical="center" wrapText="1"/>
    </xf>
    <xf numFmtId="0" fontId="7" fillId="8" borderId="82" xfId="0" applyFont="1" applyFill="1" applyBorder="1" applyAlignment="1" applyProtection="1">
      <alignment horizontal="center" vertical="center" wrapText="1"/>
    </xf>
    <xf numFmtId="3" fontId="3" fillId="13" borderId="12"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18" xfId="0" applyNumberFormat="1" applyFont="1" applyFill="1" applyBorder="1" applyAlignment="1">
      <alignment horizontal="center" vertical="center"/>
    </xf>
    <xf numFmtId="0" fontId="3" fillId="13" borderId="27" xfId="0" applyFont="1" applyFill="1" applyBorder="1" applyAlignment="1">
      <alignment horizontal="center" vertical="center"/>
    </xf>
    <xf numFmtId="0" fontId="0" fillId="7" borderId="9" xfId="0" applyFill="1" applyBorder="1" applyAlignment="1">
      <alignment vertical="center"/>
    </xf>
    <xf numFmtId="0" fontId="0" fillId="0" borderId="6" xfId="0" applyBorder="1"/>
    <xf numFmtId="0" fontId="0" fillId="0" borderId="1" xfId="0" applyBorder="1"/>
    <xf numFmtId="0" fontId="3" fillId="0" borderId="0" xfId="0" applyFont="1" applyAlignment="1" applyProtection="1"/>
    <xf numFmtId="0" fontId="3" fillId="0" borderId="25" xfId="0" applyFont="1" applyBorder="1" applyAlignment="1" applyProtection="1"/>
    <xf numFmtId="0" fontId="7" fillId="2" borderId="32" xfId="0" applyFont="1" applyFill="1" applyBorder="1" applyAlignment="1" applyProtection="1">
      <alignment horizontal="center" vertical="center"/>
    </xf>
    <xf numFmtId="166" fontId="3" fillId="5" borderId="10" xfId="1" applyNumberFormat="1"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xf>
    <xf numFmtId="166" fontId="3" fillId="6" borderId="21" xfId="1" applyNumberFormat="1" applyFont="1" applyFill="1" applyBorder="1" applyAlignment="1" applyProtection="1">
      <alignment horizontal="center" vertical="center" wrapText="1"/>
    </xf>
    <xf numFmtId="166" fontId="3" fillId="6" borderId="40" xfId="1" applyNumberFormat="1" applyFont="1" applyFill="1" applyBorder="1" applyAlignment="1" applyProtection="1">
      <alignment horizontal="center" vertical="center" wrapText="1"/>
    </xf>
    <xf numFmtId="166" fontId="3" fillId="8" borderId="21" xfId="1" applyNumberFormat="1" applyFont="1" applyFill="1" applyBorder="1" applyAlignment="1" applyProtection="1">
      <alignment horizontal="center" vertical="center" wrapText="1"/>
    </xf>
    <xf numFmtId="166" fontId="3" fillId="8" borderId="40" xfId="1" applyNumberFormat="1" applyFont="1" applyFill="1" applyBorder="1" applyAlignment="1" applyProtection="1">
      <alignment horizontal="center" vertical="center" wrapText="1"/>
    </xf>
    <xf numFmtId="166" fontId="3" fillId="8" borderId="34" xfId="1" applyNumberFormat="1" applyFont="1" applyFill="1" applyBorder="1" applyAlignment="1" applyProtection="1">
      <alignment horizontal="center" vertical="center" wrapText="1"/>
    </xf>
    <xf numFmtId="167" fontId="3" fillId="0" borderId="4" xfId="0" applyNumberFormat="1" applyFont="1" applyFill="1" applyBorder="1" applyAlignment="1" applyProtection="1">
      <alignment horizontal="center" vertical="center"/>
      <protection locked="0"/>
    </xf>
    <xf numFmtId="0" fontId="7" fillId="13" borderId="68" xfId="0" applyFont="1" applyFill="1" applyBorder="1" applyAlignment="1">
      <alignment horizontal="center" vertical="center"/>
    </xf>
    <xf numFmtId="0" fontId="3" fillId="2" borderId="35" xfId="0" applyFont="1" applyFill="1" applyBorder="1" applyAlignment="1" applyProtection="1"/>
    <xf numFmtId="0" fontId="3" fillId="2" borderId="42" xfId="0" applyFont="1" applyFill="1" applyBorder="1" applyAlignment="1" applyProtection="1"/>
    <xf numFmtId="0" fontId="3" fillId="6" borderId="35" xfId="0" applyFont="1" applyFill="1" applyBorder="1" applyAlignment="1" applyProtection="1"/>
    <xf numFmtId="0" fontId="3" fillId="6" borderId="42" xfId="0" applyFont="1" applyFill="1" applyBorder="1" applyAlignment="1" applyProtection="1"/>
    <xf numFmtId="0" fontId="3" fillId="6" borderId="36" xfId="0" applyFont="1" applyFill="1" applyBorder="1" applyAlignment="1" applyProtection="1"/>
    <xf numFmtId="0" fontId="3" fillId="6" borderId="37" xfId="0" applyFont="1" applyFill="1" applyBorder="1" applyAlignment="1" applyProtection="1"/>
    <xf numFmtId="0" fontId="3" fillId="8" borderId="35" xfId="0" applyFont="1" applyFill="1" applyBorder="1" applyAlignment="1" applyProtection="1"/>
    <xf numFmtId="0" fontId="3" fillId="8" borderId="42" xfId="0" applyFont="1" applyFill="1" applyBorder="1" applyAlignment="1" applyProtection="1"/>
    <xf numFmtId="0" fontId="3" fillId="8" borderId="43" xfId="0" applyFont="1" applyFill="1" applyBorder="1" applyAlignment="1" applyProtection="1"/>
    <xf numFmtId="0" fontId="3" fillId="8" borderId="36" xfId="0" applyFont="1" applyFill="1" applyBorder="1" applyAlignment="1" applyProtection="1"/>
    <xf numFmtId="0" fontId="3" fillId="8" borderId="37" xfId="0" applyFont="1" applyFill="1" applyBorder="1" applyAlignment="1" applyProtection="1"/>
    <xf numFmtId="165" fontId="3" fillId="2" borderId="5" xfId="1" applyNumberFormat="1" applyFont="1" applyFill="1" applyBorder="1" applyAlignment="1" applyProtection="1">
      <alignment horizontal="center" vertical="center" wrapText="1"/>
    </xf>
    <xf numFmtId="169" fontId="3" fillId="2" borderId="0" xfId="2" applyNumberFormat="1" applyFont="1" applyFill="1" applyBorder="1" applyAlignment="1" applyProtection="1">
      <alignment horizontal="center" vertical="center" wrapText="1"/>
    </xf>
    <xf numFmtId="0" fontId="3" fillId="2" borderId="42" xfId="0" applyFont="1" applyFill="1" applyBorder="1" applyProtection="1"/>
    <xf numFmtId="0" fontId="3" fillId="2" borderId="0" xfId="0" applyFont="1" applyFill="1" applyBorder="1" applyAlignment="1" applyProtection="1"/>
    <xf numFmtId="49" fontId="2" fillId="7" borderId="1" xfId="0" applyNumberFormat="1" applyFont="1" applyFill="1" applyBorder="1" applyAlignment="1">
      <alignment vertical="top" wrapText="1"/>
    </xf>
    <xf numFmtId="0" fontId="2" fillId="7" borderId="1" xfId="0" applyFont="1" applyFill="1" applyBorder="1" applyAlignment="1">
      <alignment vertical="top" wrapText="1"/>
    </xf>
    <xf numFmtId="0" fontId="0" fillId="7" borderId="0" xfId="0" applyFill="1" applyAlignment="1">
      <alignment horizontal="right"/>
    </xf>
    <xf numFmtId="0" fontId="0" fillId="7" borderId="1" xfId="0" applyFill="1" applyBorder="1"/>
    <xf numFmtId="49" fontId="2" fillId="5" borderId="1" xfId="0" applyNumberFormat="1" applyFont="1" applyFill="1" applyBorder="1" applyAlignment="1">
      <alignment vertical="top" wrapText="1"/>
    </xf>
    <xf numFmtId="0" fontId="2" fillId="5" borderId="1" xfId="0" applyFont="1" applyFill="1" applyBorder="1" applyAlignment="1">
      <alignment vertical="top" wrapText="1"/>
    </xf>
    <xf numFmtId="0" fontId="0" fillId="5" borderId="0" xfId="0" applyFill="1" applyAlignment="1">
      <alignment horizontal="right"/>
    </xf>
    <xf numFmtId="0" fontId="0" fillId="5" borderId="1" xfId="0" applyFill="1" applyBorder="1"/>
    <xf numFmtId="0" fontId="3" fillId="0" borderId="0" xfId="0" applyFont="1" applyFill="1" applyProtection="1"/>
    <xf numFmtId="0" fontId="3" fillId="5" borderId="0" xfId="0" applyFont="1" applyFill="1" applyProtection="1"/>
    <xf numFmtId="0" fontId="7" fillId="2" borderId="81" xfId="0" applyFont="1" applyFill="1" applyBorder="1" applyAlignment="1" applyProtection="1">
      <alignment horizontal="center"/>
    </xf>
    <xf numFmtId="167" fontId="3" fillId="5" borderId="52" xfId="1" applyNumberFormat="1" applyFont="1" applyFill="1" applyBorder="1" applyAlignment="1" applyProtection="1">
      <alignment horizontal="center" vertical="center" wrapText="1"/>
      <protection locked="0"/>
    </xf>
    <xf numFmtId="0" fontId="7" fillId="8" borderId="34" xfId="0" applyFont="1" applyFill="1" applyBorder="1" applyAlignment="1" applyProtection="1">
      <alignment horizontal="center" vertical="center"/>
    </xf>
    <xf numFmtId="0" fontId="7" fillId="8" borderId="59" xfId="0" applyFont="1" applyFill="1" applyBorder="1" applyAlignment="1" applyProtection="1">
      <alignment horizontal="center" vertical="center"/>
    </xf>
    <xf numFmtId="0" fontId="7" fillId="6" borderId="34" xfId="0" applyFont="1" applyFill="1" applyBorder="1" applyAlignment="1" applyProtection="1">
      <alignment horizontal="center" vertical="center"/>
    </xf>
    <xf numFmtId="0" fontId="7" fillId="2" borderId="52" xfId="0" applyFont="1" applyFill="1" applyBorder="1" applyAlignment="1" applyProtection="1">
      <alignment horizontal="center"/>
    </xf>
    <xf numFmtId="0" fontId="7" fillId="6" borderId="59" xfId="0" applyFont="1" applyFill="1" applyBorder="1" applyAlignment="1" applyProtection="1">
      <alignment horizontal="center" vertical="center"/>
    </xf>
    <xf numFmtId="167" fontId="3" fillId="5" borderId="81" xfId="0" applyNumberFormat="1" applyFont="1" applyFill="1" applyBorder="1" applyAlignment="1" applyProtection="1">
      <alignment horizontal="center" vertical="center"/>
      <protection locked="0"/>
    </xf>
    <xf numFmtId="167" fontId="3" fillId="5" borderId="84" xfId="0" applyNumberFormat="1" applyFont="1" applyFill="1" applyBorder="1" applyAlignment="1" applyProtection="1">
      <alignment horizontal="center" vertical="center"/>
      <protection locked="0"/>
    </xf>
    <xf numFmtId="0" fontId="3" fillId="6" borderId="0" xfId="0" applyFont="1" applyFill="1" applyBorder="1" applyAlignment="1" applyProtection="1"/>
    <xf numFmtId="167" fontId="3" fillId="5" borderId="81" xfId="1" applyNumberFormat="1" applyFont="1" applyFill="1" applyBorder="1" applyAlignment="1" applyProtection="1">
      <alignment horizontal="center" vertical="center" wrapText="1"/>
      <protection locked="0"/>
    </xf>
    <xf numFmtId="0" fontId="3" fillId="0" borderId="23" xfId="0" applyFont="1" applyBorder="1" applyAlignment="1" applyProtection="1"/>
    <xf numFmtId="0" fontId="3" fillId="8" borderId="0" xfId="0" applyFont="1" applyFill="1" applyBorder="1" applyAlignment="1" applyProtection="1"/>
    <xf numFmtId="49" fontId="3" fillId="0" borderId="0" xfId="0" applyNumberFormat="1" applyFont="1" applyFill="1" applyBorder="1" applyAlignment="1" applyProtection="1">
      <alignment vertical="center" wrapText="1"/>
      <protection locked="0"/>
    </xf>
    <xf numFmtId="0" fontId="3" fillId="0" borderId="0" xfId="0" applyFont="1" applyAlignment="1" applyProtection="1">
      <alignment horizontal="center"/>
    </xf>
    <xf numFmtId="9" fontId="30" fillId="0" borderId="0" xfId="0" applyNumberFormat="1" applyFont="1" applyProtection="1"/>
    <xf numFmtId="0" fontId="7" fillId="2" borderId="85" xfId="0" applyFont="1" applyFill="1" applyBorder="1" applyAlignment="1" applyProtection="1">
      <alignment horizontal="center" vertical="center" wrapText="1"/>
    </xf>
    <xf numFmtId="0" fontId="7" fillId="2" borderId="46" xfId="0" applyFont="1" applyFill="1" applyBorder="1" applyAlignment="1" applyProtection="1">
      <alignment horizontal="center" vertical="center" wrapText="1"/>
    </xf>
    <xf numFmtId="0" fontId="7" fillId="2" borderId="66" xfId="0" applyFont="1" applyFill="1" applyBorder="1" applyAlignment="1" applyProtection="1">
      <alignment horizontal="center"/>
    </xf>
    <xf numFmtId="0" fontId="7" fillId="2" borderId="64" xfId="0" applyFont="1" applyFill="1" applyBorder="1" applyAlignment="1" applyProtection="1">
      <alignment horizontal="center"/>
    </xf>
    <xf numFmtId="0" fontId="7" fillId="2" borderId="45" xfId="0" applyFont="1" applyFill="1" applyBorder="1" applyAlignment="1" applyProtection="1">
      <alignment horizontal="center"/>
    </xf>
    <xf numFmtId="0" fontId="7" fillId="2" borderId="70" xfId="0" applyFont="1" applyFill="1" applyBorder="1" applyAlignment="1" applyProtection="1">
      <alignment horizontal="center"/>
    </xf>
    <xf numFmtId="49" fontId="3" fillId="0" borderId="1" xfId="0" applyNumberFormat="1" applyFont="1" applyFill="1" applyBorder="1" applyAlignment="1" applyProtection="1">
      <alignment horizontal="center" vertical="center" wrapText="1"/>
      <protection locked="0"/>
    </xf>
    <xf numFmtId="49" fontId="3" fillId="0" borderId="11" xfId="0" applyNumberFormat="1" applyFont="1" applyFill="1" applyBorder="1" applyAlignment="1" applyProtection="1">
      <alignment horizontal="center" vertical="center" wrapText="1"/>
      <protection locked="0"/>
    </xf>
    <xf numFmtId="49" fontId="3" fillId="0" borderId="16" xfId="0" applyNumberFormat="1" applyFont="1" applyFill="1" applyBorder="1" applyAlignment="1" applyProtection="1">
      <alignment horizontal="center" vertical="center" wrapText="1"/>
      <protection locked="0"/>
    </xf>
    <xf numFmtId="165" fontId="3" fillId="5" borderId="65" xfId="1" applyNumberFormat="1" applyFont="1" applyFill="1" applyBorder="1" applyAlignment="1" applyProtection="1">
      <alignment horizontal="center" vertical="center" wrapText="1"/>
      <protection locked="0"/>
    </xf>
    <xf numFmtId="165" fontId="3" fillId="5" borderId="20" xfId="1" applyNumberFormat="1" applyFont="1" applyFill="1" applyBorder="1" applyAlignment="1" applyProtection="1">
      <alignment horizontal="center" vertical="center" wrapText="1"/>
      <protection locked="0"/>
    </xf>
    <xf numFmtId="165" fontId="3" fillId="5" borderId="21" xfId="1" applyNumberFormat="1" applyFont="1" applyFill="1" applyBorder="1" applyAlignment="1" applyProtection="1">
      <alignment horizontal="center" vertical="center" wrapText="1"/>
      <protection locked="0"/>
    </xf>
    <xf numFmtId="166" fontId="3" fillId="2" borderId="12" xfId="1" applyNumberFormat="1" applyFont="1" applyFill="1" applyBorder="1" applyAlignment="1" applyProtection="1">
      <alignment horizontal="center" vertical="center" wrapText="1"/>
    </xf>
    <xf numFmtId="166" fontId="3" fillId="2" borderId="14" xfId="1" applyNumberFormat="1" applyFont="1" applyFill="1" applyBorder="1" applyAlignment="1" applyProtection="1">
      <alignment horizontal="center" vertical="center" wrapText="1"/>
    </xf>
    <xf numFmtId="166" fontId="3" fillId="2" borderId="18" xfId="1" applyNumberFormat="1" applyFont="1" applyFill="1" applyBorder="1" applyAlignment="1" applyProtection="1">
      <alignment horizontal="center" vertical="center" wrapText="1"/>
    </xf>
    <xf numFmtId="0" fontId="3" fillId="2" borderId="23" xfId="0" applyFont="1" applyFill="1" applyBorder="1" applyAlignment="1" applyProtection="1"/>
    <xf numFmtId="0" fontId="3" fillId="2" borderId="25" xfId="0" applyFont="1" applyFill="1" applyBorder="1" applyAlignment="1" applyProtection="1"/>
    <xf numFmtId="0" fontId="7" fillId="2" borderId="57" xfId="0" applyFont="1" applyFill="1" applyBorder="1" applyAlignment="1" applyProtection="1">
      <alignment horizontal="center" vertical="center" wrapText="1"/>
    </xf>
    <xf numFmtId="0" fontId="7" fillId="2" borderId="78" xfId="0" applyFont="1" applyFill="1" applyBorder="1" applyAlignment="1" applyProtection="1">
      <alignment horizontal="center" vertical="center" wrapText="1"/>
    </xf>
    <xf numFmtId="0" fontId="7" fillId="2" borderId="82" xfId="0" applyFont="1" applyFill="1" applyBorder="1" applyAlignment="1" applyProtection="1">
      <alignment horizontal="center" vertical="center" wrapText="1"/>
    </xf>
    <xf numFmtId="0" fontId="7" fillId="2" borderId="47" xfId="0" applyFont="1" applyFill="1" applyBorder="1" applyAlignment="1" applyProtection="1">
      <alignment horizontal="center" vertical="center" wrapText="1"/>
    </xf>
    <xf numFmtId="166" fontId="3" fillId="5" borderId="15" xfId="1" applyNumberFormat="1" applyFont="1" applyFill="1" applyBorder="1" applyAlignment="1" applyProtection="1">
      <alignment horizontal="center" vertical="center" wrapText="1"/>
      <protection locked="0"/>
    </xf>
    <xf numFmtId="0" fontId="7" fillId="2" borderId="68" xfId="0" applyFont="1" applyFill="1" applyBorder="1" applyAlignment="1" applyProtection="1">
      <alignment horizontal="center" vertical="center" wrapText="1"/>
    </xf>
    <xf numFmtId="165" fontId="3" fillId="5" borderId="12" xfId="1" applyNumberFormat="1" applyFont="1" applyFill="1" applyBorder="1" applyAlignment="1" applyProtection="1">
      <alignment horizontal="center" vertical="center" wrapText="1"/>
      <protection locked="0"/>
    </xf>
    <xf numFmtId="165" fontId="3" fillId="5" borderId="14" xfId="1" applyNumberFormat="1" applyFont="1" applyFill="1" applyBorder="1" applyAlignment="1" applyProtection="1">
      <alignment horizontal="center" vertical="center" wrapText="1"/>
      <protection locked="0"/>
    </xf>
    <xf numFmtId="49" fontId="3" fillId="5" borderId="14" xfId="1" applyNumberFormat="1" applyFont="1" applyFill="1" applyBorder="1" applyAlignment="1" applyProtection="1">
      <alignment horizontal="center" vertical="center" wrapText="1"/>
      <protection locked="0"/>
    </xf>
    <xf numFmtId="49" fontId="3" fillId="5" borderId="18" xfId="1" applyNumberFormat="1" applyFont="1" applyFill="1" applyBorder="1" applyAlignment="1" applyProtection="1">
      <alignment horizontal="center" vertical="center" wrapText="1"/>
      <protection locked="0"/>
    </xf>
    <xf numFmtId="4" fontId="3" fillId="2" borderId="10" xfId="0" applyNumberFormat="1" applyFont="1" applyFill="1" applyBorder="1" applyAlignment="1" applyProtection="1">
      <alignment horizontal="center" vertical="center" wrapText="1"/>
    </xf>
    <xf numFmtId="4" fontId="3" fillId="2" borderId="13" xfId="0" applyNumberFormat="1" applyFont="1" applyFill="1" applyBorder="1" applyAlignment="1" applyProtection="1">
      <alignment horizontal="center" vertical="center" wrapText="1"/>
    </xf>
    <xf numFmtId="4" fontId="3" fillId="2" borderId="15" xfId="0" applyNumberFormat="1" applyFont="1" applyFill="1" applyBorder="1" applyAlignment="1" applyProtection="1">
      <alignment horizontal="center" vertical="center" wrapText="1"/>
    </xf>
    <xf numFmtId="0" fontId="3" fillId="2" borderId="14" xfId="0" applyFont="1" applyFill="1" applyBorder="1" applyAlignment="1" applyProtection="1">
      <alignment horizontal="center"/>
    </xf>
    <xf numFmtId="0" fontId="7" fillId="3" borderId="34" xfId="0" applyFont="1" applyFill="1" applyBorder="1" applyAlignment="1" applyProtection="1">
      <alignment horizontal="center" vertical="center"/>
    </xf>
    <xf numFmtId="0" fontId="3" fillId="2" borderId="14" xfId="0" applyFont="1" applyFill="1" applyBorder="1" applyAlignment="1" applyProtection="1">
      <alignment horizontal="center"/>
    </xf>
    <xf numFmtId="167" fontId="3" fillId="5" borderId="16" xfId="0" applyNumberFormat="1"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wrapText="1"/>
    </xf>
    <xf numFmtId="0" fontId="3" fillId="2" borderId="12" xfId="0" applyFont="1" applyFill="1" applyBorder="1" applyAlignment="1" applyProtection="1">
      <alignment horizontal="center"/>
    </xf>
    <xf numFmtId="0" fontId="7" fillId="3" borderId="15" xfId="0" applyFont="1" applyFill="1" applyBorder="1" applyAlignment="1" applyProtection="1">
      <alignment horizontal="center" vertical="center"/>
    </xf>
    <xf numFmtId="0" fontId="7" fillId="3" borderId="18" xfId="0" applyFont="1" applyFill="1" applyBorder="1" applyAlignment="1" applyProtection="1">
      <alignment horizontal="center" vertical="center"/>
    </xf>
    <xf numFmtId="0" fontId="3" fillId="2" borderId="29" xfId="0" applyFont="1" applyFill="1" applyBorder="1" applyAlignment="1" applyProtection="1">
      <alignment horizontal="center"/>
    </xf>
    <xf numFmtId="0" fontId="7" fillId="2" borderId="55" xfId="0" applyFont="1" applyFill="1" applyBorder="1" applyAlignment="1" applyProtection="1">
      <alignment horizontal="center" vertical="center" wrapText="1"/>
    </xf>
    <xf numFmtId="0" fontId="7" fillId="2" borderId="56" xfId="0" applyFont="1" applyFill="1" applyBorder="1" applyAlignment="1" applyProtection="1">
      <alignment horizontal="center" vertical="center" wrapText="1"/>
    </xf>
    <xf numFmtId="166" fontId="3" fillId="2" borderId="55" xfId="1" applyNumberFormat="1" applyFont="1" applyFill="1" applyBorder="1" applyAlignment="1" applyProtection="1">
      <alignment horizontal="center" vertical="center" wrapText="1"/>
    </xf>
    <xf numFmtId="166" fontId="3" fillId="2" borderId="57" xfId="1" applyNumberFormat="1" applyFont="1" applyFill="1" applyBorder="1" applyAlignment="1" applyProtection="1">
      <alignment horizontal="center" vertical="center" wrapText="1"/>
    </xf>
    <xf numFmtId="167" fontId="3" fillId="5" borderId="79" xfId="1" applyNumberFormat="1" applyFont="1" applyFill="1" applyBorder="1" applyAlignment="1" applyProtection="1">
      <alignment horizontal="center" vertical="center" wrapText="1"/>
      <protection locked="0"/>
    </xf>
    <xf numFmtId="166" fontId="3" fillId="2" borderId="29" xfId="1" applyNumberFormat="1" applyFont="1" applyFill="1" applyBorder="1" applyAlignment="1" applyProtection="1">
      <alignment horizontal="center" vertical="center" wrapText="1"/>
    </xf>
    <xf numFmtId="165" fontId="3" fillId="5" borderId="66" xfId="1" applyNumberFormat="1" applyFont="1" applyFill="1" applyBorder="1" applyAlignment="1" applyProtection="1">
      <alignment horizontal="center" vertical="center" wrapText="1"/>
      <protection locked="0"/>
    </xf>
    <xf numFmtId="165" fontId="3" fillId="5" borderId="45" xfId="1" applyNumberFormat="1" applyFont="1" applyFill="1" applyBorder="1" applyAlignment="1" applyProtection="1">
      <alignment horizontal="center" vertical="center" wrapText="1"/>
      <protection locked="0"/>
    </xf>
    <xf numFmtId="165" fontId="3" fillId="5" borderId="70" xfId="1" applyNumberFormat="1" applyFont="1" applyFill="1" applyBorder="1" applyAlignment="1" applyProtection="1">
      <alignment horizontal="center" vertical="center" wrapText="1"/>
      <protection locked="0"/>
    </xf>
    <xf numFmtId="49" fontId="3" fillId="5" borderId="1" xfId="1" applyNumberFormat="1" applyFont="1" applyFill="1" applyBorder="1" applyAlignment="1" applyProtection="1">
      <alignment horizontal="center" vertical="center" wrapText="1"/>
      <protection locked="0"/>
    </xf>
    <xf numFmtId="166" fontId="3" fillId="5" borderId="41" xfId="1" applyNumberFormat="1" applyFont="1" applyFill="1" applyBorder="1" applyAlignment="1" applyProtection="1">
      <alignment horizontal="center" vertical="center" wrapText="1"/>
      <protection locked="0"/>
    </xf>
    <xf numFmtId="49" fontId="3" fillId="0" borderId="6" xfId="0" applyNumberFormat="1" applyFont="1" applyFill="1" applyBorder="1" applyAlignment="1" applyProtection="1">
      <alignment horizontal="center" vertical="center" wrapText="1"/>
      <protection locked="0"/>
    </xf>
    <xf numFmtId="165" fontId="3" fillId="5" borderId="29" xfId="1" applyNumberFormat="1" applyFont="1" applyFill="1" applyBorder="1" applyAlignment="1" applyProtection="1">
      <alignment horizontal="center" vertical="center" wrapText="1"/>
      <protection locked="0"/>
    </xf>
    <xf numFmtId="4" fontId="3" fillId="2" borderId="41" xfId="0" applyNumberFormat="1" applyFont="1" applyFill="1" applyBorder="1" applyAlignment="1" applyProtection="1">
      <alignment horizontal="center" vertical="center" wrapText="1"/>
    </xf>
    <xf numFmtId="165" fontId="3" fillId="5" borderId="17" xfId="1" applyNumberFormat="1" applyFont="1" applyFill="1" applyBorder="1" applyAlignment="1" applyProtection="1">
      <alignment horizontal="center" vertical="center" wrapText="1"/>
      <protection locked="0"/>
    </xf>
    <xf numFmtId="165" fontId="3" fillId="5" borderId="30" xfId="1" applyNumberFormat="1" applyFont="1" applyFill="1" applyBorder="1" applyAlignment="1" applyProtection="1">
      <alignment horizontal="center" vertical="center" wrapText="1"/>
      <protection locked="0"/>
    </xf>
    <xf numFmtId="165" fontId="3" fillId="5" borderId="37" xfId="1" applyNumberFormat="1" applyFont="1" applyFill="1" applyBorder="1" applyAlignment="1" applyProtection="1">
      <alignment horizontal="center" vertical="center" wrapText="1"/>
      <protection locked="0"/>
    </xf>
    <xf numFmtId="0" fontId="3" fillId="2" borderId="43" xfId="0" applyFont="1" applyFill="1" applyBorder="1" applyProtection="1"/>
    <xf numFmtId="0" fontId="3" fillId="2" borderId="0" xfId="0" applyFont="1" applyFill="1" applyProtection="1"/>
    <xf numFmtId="3" fontId="3" fillId="5" borderId="5" xfId="0" applyNumberFormat="1" applyFont="1" applyFill="1" applyBorder="1" applyAlignment="1" applyProtection="1">
      <alignment horizontal="center"/>
      <protection locked="0"/>
    </xf>
    <xf numFmtId="0" fontId="7" fillId="3" borderId="9" xfId="0" applyFont="1" applyFill="1" applyBorder="1" applyAlignment="1" applyProtection="1">
      <alignment horizontal="center" vertical="center"/>
    </xf>
    <xf numFmtId="0" fontId="3" fillId="3" borderId="40"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21"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3" fillId="5" borderId="14" xfId="0" applyFont="1" applyFill="1" applyBorder="1" applyAlignment="1" applyProtection="1">
      <alignment vertical="center"/>
      <protection locked="0"/>
    </xf>
    <xf numFmtId="0" fontId="3" fillId="3" borderId="15" xfId="0" applyFont="1" applyFill="1" applyBorder="1" applyAlignment="1" applyProtection="1">
      <alignment horizontal="center" vertical="center"/>
    </xf>
    <xf numFmtId="0" fontId="3" fillId="5" borderId="18" xfId="0" applyFont="1" applyFill="1" applyBorder="1" applyAlignment="1" applyProtection="1">
      <alignment vertical="center"/>
      <protection locked="0"/>
    </xf>
    <xf numFmtId="0" fontId="7" fillId="3" borderId="55" xfId="0" applyFont="1" applyFill="1" applyBorder="1" applyAlignment="1" applyProtection="1">
      <alignment horizontal="center" vertical="center"/>
    </xf>
    <xf numFmtId="0" fontId="3" fillId="3" borderId="41" xfId="0" applyFont="1" applyFill="1" applyBorder="1" applyAlignment="1" applyProtection="1">
      <alignment horizontal="center" vertical="center"/>
    </xf>
    <xf numFmtId="167" fontId="3" fillId="3" borderId="29" xfId="0" applyNumberFormat="1" applyFont="1" applyFill="1" applyBorder="1" applyAlignment="1" applyProtection="1">
      <alignment horizontal="center"/>
    </xf>
    <xf numFmtId="167" fontId="3" fillId="3" borderId="14" xfId="0" applyNumberFormat="1" applyFont="1" applyFill="1" applyBorder="1" applyAlignment="1" applyProtection="1">
      <alignment horizontal="center"/>
    </xf>
    <xf numFmtId="0" fontId="3" fillId="3" borderId="26" xfId="0" applyFont="1" applyFill="1" applyBorder="1" applyAlignment="1" applyProtection="1">
      <alignment horizontal="center" vertical="center"/>
    </xf>
    <xf numFmtId="167" fontId="3" fillId="3" borderId="38" xfId="0" applyNumberFormat="1" applyFont="1" applyFill="1" applyBorder="1" applyAlignment="1" applyProtection="1">
      <alignment horizontal="center"/>
    </xf>
    <xf numFmtId="167" fontId="3" fillId="3" borderId="14" xfId="0" applyNumberFormat="1" applyFont="1" applyFill="1" applyBorder="1" applyAlignment="1" applyProtection="1">
      <alignment horizontal="center" vertical="center"/>
    </xf>
    <xf numFmtId="167" fontId="3" fillId="3" borderId="18" xfId="0" applyNumberFormat="1" applyFont="1" applyFill="1" applyBorder="1" applyAlignment="1" applyProtection="1">
      <alignment horizontal="center" vertical="center"/>
    </xf>
    <xf numFmtId="0" fontId="22" fillId="15" borderId="49" xfId="0" applyFont="1" applyFill="1" applyBorder="1" applyAlignment="1" applyProtection="1">
      <alignment vertical="center"/>
    </xf>
    <xf numFmtId="0" fontId="22" fillId="15" borderId="5" xfId="0" applyFont="1" applyFill="1" applyBorder="1" applyAlignment="1" applyProtection="1">
      <alignment horizontal="center" vertical="center"/>
    </xf>
    <xf numFmtId="0" fontId="22" fillId="15" borderId="38" xfId="0" applyFont="1" applyFill="1" applyBorder="1" applyAlignment="1" applyProtection="1">
      <alignment horizontal="center" vertical="center"/>
    </xf>
    <xf numFmtId="0" fontId="22" fillId="15" borderId="10" xfId="0" applyFont="1" applyFill="1" applyBorder="1" applyAlignment="1" applyProtection="1">
      <alignment vertical="center"/>
    </xf>
    <xf numFmtId="0" fontId="22" fillId="15" borderId="15" xfId="0" applyFont="1" applyFill="1" applyBorder="1" applyAlignment="1" applyProtection="1">
      <alignment vertical="center"/>
    </xf>
    <xf numFmtId="0" fontId="22" fillId="15" borderId="16" xfId="0" applyFont="1" applyFill="1" applyBorder="1" applyAlignment="1" applyProtection="1">
      <alignment horizontal="center" vertical="center"/>
    </xf>
    <xf numFmtId="0" fontId="22" fillId="15" borderId="18" xfId="0" applyFont="1" applyFill="1" applyBorder="1" applyAlignment="1" applyProtection="1">
      <alignment horizontal="center" vertical="center"/>
    </xf>
    <xf numFmtId="0" fontId="22" fillId="0" borderId="14" xfId="0" applyFont="1" applyBorder="1" applyProtection="1">
      <protection locked="0"/>
    </xf>
    <xf numFmtId="0" fontId="22" fillId="0" borderId="12" xfId="0" applyFont="1" applyBorder="1" applyProtection="1">
      <protection locked="0"/>
    </xf>
    <xf numFmtId="0" fontId="22" fillId="0" borderId="18" xfId="0" applyFont="1" applyBorder="1" applyProtection="1">
      <protection locked="0"/>
    </xf>
    <xf numFmtId="0" fontId="34" fillId="0" borderId="12" xfId="0" applyFont="1" applyBorder="1" applyProtection="1">
      <protection locked="0"/>
    </xf>
    <xf numFmtId="0" fontId="25" fillId="0" borderId="14" xfId="0" applyFont="1" applyBorder="1" applyProtection="1">
      <protection locked="0"/>
    </xf>
    <xf numFmtId="0" fontId="25" fillId="0" borderId="18" xfId="0" applyFont="1" applyBorder="1" applyProtection="1">
      <protection locked="0"/>
    </xf>
    <xf numFmtId="0" fontId="22" fillId="0" borderId="1"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2" fillId="15" borderId="6" xfId="0" applyFont="1" applyFill="1" applyBorder="1" applyAlignment="1" applyProtection="1">
      <alignment horizontal="center" vertical="center"/>
      <protection locked="0"/>
    </xf>
    <xf numFmtId="0" fontId="22" fillId="15" borderId="1" xfId="0" applyFont="1" applyFill="1" applyBorder="1" applyAlignment="1" applyProtection="1">
      <alignment horizontal="center" vertical="center"/>
      <protection locked="0"/>
    </xf>
    <xf numFmtId="0" fontId="22" fillId="15" borderId="11" xfId="0" applyFont="1" applyFill="1" applyBorder="1" applyAlignment="1" applyProtection="1">
      <alignment horizontal="center" vertical="center"/>
      <protection locked="0"/>
    </xf>
    <xf numFmtId="0" fontId="33" fillId="15" borderId="11" xfId="0" applyFont="1" applyFill="1" applyBorder="1" applyAlignment="1" applyProtection="1">
      <alignment horizontal="center" vertical="center"/>
      <protection locked="0"/>
    </xf>
    <xf numFmtId="167" fontId="3" fillId="5" borderId="6" xfId="0" applyNumberFormat="1" applyFont="1" applyFill="1" applyBorder="1" applyAlignment="1" applyProtection="1">
      <alignment horizontal="center" vertical="center"/>
      <protection locked="0"/>
    </xf>
    <xf numFmtId="0" fontId="3" fillId="13" borderId="4" xfId="0" applyFont="1" applyFill="1" applyBorder="1" applyAlignment="1">
      <alignment horizontal="center" vertical="center" wrapText="1"/>
    </xf>
    <xf numFmtId="0" fontId="3" fillId="13" borderId="53" xfId="0" applyFont="1" applyFill="1" applyBorder="1" applyAlignment="1">
      <alignment horizontal="center" vertical="center" wrapText="1"/>
    </xf>
    <xf numFmtId="0" fontId="3" fillId="13" borderId="19"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60" xfId="0" applyFont="1" applyFill="1" applyBorder="1" applyAlignment="1">
      <alignment horizontal="center" vertical="center"/>
    </xf>
    <xf numFmtId="167" fontId="3" fillId="5" borderId="50" xfId="0" applyNumberFormat="1" applyFont="1" applyFill="1" applyBorder="1" applyAlignment="1" applyProtection="1">
      <alignment horizontal="center" vertical="center"/>
      <protection locked="0"/>
    </xf>
    <xf numFmtId="3" fontId="3" fillId="13" borderId="29" xfId="0" applyNumberFormat="1" applyFont="1" applyFill="1" applyBorder="1" applyAlignment="1">
      <alignment horizontal="center" vertical="center"/>
    </xf>
    <xf numFmtId="0" fontId="25" fillId="0" borderId="65" xfId="0" applyFont="1" applyBorder="1" applyProtection="1">
      <protection locked="0"/>
    </xf>
    <xf numFmtId="9" fontId="25" fillId="0" borderId="65" xfId="2" applyFont="1" applyBorder="1" applyAlignment="1" applyProtection="1">
      <alignment horizontal="center" vertical="center"/>
      <protection locked="0"/>
    </xf>
    <xf numFmtId="0" fontId="25" fillId="0" borderId="20" xfId="0" applyFont="1" applyBorder="1" applyProtection="1">
      <protection locked="0"/>
    </xf>
    <xf numFmtId="9" fontId="25" fillId="0" borderId="20" xfId="2" applyFont="1" applyBorder="1" applyAlignment="1" applyProtection="1">
      <alignment horizontal="center" vertical="center"/>
      <protection locked="0"/>
    </xf>
    <xf numFmtId="0" fontId="25" fillId="0" borderId="21" xfId="0" applyFont="1" applyBorder="1" applyProtection="1">
      <protection locked="0"/>
    </xf>
    <xf numFmtId="9" fontId="25" fillId="0" borderId="21" xfId="2" applyFont="1" applyBorder="1" applyAlignment="1" applyProtection="1">
      <alignment horizontal="center" vertical="center"/>
      <protection locked="0"/>
    </xf>
    <xf numFmtId="0" fontId="7" fillId="2" borderId="54" xfId="0" applyFont="1" applyFill="1" applyBorder="1" applyAlignment="1" applyProtection="1">
      <alignment horizontal="center" vertical="center" wrapText="1"/>
    </xf>
    <xf numFmtId="0" fontId="3" fillId="5" borderId="61" xfId="0" applyFont="1" applyFill="1" applyBorder="1" applyAlignment="1" applyProtection="1">
      <alignment horizontal="center" vertical="center" wrapText="1"/>
      <protection locked="0"/>
    </xf>
    <xf numFmtId="3" fontId="3" fillId="13" borderId="41" xfId="0" applyNumberFormat="1" applyFont="1" applyFill="1" applyBorder="1" applyAlignment="1">
      <alignment horizontal="center" vertical="center"/>
    </xf>
    <xf numFmtId="3" fontId="3" fillId="13" borderId="13" xfId="0" applyNumberFormat="1" applyFont="1" applyFill="1" applyBorder="1" applyAlignment="1">
      <alignment horizontal="center" vertical="center"/>
    </xf>
    <xf numFmtId="3" fontId="3" fillId="13" borderId="15" xfId="0" applyNumberFormat="1" applyFont="1" applyFill="1" applyBorder="1" applyAlignment="1">
      <alignment horizontal="center" vertical="center"/>
    </xf>
    <xf numFmtId="3" fontId="3" fillId="13" borderId="10" xfId="0" applyNumberFormat="1" applyFont="1" applyFill="1" applyBorder="1" applyAlignment="1">
      <alignment horizontal="center" vertical="center"/>
    </xf>
    <xf numFmtId="49" fontId="0" fillId="0" borderId="0" xfId="0" applyNumberFormat="1"/>
    <xf numFmtId="9" fontId="0" fillId="0" borderId="0" xfId="0" applyNumberFormat="1"/>
    <xf numFmtId="43" fontId="0" fillId="0" borderId="0" xfId="1" applyFont="1"/>
    <xf numFmtId="164" fontId="0" fillId="0" borderId="0" xfId="0" applyNumberFormat="1"/>
    <xf numFmtId="0" fontId="32" fillId="0" borderId="35" xfId="0" applyFont="1" applyBorder="1" applyAlignment="1">
      <alignment horizontal="center"/>
    </xf>
    <xf numFmtId="43" fontId="32" fillId="0" borderId="42" xfId="1" applyFont="1" applyBorder="1"/>
    <xf numFmtId="164" fontId="32" fillId="0" borderId="43" xfId="0" applyNumberFormat="1" applyFont="1" applyBorder="1"/>
    <xf numFmtId="9" fontId="32" fillId="0" borderId="42" xfId="2" applyFont="1" applyBorder="1"/>
    <xf numFmtId="9" fontId="22" fillId="2" borderId="33" xfId="0" applyNumberFormat="1" applyFont="1" applyFill="1" applyBorder="1" applyAlignment="1" applyProtection="1">
      <alignment horizontal="center" vertical="center"/>
    </xf>
    <xf numFmtId="166" fontId="22" fillId="2" borderId="58" xfId="1" applyNumberFormat="1" applyFont="1" applyFill="1" applyBorder="1" applyAlignment="1" applyProtection="1">
      <alignment horizontal="center" vertical="center" wrapText="1"/>
    </xf>
    <xf numFmtId="166" fontId="22" fillId="2" borderId="71" xfId="1" applyNumberFormat="1"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165" fontId="3" fillId="2" borderId="49" xfId="1" applyNumberFormat="1" applyFont="1" applyFill="1" applyBorder="1" applyAlignment="1" applyProtection="1">
      <alignment horizontal="center" vertical="center" wrapText="1"/>
    </xf>
    <xf numFmtId="0" fontId="7" fillId="2" borderId="10"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xf>
    <xf numFmtId="49" fontId="3" fillId="2" borderId="1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49" fontId="3" fillId="2" borderId="16" xfId="0" applyNumberFormat="1" applyFont="1" applyFill="1" applyBorder="1" applyAlignment="1" applyProtection="1">
      <alignment horizontal="center" vertical="center" wrapText="1"/>
    </xf>
    <xf numFmtId="166" fontId="3" fillId="2" borderId="19" xfId="1" applyNumberFormat="1" applyFont="1" applyFill="1" applyBorder="1" applyAlignment="1" applyProtection="1">
      <alignment horizontal="center" vertical="center" wrapText="1"/>
    </xf>
    <xf numFmtId="166" fontId="3" fillId="2" borderId="3" xfId="1" applyNumberFormat="1" applyFont="1" applyFill="1" applyBorder="1" applyAlignment="1" applyProtection="1">
      <alignment horizontal="center" vertical="center" wrapText="1"/>
    </xf>
    <xf numFmtId="166" fontId="3" fillId="2" borderId="60" xfId="1" applyNumberFormat="1" applyFont="1" applyFill="1" applyBorder="1" applyAlignment="1" applyProtection="1">
      <alignment horizontal="center" vertical="center" wrapText="1"/>
    </xf>
    <xf numFmtId="4" fontId="3" fillId="2" borderId="53" xfId="0" applyNumberFormat="1" applyFont="1" applyFill="1" applyBorder="1" applyAlignment="1" applyProtection="1">
      <alignment horizontal="center" vertical="center" wrapText="1"/>
    </xf>
    <xf numFmtId="4" fontId="3" fillId="2" borderId="4" xfId="0" applyNumberFormat="1" applyFont="1" applyFill="1" applyBorder="1" applyAlignment="1" applyProtection="1">
      <alignment horizontal="center" vertical="center" wrapText="1"/>
    </xf>
    <xf numFmtId="4" fontId="3" fillId="2" borderId="61" xfId="0" applyNumberFormat="1" applyFont="1" applyFill="1" applyBorder="1" applyAlignment="1" applyProtection="1">
      <alignment horizontal="center" vertical="center" wrapText="1"/>
    </xf>
    <xf numFmtId="49" fontId="3" fillId="2" borderId="6" xfId="0" applyNumberFormat="1" applyFont="1" applyFill="1" applyBorder="1" applyAlignment="1" applyProtection="1">
      <alignment horizontal="center" vertical="center" wrapText="1"/>
    </xf>
    <xf numFmtId="166" fontId="3" fillId="2" borderId="10" xfId="1" applyNumberFormat="1" applyFont="1" applyFill="1" applyBorder="1" applyAlignment="1" applyProtection="1">
      <alignment horizontal="center" vertical="center" wrapText="1"/>
      <protection locked="0"/>
    </xf>
    <xf numFmtId="166" fontId="3" fillId="2" borderId="13" xfId="1" applyNumberFormat="1" applyFont="1" applyFill="1" applyBorder="1" applyAlignment="1" applyProtection="1">
      <alignment horizontal="center" vertical="center" wrapText="1"/>
      <protection locked="0"/>
    </xf>
    <xf numFmtId="166" fontId="3" fillId="2" borderId="15" xfId="1" applyNumberFormat="1" applyFont="1" applyFill="1" applyBorder="1" applyAlignment="1" applyProtection="1">
      <alignment horizontal="center" vertical="center" wrapText="1"/>
      <protection locked="0"/>
    </xf>
    <xf numFmtId="166" fontId="3" fillId="2" borderId="41" xfId="1" applyNumberFormat="1" applyFont="1" applyFill="1" applyBorder="1" applyAlignment="1" applyProtection="1">
      <alignment horizontal="center" vertical="center" wrapText="1"/>
      <protection locked="0"/>
    </xf>
    <xf numFmtId="9" fontId="22" fillId="2" borderId="9" xfId="0" applyNumberFormat="1" applyFont="1" applyFill="1" applyBorder="1" applyAlignment="1" applyProtection="1">
      <alignment horizontal="center" vertical="center"/>
    </xf>
    <xf numFmtId="0" fontId="3" fillId="0" borderId="8" xfId="0" applyFont="1" applyBorder="1" applyProtection="1">
      <protection locked="0"/>
    </xf>
    <xf numFmtId="0" fontId="3" fillId="0" borderId="3" xfId="0" applyFont="1" applyBorder="1" applyProtection="1">
      <protection locked="0"/>
    </xf>
    <xf numFmtId="0" fontId="3" fillId="0" borderId="60" xfId="0" applyFont="1" applyBorder="1" applyProtection="1">
      <protection locked="0"/>
    </xf>
    <xf numFmtId="0" fontId="3" fillId="0" borderId="19" xfId="0" applyFont="1" applyBorder="1" applyProtection="1">
      <protection locked="0"/>
    </xf>
    <xf numFmtId="0" fontId="24" fillId="15" borderId="27" xfId="0" applyFont="1" applyFill="1" applyBorder="1" applyAlignment="1" applyProtection="1">
      <alignment horizontal="center" vertical="center"/>
    </xf>
    <xf numFmtId="0" fontId="24" fillId="15" borderId="63" xfId="0" applyFont="1" applyFill="1" applyBorder="1" applyAlignment="1" applyProtection="1">
      <alignment horizontal="center"/>
    </xf>
    <xf numFmtId="0" fontId="24" fillId="15" borderId="62" xfId="0" applyFont="1" applyFill="1" applyBorder="1" applyAlignment="1" applyProtection="1">
      <alignment horizontal="center"/>
    </xf>
    <xf numFmtId="0" fontId="24" fillId="15" borderId="34" xfId="0" applyFont="1" applyFill="1" applyBorder="1" applyAlignment="1" applyProtection="1">
      <alignment horizontal="center" vertical="center"/>
    </xf>
    <xf numFmtId="0" fontId="3" fillId="6" borderId="0" xfId="0" applyFont="1" applyFill="1" applyProtection="1"/>
    <xf numFmtId="167" fontId="3" fillId="5" borderId="72" xfId="1" applyNumberFormat="1" applyFont="1" applyFill="1" applyBorder="1" applyAlignment="1" applyProtection="1">
      <alignment horizontal="center" vertical="center" wrapText="1"/>
      <protection locked="0"/>
    </xf>
    <xf numFmtId="166" fontId="3" fillId="6" borderId="65" xfId="1" applyNumberFormat="1" applyFont="1" applyFill="1" applyBorder="1" applyAlignment="1" applyProtection="1">
      <alignment horizontal="center" vertical="center" wrapText="1"/>
    </xf>
    <xf numFmtId="49" fontId="3" fillId="5" borderId="66" xfId="1" applyNumberFormat="1" applyFont="1" applyFill="1" applyBorder="1" applyAlignment="1" applyProtection="1">
      <alignment horizontal="center" vertical="center" wrapText="1"/>
      <protection locked="0"/>
    </xf>
    <xf numFmtId="167" fontId="3" fillId="5" borderId="36" xfId="1" applyNumberFormat="1" applyFont="1" applyFill="1" applyBorder="1" applyAlignment="1" applyProtection="1">
      <alignment horizontal="center" vertical="center" wrapText="1"/>
      <protection locked="0"/>
    </xf>
    <xf numFmtId="166" fontId="3" fillId="6" borderId="34" xfId="1" applyNumberFormat="1" applyFont="1" applyFill="1" applyBorder="1" applyAlignment="1" applyProtection="1">
      <alignment horizontal="center" vertical="center" wrapText="1"/>
    </xf>
    <xf numFmtId="167" fontId="3" fillId="5" borderId="27" xfId="1" applyNumberFormat="1" applyFont="1" applyFill="1" applyBorder="1" applyAlignment="1" applyProtection="1">
      <alignment horizontal="center" vertical="center" wrapText="1"/>
      <protection locked="0"/>
    </xf>
    <xf numFmtId="49" fontId="3" fillId="0" borderId="62" xfId="0" applyNumberFormat="1" applyFont="1" applyFill="1" applyBorder="1" applyAlignment="1" applyProtection="1">
      <alignment horizontal="center" vertical="center" wrapText="1"/>
      <protection locked="0"/>
    </xf>
    <xf numFmtId="49" fontId="3" fillId="5" borderId="59" xfId="1" applyNumberFormat="1" applyFont="1" applyFill="1" applyBorder="1" applyAlignment="1" applyProtection="1">
      <alignment horizontal="center" vertical="center" wrapText="1"/>
      <protection locked="0"/>
    </xf>
    <xf numFmtId="4" fontId="3" fillId="6" borderId="15" xfId="0" applyNumberFormat="1" applyFont="1" applyFill="1" applyBorder="1" applyAlignment="1" applyProtection="1">
      <alignment horizontal="center" vertical="center" wrapText="1"/>
    </xf>
    <xf numFmtId="0" fontId="3" fillId="6" borderId="18" xfId="0" applyFont="1" applyFill="1" applyBorder="1" applyAlignment="1" applyProtection="1">
      <alignment horizontal="center"/>
    </xf>
    <xf numFmtId="49" fontId="3" fillId="5" borderId="12" xfId="1" applyNumberFormat="1" applyFont="1" applyFill="1" applyBorder="1" applyAlignment="1" applyProtection="1">
      <alignment horizontal="center" vertical="center" wrapText="1"/>
      <protection locked="0"/>
    </xf>
    <xf numFmtId="166" fontId="3" fillId="6" borderId="35" xfId="1" applyNumberFormat="1" applyFont="1" applyFill="1" applyBorder="1" applyAlignment="1" applyProtection="1">
      <alignment horizontal="center" vertical="center" wrapText="1"/>
    </xf>
    <xf numFmtId="0" fontId="7" fillId="6" borderId="68" xfId="0" applyFont="1" applyFill="1" applyBorder="1" applyAlignment="1" applyProtection="1">
      <alignment horizontal="center" vertical="center" wrapText="1"/>
    </xf>
    <xf numFmtId="0" fontId="7" fillId="6" borderId="56" xfId="0" applyFont="1" applyFill="1" applyBorder="1" applyAlignment="1" applyProtection="1">
      <alignment horizontal="center" vertical="center" wrapText="1"/>
    </xf>
    <xf numFmtId="166" fontId="3" fillId="6" borderId="66" xfId="1" applyNumberFormat="1" applyFont="1" applyFill="1" applyBorder="1" applyAlignment="1" applyProtection="1">
      <alignment horizontal="center" vertical="center" wrapText="1"/>
    </xf>
    <xf numFmtId="166" fontId="3" fillId="6" borderId="64" xfId="1" applyNumberFormat="1" applyFont="1" applyFill="1" applyBorder="1" applyAlignment="1" applyProtection="1">
      <alignment horizontal="center" vertical="center" wrapText="1"/>
    </xf>
    <xf numFmtId="0" fontId="7" fillId="6" borderId="78" xfId="0" applyFont="1" applyFill="1" applyBorder="1" applyAlignment="1" applyProtection="1">
      <alignment horizontal="center" vertical="center" wrapText="1"/>
    </xf>
    <xf numFmtId="49" fontId="3" fillId="6" borderId="11" xfId="0" applyNumberFormat="1" applyFont="1" applyFill="1" applyBorder="1" applyAlignment="1" applyProtection="1">
      <alignment horizontal="center" vertical="center" wrapText="1"/>
    </xf>
    <xf numFmtId="49" fontId="3" fillId="6" borderId="1" xfId="0" applyNumberFormat="1" applyFont="1" applyFill="1" applyBorder="1" applyAlignment="1" applyProtection="1">
      <alignment horizontal="center" vertical="center" wrapText="1"/>
    </xf>
    <xf numFmtId="49" fontId="3" fillId="6" borderId="16" xfId="0" applyNumberFormat="1" applyFont="1" applyFill="1" applyBorder="1" applyAlignment="1" applyProtection="1">
      <alignment horizontal="center" vertical="center" wrapText="1"/>
    </xf>
    <xf numFmtId="167" fontId="3" fillId="6" borderId="10" xfId="1" applyNumberFormat="1" applyFont="1" applyFill="1" applyBorder="1" applyAlignment="1" applyProtection="1">
      <alignment horizontal="center" vertical="center" wrapText="1"/>
    </xf>
    <xf numFmtId="167" fontId="3" fillId="6" borderId="13" xfId="1" applyNumberFormat="1" applyFont="1" applyFill="1" applyBorder="1" applyAlignment="1" applyProtection="1">
      <alignment horizontal="center" vertical="center" wrapText="1"/>
    </xf>
    <xf numFmtId="167" fontId="3" fillId="6" borderId="15" xfId="1" applyNumberFormat="1" applyFont="1" applyFill="1" applyBorder="1" applyAlignment="1" applyProtection="1">
      <alignment horizontal="center" vertical="center" wrapText="1"/>
    </xf>
    <xf numFmtId="165" fontId="3" fillId="2" borderId="12" xfId="1" applyNumberFormat="1" applyFont="1" applyFill="1" applyBorder="1" applyAlignment="1" applyProtection="1">
      <alignment horizontal="center" vertical="center" wrapText="1"/>
    </xf>
    <xf numFmtId="165" fontId="3" fillId="2" borderId="14" xfId="1" applyNumberFormat="1" applyFont="1" applyFill="1" applyBorder="1" applyAlignment="1" applyProtection="1">
      <alignment horizontal="center" vertical="center" wrapText="1"/>
    </xf>
    <xf numFmtId="165" fontId="3" fillId="2" borderId="18" xfId="1" applyNumberFormat="1" applyFont="1" applyFill="1" applyBorder="1" applyAlignment="1" applyProtection="1">
      <alignment horizontal="center" vertical="center" wrapText="1"/>
    </xf>
    <xf numFmtId="165" fontId="3" fillId="2" borderId="29" xfId="1" applyNumberFormat="1" applyFont="1" applyFill="1" applyBorder="1" applyAlignment="1" applyProtection="1">
      <alignment horizontal="center" vertical="center" wrapText="1"/>
    </xf>
    <xf numFmtId="49" fontId="3" fillId="6" borderId="12" xfId="1" applyNumberFormat="1" applyFont="1" applyFill="1" applyBorder="1" applyAlignment="1" applyProtection="1">
      <alignment horizontal="center" vertical="center" wrapText="1"/>
    </xf>
    <xf numFmtId="49" fontId="3" fillId="6" borderId="29" xfId="1" applyNumberFormat="1" applyFont="1" applyFill="1" applyBorder="1" applyAlignment="1" applyProtection="1">
      <alignment horizontal="center" vertical="center" wrapText="1"/>
    </xf>
    <xf numFmtId="49" fontId="3" fillId="6" borderId="62" xfId="1" applyNumberFormat="1" applyFont="1" applyFill="1" applyBorder="1" applyAlignment="1" applyProtection="1">
      <alignment horizontal="center" vertical="center" wrapText="1"/>
    </xf>
    <xf numFmtId="0" fontId="3" fillId="6" borderId="59" xfId="0" applyFont="1" applyFill="1" applyBorder="1" applyAlignment="1" applyProtection="1"/>
    <xf numFmtId="0" fontId="7" fillId="6" borderId="65" xfId="0" applyFont="1" applyFill="1" applyBorder="1" applyAlignment="1" applyProtection="1">
      <alignment horizontal="center"/>
    </xf>
    <xf numFmtId="0" fontId="7" fillId="6" borderId="34" xfId="0" applyFont="1" applyFill="1" applyBorder="1" applyAlignment="1" applyProtection="1">
      <alignment horizontal="center"/>
    </xf>
    <xf numFmtId="167" fontId="3" fillId="5" borderId="80" xfId="0" applyNumberFormat="1" applyFont="1" applyFill="1" applyBorder="1" applyAlignment="1" applyProtection="1">
      <alignment horizontal="center" vertical="center"/>
      <protection locked="0"/>
    </xf>
    <xf numFmtId="0" fontId="3" fillId="6" borderId="2" xfId="0" applyFont="1" applyFill="1" applyBorder="1" applyProtection="1"/>
    <xf numFmtId="166" fontId="3" fillId="6" borderId="20" xfId="1" applyNumberFormat="1" applyFont="1" applyFill="1" applyBorder="1" applyAlignment="1" applyProtection="1">
      <alignment horizontal="center" vertical="center" wrapText="1"/>
    </xf>
    <xf numFmtId="4" fontId="3" fillId="6" borderId="53" xfId="0" applyNumberFormat="1" applyFont="1" applyFill="1" applyBorder="1" applyAlignment="1" applyProtection="1">
      <alignment horizontal="center" vertical="center" wrapText="1"/>
    </xf>
    <xf numFmtId="4" fontId="3" fillId="6" borderId="4" xfId="0" applyNumberFormat="1" applyFont="1" applyFill="1" applyBorder="1" applyAlignment="1" applyProtection="1">
      <alignment horizontal="center" vertical="center" wrapText="1"/>
    </xf>
    <xf numFmtId="4" fontId="3" fillId="6" borderId="61" xfId="0" applyNumberFormat="1" applyFont="1" applyFill="1" applyBorder="1" applyAlignment="1" applyProtection="1">
      <alignment horizontal="center" vertical="center" wrapText="1"/>
    </xf>
    <xf numFmtId="0" fontId="7" fillId="6" borderId="79" xfId="0" applyFont="1" applyFill="1" applyBorder="1" applyAlignment="1" applyProtection="1">
      <alignment horizontal="center" vertical="center" wrapText="1"/>
    </xf>
    <xf numFmtId="0" fontId="7" fillId="6" borderId="25" xfId="0" applyFont="1" applyFill="1" applyBorder="1" applyAlignment="1" applyProtection="1">
      <alignment horizontal="center" vertical="center" wrapText="1"/>
    </xf>
    <xf numFmtId="9" fontId="22" fillId="6" borderId="9" xfId="0" applyNumberFormat="1" applyFont="1" applyFill="1" applyBorder="1" applyAlignment="1" applyProtection="1">
      <alignment horizontal="center" vertical="center"/>
    </xf>
    <xf numFmtId="166" fontId="22" fillId="6" borderId="43" xfId="1" applyNumberFormat="1" applyFont="1" applyFill="1" applyBorder="1" applyAlignment="1" applyProtection="1">
      <alignment horizontal="center" vertical="center" wrapText="1"/>
    </xf>
    <xf numFmtId="166" fontId="22" fillId="6" borderId="9" xfId="1" applyNumberFormat="1" applyFont="1" applyFill="1" applyBorder="1" applyAlignment="1" applyProtection="1">
      <alignment horizontal="center" vertical="center" wrapText="1"/>
    </xf>
    <xf numFmtId="167" fontId="3" fillId="6" borderId="53" xfId="1" applyNumberFormat="1" applyFont="1" applyFill="1" applyBorder="1" applyAlignment="1" applyProtection="1">
      <alignment horizontal="center" vertical="center" wrapText="1"/>
    </xf>
    <xf numFmtId="167" fontId="3" fillId="6" borderId="50" xfId="1" applyNumberFormat="1" applyFont="1" applyFill="1" applyBorder="1" applyAlignment="1" applyProtection="1">
      <alignment horizontal="center" vertical="center" wrapText="1"/>
    </xf>
    <xf numFmtId="167" fontId="3" fillId="6" borderId="69" xfId="1" applyNumberFormat="1" applyFont="1" applyFill="1" applyBorder="1" applyAlignment="1" applyProtection="1">
      <alignment horizontal="center" vertical="center" wrapText="1"/>
    </xf>
    <xf numFmtId="167" fontId="3" fillId="6" borderId="4" xfId="1" applyNumberFormat="1" applyFont="1" applyFill="1" applyBorder="1" applyAlignment="1" applyProtection="1">
      <alignment horizontal="center" vertical="center" wrapText="1"/>
    </xf>
    <xf numFmtId="167" fontId="3" fillId="6" borderId="61" xfId="1" applyNumberFormat="1" applyFont="1" applyFill="1" applyBorder="1" applyAlignment="1" applyProtection="1">
      <alignment horizontal="center" vertical="center" wrapText="1"/>
    </xf>
    <xf numFmtId="166" fontId="3" fillId="6" borderId="28" xfId="1" applyNumberFormat="1" applyFont="1" applyFill="1" applyBorder="1" applyAlignment="1" applyProtection="1">
      <alignment horizontal="center" vertical="center" wrapText="1"/>
    </xf>
    <xf numFmtId="166" fontId="3" fillId="8" borderId="32" xfId="1" applyNumberFormat="1" applyFont="1" applyFill="1" applyBorder="1" applyAlignment="1" applyProtection="1">
      <alignment horizontal="center" vertical="center" wrapText="1"/>
    </xf>
    <xf numFmtId="0" fontId="7" fillId="8" borderId="79" xfId="0" applyFont="1" applyFill="1" applyBorder="1" applyAlignment="1" applyProtection="1">
      <alignment horizontal="center" vertical="center" wrapText="1"/>
    </xf>
    <xf numFmtId="4" fontId="3" fillId="8" borderId="41" xfId="0" applyNumberFormat="1" applyFont="1" applyFill="1" applyBorder="1" applyAlignment="1" applyProtection="1">
      <alignment horizontal="center" vertical="center" wrapText="1"/>
    </xf>
    <xf numFmtId="0" fontId="3" fillId="8" borderId="29" xfId="0" applyFont="1" applyFill="1" applyBorder="1" applyAlignment="1" applyProtection="1">
      <alignment horizontal="center"/>
    </xf>
    <xf numFmtId="166" fontId="3" fillId="8" borderId="65" xfId="1" applyNumberFormat="1" applyFont="1" applyFill="1" applyBorder="1" applyAlignment="1" applyProtection="1">
      <alignment horizontal="center" vertical="center" wrapText="1"/>
    </xf>
    <xf numFmtId="167" fontId="3" fillId="5" borderId="65" xfId="1" applyNumberFormat="1" applyFont="1" applyFill="1" applyBorder="1" applyAlignment="1" applyProtection="1">
      <alignment horizontal="center" vertical="center" wrapText="1"/>
      <protection locked="0"/>
    </xf>
    <xf numFmtId="167" fontId="3" fillId="5" borderId="40" xfId="1" applyNumberFormat="1" applyFont="1" applyFill="1" applyBorder="1" applyAlignment="1" applyProtection="1">
      <alignment horizontal="center" vertical="center" wrapText="1"/>
      <protection locked="0"/>
    </xf>
    <xf numFmtId="167" fontId="3" fillId="5" borderId="34" xfId="1" applyNumberFormat="1" applyFont="1" applyFill="1" applyBorder="1" applyAlignment="1" applyProtection="1">
      <alignment horizontal="center" vertical="center" wrapText="1"/>
      <protection locked="0"/>
    </xf>
    <xf numFmtId="167" fontId="3" fillId="5" borderId="20" xfId="0" applyNumberFormat="1" applyFont="1" applyFill="1" applyBorder="1" applyAlignment="1" applyProtection="1">
      <alignment horizontal="center" vertical="center"/>
      <protection locked="0"/>
    </xf>
    <xf numFmtId="167" fontId="3" fillId="5" borderId="21" xfId="0" applyNumberFormat="1" applyFont="1" applyFill="1" applyBorder="1" applyAlignment="1" applyProtection="1">
      <alignment horizontal="center" vertical="center"/>
      <protection locked="0"/>
    </xf>
    <xf numFmtId="167" fontId="25" fillId="5" borderId="80" xfId="1" applyNumberFormat="1" applyFont="1" applyFill="1" applyBorder="1" applyAlignment="1" applyProtection="1">
      <alignment horizontal="center" vertical="center" wrapText="1"/>
      <protection locked="0"/>
    </xf>
    <xf numFmtId="166" fontId="22" fillId="8" borderId="32" xfId="1" applyNumberFormat="1" applyFont="1" applyFill="1" applyBorder="1" applyAlignment="1" applyProtection="1">
      <alignment horizontal="center" vertical="center" wrapText="1"/>
    </xf>
    <xf numFmtId="166" fontId="22" fillId="8" borderId="43" xfId="1" applyNumberFormat="1" applyFont="1" applyFill="1" applyBorder="1" applyAlignment="1" applyProtection="1">
      <alignment horizontal="center" vertical="center" wrapText="1"/>
    </xf>
    <xf numFmtId="166" fontId="22" fillId="8" borderId="9" xfId="1" applyNumberFormat="1" applyFont="1" applyFill="1" applyBorder="1" applyAlignment="1" applyProtection="1">
      <alignment horizontal="center" vertical="center" wrapText="1"/>
    </xf>
    <xf numFmtId="9" fontId="22" fillId="8" borderId="9" xfId="0" applyNumberFormat="1" applyFont="1" applyFill="1" applyBorder="1" applyAlignment="1" applyProtection="1">
      <alignment horizontal="center" vertical="center"/>
    </xf>
    <xf numFmtId="167" fontId="3" fillId="5" borderId="66" xfId="1" applyNumberFormat="1" applyFont="1" applyFill="1" applyBorder="1" applyAlignment="1" applyProtection="1">
      <alignment horizontal="center" vertical="center" wrapText="1"/>
      <protection locked="0"/>
    </xf>
    <xf numFmtId="167" fontId="3" fillId="5" borderId="59" xfId="1" applyNumberFormat="1"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xf>
    <xf numFmtId="9" fontId="22" fillId="8" borderId="0" xfId="0" applyNumberFormat="1" applyFont="1" applyFill="1" applyAlignment="1" applyProtection="1">
      <alignment horizontal="center" vertical="center"/>
    </xf>
    <xf numFmtId="0" fontId="3" fillId="8" borderId="0" xfId="0" applyFont="1" applyFill="1" applyProtection="1"/>
    <xf numFmtId="0" fontId="3" fillId="8" borderId="2" xfId="0" applyFont="1" applyFill="1" applyBorder="1" applyProtection="1"/>
    <xf numFmtId="0" fontId="25" fillId="8" borderId="2" xfId="0" applyFont="1" applyFill="1" applyBorder="1" applyAlignment="1" applyProtection="1">
      <alignment horizontal="center" vertical="center"/>
    </xf>
    <xf numFmtId="0" fontId="22" fillId="5" borderId="50" xfId="0" applyFont="1" applyFill="1" applyBorder="1" applyAlignment="1" applyProtection="1">
      <alignment vertical="center"/>
      <protection locked="0"/>
    </xf>
    <xf numFmtId="0" fontId="22" fillId="5" borderId="4" xfId="0" applyFont="1" applyFill="1" applyBorder="1" applyAlignment="1" applyProtection="1">
      <alignment vertical="center"/>
      <protection locked="0"/>
    </xf>
    <xf numFmtId="0" fontId="22" fillId="5" borderId="53" xfId="0" applyFont="1" applyFill="1" applyBorder="1" applyAlignment="1" applyProtection="1">
      <alignment vertical="center"/>
      <protection locked="0"/>
    </xf>
    <xf numFmtId="0" fontId="22" fillId="5" borderId="10" xfId="0" applyFont="1" applyFill="1" applyBorder="1" applyAlignment="1" applyProtection="1">
      <alignment vertical="center"/>
      <protection locked="0"/>
    </xf>
    <xf numFmtId="0" fontId="22" fillId="5" borderId="13" xfId="0" applyFont="1" applyFill="1" applyBorder="1" applyAlignment="1" applyProtection="1">
      <alignment vertical="center"/>
      <protection locked="0"/>
    </xf>
    <xf numFmtId="0" fontId="22" fillId="5" borderId="15" xfId="0" applyFont="1" applyFill="1" applyBorder="1" applyAlignment="1" applyProtection="1">
      <alignment vertical="center"/>
      <protection locked="0"/>
    </xf>
    <xf numFmtId="9" fontId="25" fillId="0" borderId="40" xfId="2" applyFont="1" applyBorder="1" applyAlignment="1" applyProtection="1">
      <alignment horizontal="center" vertical="center"/>
      <protection locked="0"/>
    </xf>
    <xf numFmtId="0" fontId="3" fillId="0" borderId="65" xfId="0" applyFont="1" applyBorder="1" applyProtection="1">
      <protection locked="0"/>
    </xf>
    <xf numFmtId="0" fontId="3" fillId="0" borderId="20" xfId="0" applyFont="1" applyBorder="1" applyProtection="1">
      <protection locked="0"/>
    </xf>
    <xf numFmtId="0" fontId="3" fillId="0" borderId="21" xfId="0" applyFont="1" applyBorder="1" applyProtection="1">
      <protection locked="0"/>
    </xf>
    <xf numFmtId="0" fontId="3" fillId="5" borderId="65" xfId="0" applyFont="1" applyFill="1" applyBorder="1" applyProtection="1">
      <protection locked="0"/>
    </xf>
    <xf numFmtId="0" fontId="3" fillId="5" borderId="20" xfId="0" applyFont="1" applyFill="1" applyBorder="1" applyProtection="1">
      <protection locked="0"/>
    </xf>
    <xf numFmtId="9" fontId="3" fillId="0" borderId="72" xfId="2" applyFont="1" applyBorder="1" applyAlignment="1" applyProtection="1">
      <alignment horizontal="center" vertical="center"/>
      <protection locked="0"/>
    </xf>
    <xf numFmtId="9" fontId="3" fillId="0" borderId="81" xfId="2" applyFont="1" applyBorder="1" applyAlignment="1" applyProtection="1">
      <alignment horizontal="center" vertical="center"/>
      <protection locked="0"/>
    </xf>
    <xf numFmtId="9" fontId="3" fillId="0" borderId="80" xfId="2" applyFont="1" applyBorder="1" applyAlignment="1" applyProtection="1">
      <alignment horizontal="center" vertical="center"/>
      <protection locked="0"/>
    </xf>
    <xf numFmtId="0" fontId="3" fillId="0" borderId="17" xfId="0" applyFont="1" applyBorder="1" applyProtection="1">
      <protection locked="0"/>
    </xf>
    <xf numFmtId="9" fontId="25" fillId="0" borderId="17" xfId="2" applyFont="1" applyBorder="1" applyAlignment="1" applyProtection="1">
      <alignment horizontal="center" vertical="center"/>
      <protection locked="0"/>
    </xf>
    <xf numFmtId="0" fontId="3" fillId="0" borderId="31" xfId="0" applyFont="1" applyBorder="1" applyProtection="1">
      <protection locked="0"/>
    </xf>
    <xf numFmtId="9" fontId="25" fillId="0" borderId="31" xfId="2" applyFont="1" applyBorder="1" applyAlignment="1" applyProtection="1">
      <alignment horizontal="center" vertical="center"/>
      <protection locked="0"/>
    </xf>
    <xf numFmtId="0" fontId="3" fillId="0" borderId="83" xfId="0" applyFont="1" applyBorder="1" applyProtection="1">
      <protection locked="0"/>
    </xf>
    <xf numFmtId="9" fontId="25" fillId="0" borderId="83" xfId="2" applyFont="1" applyBorder="1" applyAlignment="1" applyProtection="1">
      <alignment horizontal="center" vertical="center"/>
      <protection locked="0"/>
    </xf>
    <xf numFmtId="0" fontId="3" fillId="0" borderId="66" xfId="0" applyFont="1" applyBorder="1" applyProtection="1">
      <protection locked="0"/>
    </xf>
    <xf numFmtId="0" fontId="3" fillId="0" borderId="72" xfId="0" applyFont="1" applyBorder="1" applyProtection="1">
      <protection locked="0"/>
    </xf>
    <xf numFmtId="0" fontId="3" fillId="0" borderId="45" xfId="0" applyFont="1" applyBorder="1" applyProtection="1">
      <protection locked="0"/>
    </xf>
    <xf numFmtId="0" fontId="3" fillId="0" borderId="81" xfId="0" applyFont="1" applyBorder="1" applyProtection="1">
      <protection locked="0"/>
    </xf>
    <xf numFmtId="0" fontId="3" fillId="0" borderId="70" xfId="0" applyFont="1" applyBorder="1" applyProtection="1">
      <protection locked="0"/>
    </xf>
    <xf numFmtId="0" fontId="3" fillId="0" borderId="80" xfId="0" applyFont="1" applyBorder="1" applyProtection="1">
      <protection locked="0"/>
    </xf>
    <xf numFmtId="0" fontId="3" fillId="6" borderId="12" xfId="0" applyFont="1" applyFill="1" applyBorder="1" applyAlignment="1" applyProtection="1">
      <alignment horizontal="center"/>
    </xf>
    <xf numFmtId="0" fontId="3" fillId="6" borderId="29" xfId="0" applyFont="1" applyFill="1" applyBorder="1" applyAlignment="1" applyProtection="1">
      <alignment horizontal="center"/>
    </xf>
    <xf numFmtId="0" fontId="3" fillId="2" borderId="14" xfId="0" applyFont="1" applyFill="1" applyBorder="1" applyAlignment="1" applyProtection="1">
      <alignment horizontal="center"/>
    </xf>
    <xf numFmtId="0" fontId="3" fillId="6" borderId="14" xfId="0" applyFont="1" applyFill="1" applyBorder="1" applyAlignment="1" applyProtection="1">
      <alignment horizontal="center"/>
    </xf>
    <xf numFmtId="0" fontId="3" fillId="5" borderId="35" xfId="0" applyFont="1" applyFill="1" applyBorder="1" applyAlignment="1" applyProtection="1">
      <alignment horizontal="center"/>
    </xf>
    <xf numFmtId="0" fontId="3" fillId="5" borderId="42" xfId="0" applyFont="1" applyFill="1" applyBorder="1" applyAlignment="1" applyProtection="1">
      <alignment horizontal="center"/>
    </xf>
    <xf numFmtId="0" fontId="3" fillId="5" borderId="43" xfId="0" applyFont="1" applyFill="1" applyBorder="1" applyAlignment="1" applyProtection="1">
      <alignment horizontal="center"/>
    </xf>
    <xf numFmtId="0" fontId="3" fillId="0" borderId="35" xfId="0" applyFont="1" applyBorder="1" applyAlignment="1" applyProtection="1">
      <alignment horizontal="center"/>
    </xf>
    <xf numFmtId="0" fontId="3" fillId="0" borderId="42" xfId="0" applyFont="1" applyBorder="1" applyAlignment="1" applyProtection="1">
      <alignment horizontal="center"/>
    </xf>
    <xf numFmtId="0" fontId="3" fillId="0" borderId="43" xfId="0" applyFont="1" applyBorder="1" applyAlignment="1" applyProtection="1">
      <alignment horizontal="center"/>
    </xf>
    <xf numFmtId="0" fontId="7" fillId="8" borderId="32" xfId="0" applyFont="1" applyFill="1" applyBorder="1" applyAlignment="1" applyProtection="1">
      <alignment horizontal="center" vertical="center"/>
    </xf>
    <xf numFmtId="0" fontId="7" fillId="8" borderId="33" xfId="0" applyFont="1" applyFill="1" applyBorder="1" applyAlignment="1" applyProtection="1">
      <alignment horizontal="center" vertical="center"/>
    </xf>
    <xf numFmtId="0" fontId="7" fillId="8" borderId="34" xfId="0" applyFont="1" applyFill="1" applyBorder="1" applyAlignment="1" applyProtection="1">
      <alignment horizontal="center" vertical="center"/>
    </xf>
    <xf numFmtId="0" fontId="7" fillId="8" borderId="22" xfId="0" applyFont="1" applyFill="1" applyBorder="1" applyAlignment="1" applyProtection="1">
      <alignment horizontal="center" vertical="center"/>
    </xf>
    <xf numFmtId="0" fontId="7" fillId="8" borderId="23" xfId="0" applyFont="1" applyFill="1" applyBorder="1" applyAlignment="1" applyProtection="1">
      <alignment horizontal="center" vertical="center"/>
    </xf>
    <xf numFmtId="0" fontId="7" fillId="8" borderId="24" xfId="0" applyFont="1" applyFill="1" applyBorder="1" applyAlignment="1" applyProtection="1">
      <alignment horizontal="center" vertical="center"/>
    </xf>
    <xf numFmtId="0" fontId="7" fillId="8" borderId="28" xfId="0" applyFont="1" applyFill="1" applyBorder="1" applyAlignment="1" applyProtection="1">
      <alignment horizontal="center" vertical="center"/>
    </xf>
    <xf numFmtId="0" fontId="7" fillId="8" borderId="0" xfId="0" applyFont="1" applyFill="1" applyBorder="1" applyAlignment="1" applyProtection="1">
      <alignment horizontal="center" vertical="center"/>
    </xf>
    <xf numFmtId="0" fontId="7" fillId="8" borderId="25" xfId="0" applyFont="1" applyFill="1" applyBorder="1" applyAlignment="1" applyProtection="1">
      <alignment horizontal="center" vertical="center"/>
    </xf>
    <xf numFmtId="0" fontId="7" fillId="8" borderId="59" xfId="0" applyFont="1" applyFill="1" applyBorder="1" applyAlignment="1" applyProtection="1">
      <alignment horizontal="center" vertical="center"/>
    </xf>
    <xf numFmtId="0" fontId="7" fillId="8" borderId="36" xfId="0" applyFont="1" applyFill="1" applyBorder="1" applyAlignment="1" applyProtection="1">
      <alignment horizontal="center" vertical="center"/>
    </xf>
    <xf numFmtId="0" fontId="7" fillId="8" borderId="37" xfId="0" applyFont="1" applyFill="1" applyBorder="1" applyAlignment="1" applyProtection="1">
      <alignment horizontal="center" vertical="center"/>
    </xf>
    <xf numFmtId="0" fontId="7" fillId="2" borderId="42" xfId="0" applyFont="1" applyFill="1" applyBorder="1" applyAlignment="1" applyProtection="1">
      <alignment horizontal="center" vertical="center" wrapText="1"/>
    </xf>
    <xf numFmtId="0" fontId="7" fillId="2" borderId="43" xfId="0" applyFont="1" applyFill="1" applyBorder="1" applyAlignment="1" applyProtection="1">
      <alignment horizontal="center" vertical="center" wrapText="1"/>
    </xf>
    <xf numFmtId="0" fontId="7" fillId="2" borderId="32" xfId="0" applyFont="1" applyFill="1" applyBorder="1" applyAlignment="1" applyProtection="1">
      <alignment horizontal="center" vertical="center"/>
    </xf>
    <xf numFmtId="0" fontId="7" fillId="2" borderId="33" xfId="0" applyFont="1" applyFill="1" applyBorder="1" applyAlignment="1" applyProtection="1">
      <alignment horizontal="center" vertical="center"/>
    </xf>
    <xf numFmtId="0" fontId="7" fillId="2" borderId="34" xfId="0" applyFont="1" applyFill="1" applyBorder="1" applyAlignment="1" applyProtection="1">
      <alignment horizontal="center" vertical="center"/>
    </xf>
    <xf numFmtId="0" fontId="24" fillId="2" borderId="22" xfId="0" applyFont="1" applyFill="1" applyBorder="1" applyAlignment="1" applyProtection="1">
      <alignment horizontal="center" vertical="center" wrapText="1"/>
    </xf>
    <xf numFmtId="0" fontId="24" fillId="2" borderId="23" xfId="0" applyFont="1" applyFill="1" applyBorder="1" applyAlignment="1" applyProtection="1">
      <alignment horizontal="center" vertical="center" wrapText="1"/>
    </xf>
    <xf numFmtId="0" fontId="24" fillId="2" borderId="24" xfId="0" applyFont="1" applyFill="1" applyBorder="1" applyAlignment="1" applyProtection="1">
      <alignment horizontal="center" vertical="center" wrapText="1"/>
    </xf>
    <xf numFmtId="0" fontId="24" fillId="2" borderId="28" xfId="0" applyFont="1" applyFill="1" applyBorder="1" applyAlignment="1" applyProtection="1">
      <alignment horizontal="center" vertical="center" wrapText="1"/>
    </xf>
    <xf numFmtId="0" fontId="24" fillId="2" borderId="0" xfId="0" applyFont="1" applyFill="1" applyBorder="1" applyAlignment="1" applyProtection="1">
      <alignment horizontal="center" vertical="center" wrapText="1"/>
    </xf>
    <xf numFmtId="0" fontId="24" fillId="2" borderId="25" xfId="0" applyFont="1" applyFill="1" applyBorder="1" applyAlignment="1" applyProtection="1">
      <alignment horizontal="center" vertical="center" wrapText="1"/>
    </xf>
    <xf numFmtId="0" fontId="24" fillId="2" borderId="59" xfId="0" applyFont="1" applyFill="1" applyBorder="1" applyAlignment="1" applyProtection="1">
      <alignment horizontal="center" vertical="center" wrapText="1"/>
    </xf>
    <xf numFmtId="0" fontId="24" fillId="2" borderId="36" xfId="0" applyFont="1" applyFill="1" applyBorder="1" applyAlignment="1" applyProtection="1">
      <alignment horizontal="center" vertical="center" wrapText="1"/>
    </xf>
    <xf numFmtId="0" fontId="24" fillId="2" borderId="37" xfId="0" applyFont="1" applyFill="1" applyBorder="1" applyAlignment="1" applyProtection="1">
      <alignment horizontal="center" vertical="center" wrapText="1"/>
    </xf>
    <xf numFmtId="49" fontId="24" fillId="2" borderId="32" xfId="0" applyNumberFormat="1" applyFont="1" applyFill="1" applyBorder="1" applyAlignment="1" applyProtection="1">
      <alignment horizontal="center" vertical="center" wrapText="1"/>
      <protection locked="0"/>
    </xf>
    <xf numFmtId="49" fontId="24" fillId="2" borderId="33" xfId="0" applyNumberFormat="1" applyFont="1" applyFill="1" applyBorder="1" applyAlignment="1" applyProtection="1">
      <alignment horizontal="center" vertical="center" wrapText="1"/>
      <protection locked="0"/>
    </xf>
    <xf numFmtId="49" fontId="24" fillId="2" borderId="34" xfId="0" applyNumberFormat="1" applyFont="1" applyFill="1" applyBorder="1" applyAlignment="1" applyProtection="1">
      <alignment horizontal="center" vertical="center" wrapText="1"/>
      <protection locked="0"/>
    </xf>
    <xf numFmtId="0" fontId="3" fillId="0" borderId="45" xfId="0" applyFont="1" applyBorder="1" applyAlignment="1" applyProtection="1">
      <alignment horizontal="center" wrapText="1" shrinkToFit="1"/>
      <protection locked="0"/>
    </xf>
    <xf numFmtId="0" fontId="3" fillId="0" borderId="31" xfId="0" applyFont="1" applyBorder="1" applyAlignment="1" applyProtection="1">
      <alignment horizontal="center" wrapText="1" shrinkToFit="1"/>
      <protection locked="0"/>
    </xf>
    <xf numFmtId="0" fontId="7" fillId="2" borderId="32" xfId="0" applyFont="1" applyFill="1" applyBorder="1" applyAlignment="1" applyProtection="1">
      <alignment horizontal="center" vertical="center" wrapText="1"/>
    </xf>
    <xf numFmtId="0" fontId="7" fillId="2" borderId="33" xfId="0" applyFont="1" applyFill="1" applyBorder="1" applyAlignment="1" applyProtection="1">
      <alignment horizontal="center" vertical="center" wrapText="1"/>
    </xf>
    <xf numFmtId="0" fontId="7" fillId="2" borderId="34"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wrapText="1"/>
    </xf>
    <xf numFmtId="0" fontId="3" fillId="2" borderId="4" xfId="0" applyFont="1" applyFill="1" applyBorder="1" applyAlignment="1" applyProtection="1">
      <alignment horizontal="center"/>
    </xf>
    <xf numFmtId="0" fontId="3" fillId="2" borderId="3" xfId="0" applyFont="1" applyFill="1" applyBorder="1" applyAlignment="1" applyProtection="1">
      <alignment horizontal="center"/>
    </xf>
    <xf numFmtId="0" fontId="3" fillId="2" borderId="4"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2" fontId="7" fillId="8" borderId="7" xfId="0" applyNumberFormat="1" applyFont="1" applyFill="1" applyBorder="1" applyAlignment="1" applyProtection="1">
      <alignment horizontal="center" vertical="center" wrapText="1"/>
    </xf>
    <xf numFmtId="2" fontId="7" fillId="8" borderId="44" xfId="0" applyNumberFormat="1" applyFont="1" applyFill="1" applyBorder="1" applyAlignment="1" applyProtection="1">
      <alignment horizontal="center" vertical="center" wrapText="1"/>
    </xf>
    <xf numFmtId="2" fontId="7" fillId="8" borderId="54" xfId="0" applyNumberFormat="1" applyFont="1" applyFill="1" applyBorder="1" applyAlignment="1" applyProtection="1">
      <alignment horizontal="center" vertical="center" wrapText="1"/>
    </xf>
    <xf numFmtId="2" fontId="7" fillId="8" borderId="37" xfId="0" applyNumberFormat="1" applyFont="1" applyFill="1" applyBorder="1" applyAlignment="1" applyProtection="1">
      <alignment horizontal="center" vertical="center" wrapText="1"/>
    </xf>
    <xf numFmtId="0" fontId="3" fillId="0" borderId="53"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3" fillId="2" borderId="14" xfId="0" applyFont="1" applyFill="1" applyBorder="1" applyAlignment="1" applyProtection="1">
      <alignment horizontal="center" vertical="center"/>
    </xf>
    <xf numFmtId="0" fontId="3" fillId="0" borderId="15" xfId="0" applyFont="1" applyBorder="1" applyAlignment="1" applyProtection="1">
      <alignment horizontal="center"/>
      <protection locked="0"/>
    </xf>
    <xf numFmtId="0" fontId="3" fillId="0" borderId="18" xfId="0" applyFont="1" applyBorder="1" applyAlignment="1" applyProtection="1">
      <alignment horizontal="center"/>
      <protection locked="0"/>
    </xf>
    <xf numFmtId="0" fontId="7" fillId="8" borderId="27" xfId="0" applyFont="1" applyFill="1" applyBorder="1" applyAlignment="1" applyProtection="1">
      <alignment horizontal="center" vertical="center" wrapText="1"/>
    </xf>
    <xf numFmtId="0" fontId="7" fillId="8" borderId="63" xfId="0" applyFont="1" applyFill="1" applyBorder="1" applyAlignment="1" applyProtection="1">
      <alignment horizontal="center" vertical="center" wrapText="1"/>
    </xf>
    <xf numFmtId="0" fontId="7" fillId="8" borderId="62" xfId="0" applyFont="1" applyFill="1" applyBorder="1" applyAlignment="1" applyProtection="1">
      <alignment horizontal="center" vertical="center" wrapText="1"/>
    </xf>
    <xf numFmtId="0" fontId="3" fillId="0" borderId="45" xfId="0" applyFont="1" applyFill="1" applyBorder="1" applyAlignment="1" applyProtection="1">
      <alignment horizontal="center"/>
      <protection locked="0"/>
    </xf>
    <xf numFmtId="0" fontId="3" fillId="0" borderId="31" xfId="0" applyFont="1" applyFill="1" applyBorder="1" applyAlignment="1" applyProtection="1">
      <alignment horizontal="center"/>
      <protection locked="0"/>
    </xf>
    <xf numFmtId="0" fontId="3" fillId="2" borderId="13" xfId="0" applyFont="1" applyFill="1" applyBorder="1" applyAlignment="1" applyProtection="1">
      <alignment horizontal="center"/>
    </xf>
    <xf numFmtId="0" fontId="3" fillId="2" borderId="14" xfId="0" applyFont="1" applyFill="1" applyBorder="1" applyAlignment="1" applyProtection="1">
      <alignment horizontal="center"/>
    </xf>
    <xf numFmtId="0" fontId="3" fillId="0" borderId="81" xfId="0" applyFont="1" applyBorder="1" applyAlignment="1" applyProtection="1">
      <alignment horizontal="center"/>
      <protection locked="0"/>
    </xf>
    <xf numFmtId="0" fontId="3" fillId="0" borderId="80" xfId="0" applyFont="1" applyBorder="1" applyAlignment="1" applyProtection="1">
      <alignment horizontal="center"/>
      <protection locked="0"/>
    </xf>
    <xf numFmtId="0" fontId="3" fillId="6" borderId="13" xfId="0" applyFont="1" applyFill="1" applyBorder="1" applyAlignment="1" applyProtection="1">
      <alignment horizontal="center"/>
    </xf>
    <xf numFmtId="0" fontId="3" fillId="6" borderId="14" xfId="0" applyFont="1" applyFill="1" applyBorder="1" applyAlignment="1" applyProtection="1">
      <alignment horizontal="center"/>
    </xf>
    <xf numFmtId="0" fontId="3" fillId="0" borderId="13"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7" fillId="6" borderId="32" xfId="0" applyFont="1" applyFill="1" applyBorder="1" applyAlignment="1" applyProtection="1">
      <alignment horizontal="center" vertical="center"/>
    </xf>
    <xf numFmtId="0" fontId="7" fillId="6" borderId="33" xfId="0" applyFont="1" applyFill="1" applyBorder="1" applyAlignment="1" applyProtection="1">
      <alignment horizontal="center" vertical="center"/>
    </xf>
    <xf numFmtId="0" fontId="7" fillId="6" borderId="34" xfId="0" applyFont="1" applyFill="1" applyBorder="1" applyAlignment="1" applyProtection="1">
      <alignment horizontal="center" vertical="center"/>
    </xf>
    <xf numFmtId="49" fontId="24" fillId="2" borderId="32" xfId="0" applyNumberFormat="1" applyFont="1" applyFill="1" applyBorder="1" applyAlignment="1" applyProtection="1">
      <alignment horizontal="center" vertical="center"/>
      <protection locked="0"/>
    </xf>
    <xf numFmtId="49" fontId="24" fillId="2" borderId="33" xfId="0" applyNumberFormat="1" applyFont="1" applyFill="1" applyBorder="1" applyAlignment="1" applyProtection="1">
      <alignment horizontal="center" vertical="center"/>
      <protection locked="0"/>
    </xf>
    <xf numFmtId="0" fontId="24" fillId="0" borderId="33" xfId="0" applyFont="1" applyFill="1" applyBorder="1" applyAlignment="1" applyProtection="1">
      <alignment horizontal="center" vertical="center"/>
      <protection locked="0"/>
    </xf>
    <xf numFmtId="0" fontId="24" fillId="0" borderId="34"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wrapText="1"/>
    </xf>
    <xf numFmtId="0" fontId="0" fillId="2" borderId="3" xfId="0" applyFill="1" applyBorder="1" applyAlignment="1">
      <alignment horizontal="center" vertical="center" wrapText="1"/>
    </xf>
    <xf numFmtId="0" fontId="3" fillId="0" borderId="4"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61" xfId="0" applyFont="1" applyBorder="1" applyAlignment="1" applyProtection="1">
      <alignment horizontal="center"/>
      <protection locked="0"/>
    </xf>
    <xf numFmtId="0" fontId="3" fillId="0" borderId="60" xfId="0" applyFont="1" applyBorder="1" applyAlignment="1" applyProtection="1">
      <alignment horizontal="center"/>
      <protection locked="0"/>
    </xf>
    <xf numFmtId="49" fontId="3" fillId="5" borderId="10" xfId="0" applyNumberFormat="1" applyFont="1" applyFill="1" applyBorder="1" applyAlignment="1" applyProtection="1">
      <alignment horizontal="center" vertical="center"/>
      <protection locked="0"/>
    </xf>
    <xf numFmtId="49" fontId="3" fillId="5" borderId="12" xfId="0" applyNumberFormat="1" applyFont="1" applyFill="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3" fillId="0" borderId="83" xfId="0" applyFont="1" applyBorder="1" applyAlignment="1" applyProtection="1">
      <alignment horizontal="center" vertical="center"/>
      <protection locked="0"/>
    </xf>
    <xf numFmtId="49" fontId="28" fillId="5" borderId="11" xfId="0" applyNumberFormat="1" applyFont="1" applyFill="1" applyBorder="1" applyAlignment="1" applyProtection="1">
      <alignment horizontal="center" vertical="center"/>
      <protection locked="0"/>
    </xf>
    <xf numFmtId="49" fontId="28" fillId="5" borderId="12" xfId="0" applyNumberFormat="1" applyFont="1" applyFill="1" applyBorder="1" applyAlignment="1" applyProtection="1">
      <alignment horizontal="center" vertical="center"/>
      <protection locked="0"/>
    </xf>
    <xf numFmtId="0" fontId="3" fillId="2" borderId="45" xfId="0" applyFont="1" applyFill="1" applyBorder="1" applyAlignment="1" applyProtection="1">
      <alignment horizontal="center"/>
    </xf>
    <xf numFmtId="0" fontId="3" fillId="2" borderId="31" xfId="0" applyFont="1" applyFill="1" applyBorder="1" applyAlignment="1" applyProtection="1">
      <alignment horizontal="center"/>
    </xf>
    <xf numFmtId="49" fontId="7" fillId="6" borderId="32" xfId="0" applyNumberFormat="1" applyFont="1" applyFill="1" applyBorder="1" applyAlignment="1" applyProtection="1">
      <alignment horizontal="center" vertical="center"/>
      <protection locked="0"/>
    </xf>
    <xf numFmtId="49" fontId="7" fillId="6" borderId="33" xfId="0" applyNumberFormat="1" applyFont="1" applyFill="1" applyBorder="1" applyAlignment="1" applyProtection="1">
      <alignment horizontal="center" vertical="center"/>
      <protection locked="0"/>
    </xf>
    <xf numFmtId="49" fontId="7" fillId="6" borderId="34" xfId="0" applyNumberFormat="1" applyFont="1" applyFill="1" applyBorder="1" applyAlignment="1" applyProtection="1">
      <alignment horizontal="center" vertical="center"/>
      <protection locked="0"/>
    </xf>
    <xf numFmtId="0" fontId="7" fillId="2" borderId="22" xfId="0" applyFont="1" applyFill="1" applyBorder="1" applyAlignment="1" applyProtection="1">
      <alignment horizontal="center" vertical="center"/>
    </xf>
    <xf numFmtId="0" fontId="7" fillId="2" borderId="28" xfId="0" applyFont="1" applyFill="1" applyBorder="1" applyAlignment="1" applyProtection="1">
      <alignment horizontal="center" vertical="center"/>
    </xf>
    <xf numFmtId="0" fontId="7" fillId="2" borderId="59" xfId="0" applyFont="1" applyFill="1" applyBorder="1" applyAlignment="1" applyProtection="1">
      <alignment horizontal="center" vertical="center"/>
    </xf>
    <xf numFmtId="0" fontId="3" fillId="2" borderId="10" xfId="0" applyFont="1" applyFill="1" applyBorder="1" applyAlignment="1" applyProtection="1">
      <alignment horizontal="center"/>
    </xf>
    <xf numFmtId="0" fontId="3" fillId="2" borderId="12" xfId="0" applyFont="1" applyFill="1" applyBorder="1" applyAlignment="1" applyProtection="1">
      <alignment horizontal="center"/>
    </xf>
    <xf numFmtId="0" fontId="3" fillId="6" borderId="45" xfId="0" applyFont="1" applyFill="1" applyBorder="1" applyAlignment="1" applyProtection="1">
      <alignment horizontal="center"/>
    </xf>
    <xf numFmtId="0" fontId="3" fillId="6" borderId="31" xfId="0" applyFont="1" applyFill="1" applyBorder="1" applyAlignment="1" applyProtection="1">
      <alignment horizontal="center"/>
    </xf>
    <xf numFmtId="165" fontId="8" fillId="16" borderId="22" xfId="1" applyNumberFormat="1" applyFont="1" applyFill="1" applyBorder="1" applyAlignment="1" applyProtection="1">
      <alignment horizontal="center" vertical="center" wrapText="1"/>
      <protection locked="0"/>
    </xf>
    <xf numFmtId="165" fontId="8" fillId="16" borderId="23" xfId="1" applyNumberFormat="1" applyFont="1" applyFill="1" applyBorder="1" applyAlignment="1" applyProtection="1">
      <alignment horizontal="center" vertical="center" wrapText="1"/>
      <protection locked="0"/>
    </xf>
    <xf numFmtId="165" fontId="8" fillId="16" borderId="24" xfId="1" applyNumberFormat="1" applyFont="1" applyFill="1" applyBorder="1" applyAlignment="1" applyProtection="1">
      <alignment horizontal="center" vertical="center" wrapText="1"/>
      <protection locked="0"/>
    </xf>
    <xf numFmtId="165" fontId="8" fillId="16" borderId="59" xfId="1" applyNumberFormat="1" applyFont="1" applyFill="1" applyBorder="1" applyAlignment="1" applyProtection="1">
      <alignment horizontal="center" vertical="center" wrapText="1"/>
      <protection locked="0"/>
    </xf>
    <xf numFmtId="165" fontId="8" fillId="16" borderId="36" xfId="1" applyNumberFormat="1" applyFont="1" applyFill="1" applyBorder="1" applyAlignment="1" applyProtection="1">
      <alignment horizontal="center" vertical="center" wrapText="1"/>
      <protection locked="0"/>
    </xf>
    <xf numFmtId="165" fontId="8" fillId="16" borderId="37" xfId="1" applyNumberFormat="1" applyFont="1" applyFill="1" applyBorder="1" applyAlignment="1" applyProtection="1">
      <alignment horizontal="center" vertical="center" wrapText="1"/>
      <protection locked="0"/>
    </xf>
    <xf numFmtId="0" fontId="3" fillId="0" borderId="70" xfId="0" applyFont="1" applyBorder="1" applyAlignment="1" applyProtection="1">
      <alignment horizontal="center"/>
      <protection locked="0"/>
    </xf>
    <xf numFmtId="0" fontId="3" fillId="0" borderId="83" xfId="0" applyFont="1" applyBorder="1" applyAlignment="1" applyProtection="1">
      <alignment horizontal="center"/>
      <protection locked="0"/>
    </xf>
    <xf numFmtId="0" fontId="28" fillId="0" borderId="45" xfId="0" applyFont="1" applyBorder="1" applyAlignment="1" applyProtection="1">
      <alignment horizontal="center"/>
      <protection locked="0"/>
    </xf>
    <xf numFmtId="0" fontId="28" fillId="0" borderId="31" xfId="0" applyFont="1" applyBorder="1" applyAlignment="1" applyProtection="1">
      <alignment horizontal="center"/>
      <protection locked="0"/>
    </xf>
    <xf numFmtId="0" fontId="3" fillId="6" borderId="10" xfId="0" applyFont="1" applyFill="1" applyBorder="1" applyAlignment="1" applyProtection="1">
      <alignment horizontal="center"/>
    </xf>
    <xf numFmtId="0" fontId="3" fillId="6" borderId="12" xfId="0" applyFont="1" applyFill="1" applyBorder="1" applyAlignment="1" applyProtection="1">
      <alignment horizontal="center"/>
    </xf>
    <xf numFmtId="0" fontId="8" fillId="6" borderId="22" xfId="0" applyFont="1" applyFill="1" applyBorder="1" applyAlignment="1" applyProtection="1">
      <alignment horizontal="center" vertical="center" wrapText="1"/>
    </xf>
    <xf numFmtId="0" fontId="8" fillId="6" borderId="23" xfId="0" applyFont="1" applyFill="1" applyBorder="1" applyAlignment="1" applyProtection="1">
      <alignment horizontal="center" vertical="center" wrapText="1"/>
    </xf>
    <xf numFmtId="0" fontId="8" fillId="6" borderId="24" xfId="0" applyFont="1" applyFill="1" applyBorder="1" applyAlignment="1" applyProtection="1">
      <alignment horizontal="center" vertical="center" wrapText="1"/>
    </xf>
    <xf numFmtId="0" fontId="8" fillId="6" borderId="59" xfId="0" applyFont="1" applyFill="1" applyBorder="1" applyAlignment="1" applyProtection="1">
      <alignment horizontal="center" vertical="center" wrapText="1"/>
    </xf>
    <xf numFmtId="0" fontId="8" fillId="6" borderId="36" xfId="0" applyFont="1" applyFill="1" applyBorder="1" applyAlignment="1" applyProtection="1">
      <alignment horizontal="center" vertical="center" wrapText="1"/>
    </xf>
    <xf numFmtId="0" fontId="8" fillId="6" borderId="37" xfId="0" applyFont="1" applyFill="1" applyBorder="1" applyAlignment="1" applyProtection="1">
      <alignment horizontal="center" vertical="center" wrapText="1"/>
    </xf>
    <xf numFmtId="0" fontId="7" fillId="6" borderId="35" xfId="0" applyFont="1" applyFill="1" applyBorder="1" applyAlignment="1" applyProtection="1">
      <alignment horizontal="center" vertical="center" wrapText="1"/>
    </xf>
    <xf numFmtId="0" fontId="7" fillId="6" borderId="42" xfId="0" applyFont="1" applyFill="1" applyBorder="1" applyAlignment="1" applyProtection="1">
      <alignment horizontal="center" vertical="center" wrapText="1"/>
    </xf>
    <xf numFmtId="0" fontId="7" fillId="6" borderId="43" xfId="0" applyFont="1" applyFill="1" applyBorder="1" applyAlignment="1" applyProtection="1">
      <alignment horizontal="center" vertical="center" wrapText="1"/>
    </xf>
    <xf numFmtId="0" fontId="3" fillId="0" borderId="45" xfId="0" applyFont="1" applyBorder="1" applyAlignment="1" applyProtection="1">
      <alignment horizontal="center"/>
      <protection locked="0"/>
    </xf>
    <xf numFmtId="0" fontId="3" fillId="0" borderId="31" xfId="0" applyFont="1" applyBorder="1" applyAlignment="1" applyProtection="1">
      <alignment horizontal="center"/>
      <protection locked="0"/>
    </xf>
    <xf numFmtId="0" fontId="7" fillId="3" borderId="42" xfId="0" applyFont="1" applyFill="1" applyBorder="1" applyAlignment="1" applyProtection="1">
      <alignment horizontal="center" vertical="center"/>
    </xf>
    <xf numFmtId="0" fontId="7" fillId="3" borderId="43" xfId="0" applyFont="1" applyFill="1" applyBorder="1" applyAlignment="1" applyProtection="1">
      <alignment horizontal="center" vertical="center"/>
    </xf>
    <xf numFmtId="167" fontId="35" fillId="3" borderId="23" xfId="0" applyNumberFormat="1" applyFont="1" applyFill="1" applyBorder="1" applyAlignment="1" applyProtection="1">
      <alignment horizontal="center" vertical="center"/>
    </xf>
    <xf numFmtId="167" fontId="35" fillId="3" borderId="24" xfId="0" applyNumberFormat="1" applyFont="1" applyFill="1" applyBorder="1" applyAlignment="1" applyProtection="1">
      <alignment horizontal="center" vertical="center"/>
    </xf>
    <xf numFmtId="167" fontId="35" fillId="3" borderId="0" xfId="0" applyNumberFormat="1" applyFont="1" applyFill="1" applyBorder="1" applyAlignment="1" applyProtection="1">
      <alignment horizontal="center" vertical="center"/>
    </xf>
    <xf numFmtId="167" fontId="35" fillId="3" borderId="25" xfId="0" applyNumberFormat="1" applyFont="1" applyFill="1" applyBorder="1" applyAlignment="1" applyProtection="1">
      <alignment horizontal="center" vertical="center"/>
    </xf>
    <xf numFmtId="167" fontId="35" fillId="3" borderId="36" xfId="0" applyNumberFormat="1" applyFont="1" applyFill="1" applyBorder="1" applyAlignment="1" applyProtection="1">
      <alignment horizontal="center" vertical="center"/>
    </xf>
    <xf numFmtId="167" fontId="35" fillId="3" borderId="37" xfId="0" applyNumberFormat="1" applyFont="1" applyFill="1" applyBorder="1" applyAlignment="1" applyProtection="1">
      <alignment horizontal="center" vertical="center"/>
    </xf>
    <xf numFmtId="167" fontId="3" fillId="0" borderId="3" xfId="0" applyNumberFormat="1" applyFont="1" applyBorder="1" applyAlignment="1" applyProtection="1">
      <alignment horizontal="center"/>
      <protection locked="0"/>
    </xf>
    <xf numFmtId="167" fontId="3" fillId="0" borderId="4" xfId="0" applyNumberFormat="1" applyFont="1" applyBorder="1" applyAlignment="1" applyProtection="1">
      <alignment horizontal="center"/>
      <protection locked="0"/>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167" fontId="3" fillId="5" borderId="16" xfId="0" applyNumberFormat="1" applyFont="1" applyFill="1" applyBorder="1" applyAlignment="1" applyProtection="1">
      <alignment horizontal="center" vertical="center"/>
      <protection locked="0"/>
    </xf>
    <xf numFmtId="0" fontId="7" fillId="3" borderId="67" xfId="0" applyFont="1" applyFill="1" applyBorder="1" applyAlignment="1" applyProtection="1">
      <alignment horizontal="center" vertical="center"/>
    </xf>
    <xf numFmtId="0" fontId="7" fillId="3" borderId="68" xfId="0" applyFont="1" applyFill="1" applyBorder="1" applyAlignment="1" applyProtection="1">
      <alignment horizontal="center" vertical="center"/>
    </xf>
    <xf numFmtId="167" fontId="3" fillId="0" borderId="6" xfId="0" applyNumberFormat="1" applyFont="1" applyBorder="1" applyAlignment="1" applyProtection="1">
      <alignment horizontal="center"/>
      <protection locked="0"/>
    </xf>
    <xf numFmtId="167" fontId="3" fillId="0" borderId="1" xfId="0" applyNumberFormat="1" applyFont="1" applyBorder="1" applyAlignment="1" applyProtection="1">
      <alignment horizontal="center"/>
      <protection locked="0"/>
    </xf>
    <xf numFmtId="167" fontId="3" fillId="5" borderId="3" xfId="0" applyNumberFormat="1" applyFont="1" applyFill="1" applyBorder="1" applyAlignment="1" applyProtection="1">
      <alignment horizontal="center"/>
      <protection locked="0"/>
    </xf>
    <xf numFmtId="167" fontId="3" fillId="5" borderId="4" xfId="0" applyNumberFormat="1" applyFont="1" applyFill="1" applyBorder="1" applyAlignment="1" applyProtection="1">
      <alignment horizontal="center"/>
      <protection locked="0"/>
    </xf>
    <xf numFmtId="167" fontId="3" fillId="0" borderId="5" xfId="0" applyNumberFormat="1" applyFont="1" applyBorder="1" applyAlignment="1" applyProtection="1">
      <alignment horizontal="center"/>
      <protection locked="0"/>
    </xf>
    <xf numFmtId="0" fontId="3" fillId="3" borderId="64"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2" fontId="7" fillId="6" borderId="7" xfId="0" applyNumberFormat="1" applyFont="1" applyFill="1" applyBorder="1" applyAlignment="1" applyProtection="1">
      <alignment horizontal="center" vertical="center" wrapText="1"/>
    </xf>
    <xf numFmtId="2" fontId="7" fillId="6" borderId="44" xfId="0" applyNumberFormat="1" applyFont="1" applyFill="1" applyBorder="1" applyAlignment="1" applyProtection="1">
      <alignment horizontal="center" vertical="center" wrapText="1"/>
    </xf>
    <xf numFmtId="2" fontId="7" fillId="6" borderId="54" xfId="0" applyNumberFormat="1" applyFont="1" applyFill="1" applyBorder="1" applyAlignment="1" applyProtection="1">
      <alignment horizontal="center" vertical="center" wrapText="1"/>
    </xf>
    <xf numFmtId="2" fontId="7" fillId="6" borderId="37" xfId="0" applyNumberFormat="1" applyFont="1" applyFill="1" applyBorder="1" applyAlignment="1" applyProtection="1">
      <alignment horizontal="center" vertical="center" wrapText="1"/>
    </xf>
    <xf numFmtId="0" fontId="3" fillId="0" borderId="70" xfId="0" applyFont="1" applyBorder="1" applyAlignment="1" applyProtection="1">
      <alignment horizontal="center" wrapText="1" shrinkToFit="1"/>
      <protection locked="0"/>
    </xf>
    <xf numFmtId="0" fontId="3" fillId="0" borderId="83" xfId="0" applyFont="1" applyBorder="1" applyAlignment="1" applyProtection="1">
      <alignment horizontal="center" wrapText="1" shrinkToFit="1"/>
      <protection locked="0"/>
    </xf>
    <xf numFmtId="0" fontId="7" fillId="8" borderId="59" xfId="0" applyFont="1" applyFill="1" applyBorder="1" applyAlignment="1" applyProtection="1">
      <alignment horizontal="center" vertical="center" wrapText="1"/>
    </xf>
    <xf numFmtId="0" fontId="7" fillId="8" borderId="37" xfId="0" applyFont="1" applyFill="1" applyBorder="1" applyAlignment="1" applyProtection="1">
      <alignment horizontal="center" vertical="center" wrapText="1"/>
    </xf>
    <xf numFmtId="0" fontId="3" fillId="3" borderId="45" xfId="0"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0" fontId="7" fillId="8" borderId="35" xfId="0" applyFont="1" applyFill="1" applyBorder="1" applyAlignment="1" applyProtection="1">
      <alignment horizontal="center" vertical="center" wrapText="1"/>
    </xf>
    <xf numFmtId="0" fontId="7" fillId="8" borderId="43" xfId="0" applyFont="1" applyFill="1" applyBorder="1" applyAlignment="1" applyProtection="1">
      <alignment horizontal="center" vertical="center" wrapText="1"/>
    </xf>
    <xf numFmtId="0" fontId="7" fillId="8" borderId="42" xfId="0" applyFont="1" applyFill="1" applyBorder="1" applyAlignment="1" applyProtection="1">
      <alignment horizontal="center" vertical="center" wrapText="1"/>
    </xf>
    <xf numFmtId="0" fontId="3" fillId="6" borderId="45" xfId="0" applyFont="1" applyFill="1" applyBorder="1" applyAlignment="1" applyProtection="1">
      <alignment horizontal="center" wrapText="1"/>
    </xf>
    <xf numFmtId="0" fontId="3" fillId="6" borderId="31" xfId="0" applyFont="1" applyFill="1" applyBorder="1" applyAlignment="1" applyProtection="1">
      <alignment horizontal="center" wrapText="1"/>
    </xf>
    <xf numFmtId="0" fontId="3" fillId="5" borderId="13" xfId="0" applyFont="1" applyFill="1" applyBorder="1" applyAlignment="1" applyProtection="1">
      <alignment horizontal="center"/>
      <protection locked="0"/>
    </xf>
    <xf numFmtId="0" fontId="3" fillId="5" borderId="14" xfId="0" applyFont="1" applyFill="1" applyBorder="1" applyAlignment="1" applyProtection="1">
      <alignment horizontal="center"/>
      <protection locked="0"/>
    </xf>
    <xf numFmtId="49" fontId="24" fillId="2" borderId="34" xfId="0" applyNumberFormat="1" applyFont="1" applyFill="1" applyBorder="1" applyAlignment="1" applyProtection="1">
      <alignment horizontal="center" vertical="center"/>
      <protection locked="0"/>
    </xf>
    <xf numFmtId="0" fontId="28" fillId="0" borderId="70" xfId="0" applyFont="1" applyBorder="1" applyAlignment="1" applyProtection="1">
      <alignment horizontal="center"/>
      <protection locked="0"/>
    </xf>
    <xf numFmtId="0" fontId="28" fillId="0" borderId="83" xfId="0" applyFont="1" applyBorder="1" applyAlignment="1" applyProtection="1">
      <alignment horizontal="center"/>
      <protection locked="0"/>
    </xf>
    <xf numFmtId="0" fontId="7" fillId="6" borderId="22" xfId="0" applyFont="1" applyFill="1" applyBorder="1" applyAlignment="1" applyProtection="1">
      <alignment horizontal="center" vertical="center"/>
    </xf>
    <xf numFmtId="0" fontId="7" fillId="6" borderId="28" xfId="0" applyFont="1" applyFill="1" applyBorder="1" applyAlignment="1" applyProtection="1">
      <alignment horizontal="center" vertical="center"/>
    </xf>
    <xf numFmtId="0" fontId="7" fillId="6" borderId="59" xfId="0" applyFont="1" applyFill="1" applyBorder="1" applyAlignment="1" applyProtection="1">
      <alignment horizontal="center" vertical="center"/>
    </xf>
    <xf numFmtId="0" fontId="3" fillId="13" borderId="10" xfId="0" applyFont="1" applyFill="1" applyBorder="1" applyAlignment="1">
      <alignment horizontal="center" vertical="center"/>
    </xf>
    <xf numFmtId="0" fontId="3" fillId="13" borderId="13" xfId="0" applyFont="1" applyFill="1" applyBorder="1" applyAlignment="1">
      <alignment horizontal="center" vertical="center"/>
    </xf>
    <xf numFmtId="0" fontId="3" fillId="13" borderId="15" xfId="0" applyFont="1" applyFill="1" applyBorder="1" applyAlignment="1">
      <alignment horizontal="center" vertical="center"/>
    </xf>
    <xf numFmtId="0" fontId="7" fillId="3" borderId="35"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3" fillId="3" borderId="50" xfId="0" applyFont="1" applyFill="1" applyBorder="1" applyAlignment="1" applyProtection="1">
      <alignment horizontal="center" vertical="center"/>
    </xf>
    <xf numFmtId="0" fontId="7" fillId="5" borderId="19" xfId="0" applyFont="1" applyFill="1" applyBorder="1" applyAlignment="1" applyProtection="1">
      <alignment horizontal="center" vertical="center" wrapText="1"/>
      <protection locked="0"/>
    </xf>
    <xf numFmtId="0" fontId="7" fillId="5" borderId="60" xfId="0" applyFont="1" applyFill="1" applyBorder="1" applyAlignment="1" applyProtection="1">
      <alignment horizontal="center" vertical="center" wrapText="1"/>
      <protection locked="0"/>
    </xf>
    <xf numFmtId="0" fontId="7" fillId="13" borderId="10" xfId="0" applyFont="1" applyFill="1" applyBorder="1" applyAlignment="1">
      <alignment horizontal="center" vertical="center"/>
    </xf>
    <xf numFmtId="0" fontId="7" fillId="13" borderId="15" xfId="0" applyFont="1" applyFill="1" applyBorder="1" applyAlignment="1">
      <alignment horizontal="center" vertical="center"/>
    </xf>
    <xf numFmtId="0" fontId="24" fillId="15" borderId="35" xfId="0" applyFont="1" applyFill="1" applyBorder="1" applyAlignment="1" applyProtection="1">
      <alignment horizontal="center" vertical="center"/>
    </xf>
    <xf numFmtId="0" fontId="24" fillId="15" borderId="42" xfId="0" applyFont="1" applyFill="1" applyBorder="1" applyAlignment="1" applyProtection="1">
      <alignment horizontal="center" vertical="center"/>
    </xf>
    <xf numFmtId="0" fontId="24" fillId="15" borderId="43" xfId="0" applyFont="1" applyFill="1" applyBorder="1" applyAlignment="1" applyProtection="1">
      <alignment horizontal="center" vertical="center"/>
    </xf>
    <xf numFmtId="0" fontId="36" fillId="3" borderId="32" xfId="0" applyFont="1" applyFill="1" applyBorder="1" applyAlignment="1" applyProtection="1">
      <alignment horizontal="center" vertical="center"/>
    </xf>
    <xf numFmtId="0" fontId="36" fillId="3" borderId="33" xfId="0" applyFont="1" applyFill="1" applyBorder="1" applyAlignment="1" applyProtection="1">
      <alignment horizontal="center" vertical="center"/>
    </xf>
    <xf numFmtId="0" fontId="36" fillId="3" borderId="34" xfId="0" applyFont="1" applyFill="1" applyBorder="1" applyAlignment="1" applyProtection="1">
      <alignment horizontal="center" vertical="center"/>
    </xf>
    <xf numFmtId="0" fontId="7" fillId="3" borderId="60" xfId="0" applyFont="1" applyFill="1" applyBorder="1" applyAlignment="1" applyProtection="1">
      <alignment horizontal="center" vertical="center"/>
    </xf>
    <xf numFmtId="0" fontId="7" fillId="3" borderId="83" xfId="0" applyFont="1" applyFill="1" applyBorder="1" applyAlignment="1" applyProtection="1">
      <alignment horizontal="center" vertical="center"/>
    </xf>
    <xf numFmtId="0" fontId="24" fillId="3" borderId="22" xfId="0" applyFont="1" applyFill="1" applyBorder="1" applyAlignment="1" applyProtection="1">
      <alignment horizontal="center" vertical="center"/>
    </xf>
    <xf numFmtId="0" fontId="24" fillId="3" borderId="24" xfId="0" applyFont="1" applyFill="1" applyBorder="1" applyAlignment="1" applyProtection="1">
      <alignment horizontal="center" vertical="center"/>
    </xf>
    <xf numFmtId="0" fontId="24" fillId="3" borderId="59" xfId="0" applyFont="1" applyFill="1" applyBorder="1" applyAlignment="1" applyProtection="1">
      <alignment horizontal="center" vertical="center"/>
    </xf>
    <xf numFmtId="0" fontId="24" fillId="3" borderId="37"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8" fillId="3" borderId="42" xfId="0" applyFont="1" applyFill="1" applyBorder="1" applyAlignment="1" applyProtection="1">
      <alignment horizontal="center" vertical="center"/>
    </xf>
    <xf numFmtId="0" fontId="8" fillId="3" borderId="43" xfId="0" applyFont="1" applyFill="1" applyBorder="1" applyAlignment="1" applyProtection="1">
      <alignment horizontal="center" vertical="center"/>
    </xf>
    <xf numFmtId="0" fontId="35" fillId="13" borderId="22" xfId="0" applyFont="1" applyFill="1" applyBorder="1" applyAlignment="1">
      <alignment horizontal="center" vertical="center"/>
    </xf>
    <xf numFmtId="0" fontId="35" fillId="13" borderId="24" xfId="0" applyFont="1" applyFill="1" applyBorder="1" applyAlignment="1">
      <alignment horizontal="center" vertical="center"/>
    </xf>
    <xf numFmtId="0" fontId="35" fillId="13" borderId="28" xfId="0" applyFont="1" applyFill="1" applyBorder="1" applyAlignment="1">
      <alignment horizontal="center" vertical="center"/>
    </xf>
    <xf numFmtId="0" fontId="35" fillId="13" borderId="25" xfId="0" applyFont="1" applyFill="1" applyBorder="1" applyAlignment="1">
      <alignment horizontal="center" vertical="center"/>
    </xf>
    <xf numFmtId="0" fontId="35" fillId="13" borderId="59" xfId="0" applyFont="1" applyFill="1" applyBorder="1" applyAlignment="1">
      <alignment horizontal="center" vertical="center"/>
    </xf>
    <xf numFmtId="0" fontId="35" fillId="13" borderId="37" xfId="0" applyFont="1" applyFill="1" applyBorder="1" applyAlignment="1">
      <alignment horizontal="center" vertical="center"/>
    </xf>
    <xf numFmtId="49" fontId="24" fillId="15" borderId="32" xfId="0" applyNumberFormat="1" applyFont="1" applyFill="1" applyBorder="1" applyAlignment="1" applyProtection="1">
      <alignment horizontal="center" vertical="center" wrapText="1"/>
      <protection locked="0"/>
    </xf>
    <xf numFmtId="49" fontId="24" fillId="15" borderId="33" xfId="0" applyNumberFormat="1" applyFont="1" applyFill="1" applyBorder="1" applyAlignment="1" applyProtection="1">
      <alignment horizontal="center" vertical="center" wrapText="1"/>
      <protection locked="0"/>
    </xf>
    <xf numFmtId="49" fontId="24" fillId="15" borderId="34" xfId="0" applyNumberFormat="1" applyFont="1" applyFill="1" applyBorder="1" applyAlignment="1" applyProtection="1">
      <alignment horizontal="center" vertical="center" wrapText="1"/>
      <protection locked="0"/>
    </xf>
    <xf numFmtId="3" fontId="21" fillId="14" borderId="13" xfId="0" applyNumberFormat="1" applyFont="1" applyFill="1" applyBorder="1" applyAlignment="1">
      <alignment horizontal="center" vertical="center" wrapText="1"/>
    </xf>
    <xf numFmtId="3" fontId="21" fillId="14" borderId="15" xfId="0" applyNumberFormat="1" applyFont="1" applyFill="1" applyBorder="1" applyAlignment="1">
      <alignment horizontal="center" vertical="center" wrapText="1"/>
    </xf>
    <xf numFmtId="3" fontId="20" fillId="14" borderId="14" xfId="0" applyNumberFormat="1" applyFont="1" applyFill="1" applyBorder="1" applyAlignment="1">
      <alignment horizontal="center" vertical="center"/>
    </xf>
    <xf numFmtId="3" fontId="20" fillId="14" borderId="18" xfId="0" applyNumberFormat="1" applyFont="1" applyFill="1" applyBorder="1" applyAlignment="1">
      <alignment horizontal="center" vertical="center"/>
    </xf>
    <xf numFmtId="0" fontId="3" fillId="13" borderId="53"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61" xfId="0" applyFont="1" applyFill="1" applyBorder="1" applyAlignment="1">
      <alignment horizontal="center" vertical="center" wrapText="1"/>
    </xf>
    <xf numFmtId="0" fontId="3" fillId="13" borderId="19"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60" xfId="0" applyFont="1" applyFill="1" applyBorder="1" applyAlignment="1">
      <alignment horizontal="center" vertical="center"/>
    </xf>
    <xf numFmtId="3" fontId="14" fillId="14" borderId="41" xfId="0" applyNumberFormat="1" applyFont="1" applyFill="1" applyBorder="1" applyAlignment="1">
      <alignment horizontal="center" vertical="center" wrapText="1"/>
    </xf>
    <xf numFmtId="3" fontId="14" fillId="14" borderId="13" xfId="0" applyNumberFormat="1" applyFont="1" applyFill="1" applyBorder="1" applyAlignment="1">
      <alignment horizontal="center" vertical="center" wrapText="1"/>
    </xf>
    <xf numFmtId="3" fontId="3" fillId="14" borderId="29" xfId="0" applyNumberFormat="1" applyFont="1" applyFill="1" applyBorder="1" applyAlignment="1">
      <alignment horizontal="center" vertical="center"/>
    </xf>
    <xf numFmtId="3" fontId="3" fillId="14" borderId="14" xfId="0" applyNumberFormat="1" applyFont="1" applyFill="1" applyBorder="1" applyAlignment="1">
      <alignment horizontal="center" vertical="center"/>
    </xf>
    <xf numFmtId="3" fontId="14" fillId="14" borderId="13" xfId="0" applyNumberFormat="1" applyFont="1" applyFill="1" applyBorder="1" applyAlignment="1">
      <alignment horizontal="center" vertical="center"/>
    </xf>
    <xf numFmtId="0" fontId="7" fillId="3" borderId="32" xfId="0" applyFont="1" applyFill="1" applyBorder="1" applyAlignment="1" applyProtection="1">
      <alignment horizontal="center" vertical="center" wrapText="1"/>
    </xf>
    <xf numFmtId="0" fontId="7" fillId="3" borderId="34" xfId="0" applyFont="1" applyFill="1" applyBorder="1" applyAlignment="1" applyProtection="1">
      <alignment horizontal="center" vertical="center" wrapText="1"/>
    </xf>
    <xf numFmtId="0" fontId="24" fillId="3" borderId="10" xfId="0" applyFont="1" applyFill="1" applyBorder="1" applyAlignment="1" applyProtection="1">
      <alignment horizontal="center" vertical="center"/>
    </xf>
    <xf numFmtId="0" fontId="24" fillId="3" borderId="11" xfId="0" applyFont="1" applyFill="1" applyBorder="1" applyAlignment="1" applyProtection="1">
      <alignment horizontal="center" vertical="center"/>
    </xf>
    <xf numFmtId="0" fontId="24" fillId="3" borderId="19" xfId="0" applyFont="1" applyFill="1" applyBorder="1" applyAlignment="1" applyProtection="1">
      <alignment horizontal="center" vertical="center"/>
    </xf>
    <xf numFmtId="0" fontId="24" fillId="3" borderId="15" xfId="0" applyFont="1" applyFill="1" applyBorder="1" applyAlignment="1" applyProtection="1">
      <alignment horizontal="center" vertical="center"/>
    </xf>
    <xf numFmtId="0" fontId="24" fillId="3" borderId="16" xfId="0" applyFont="1" applyFill="1" applyBorder="1" applyAlignment="1" applyProtection="1">
      <alignment horizontal="center" vertical="center"/>
    </xf>
    <xf numFmtId="0" fontId="24" fillId="3" borderId="60"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35" fillId="3" borderId="23" xfId="0" applyFont="1" applyFill="1" applyBorder="1" applyAlignment="1" applyProtection="1">
      <alignment horizontal="center" vertical="center"/>
    </xf>
    <xf numFmtId="0" fontId="35" fillId="3" borderId="24" xfId="0" applyFont="1" applyFill="1" applyBorder="1" applyAlignment="1" applyProtection="1">
      <alignment horizontal="center" vertical="center"/>
    </xf>
    <xf numFmtId="0" fontId="35" fillId="3" borderId="0" xfId="0" applyFont="1" applyFill="1" applyBorder="1" applyAlignment="1" applyProtection="1">
      <alignment horizontal="center" vertical="center"/>
    </xf>
    <xf numFmtId="0" fontId="35" fillId="3" borderId="25" xfId="0" applyFont="1" applyFill="1" applyBorder="1" applyAlignment="1" applyProtection="1">
      <alignment horizontal="center" vertical="center"/>
    </xf>
    <xf numFmtId="0" fontId="35" fillId="3" borderId="36" xfId="0" applyFont="1" applyFill="1" applyBorder="1" applyAlignment="1" applyProtection="1">
      <alignment horizontal="center" vertical="center"/>
    </xf>
    <xf numFmtId="0" fontId="35" fillId="3" borderId="37" xfId="0" applyFont="1" applyFill="1" applyBorder="1" applyAlignment="1" applyProtection="1">
      <alignment horizontal="center" vertical="center"/>
    </xf>
    <xf numFmtId="0" fontId="3" fillId="3" borderId="48" xfId="0" applyFont="1" applyFill="1" applyBorder="1" applyAlignment="1" applyProtection="1">
      <alignment horizontal="center" vertical="center"/>
    </xf>
    <xf numFmtId="0" fontId="3" fillId="3" borderId="44"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49"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7" fillId="13" borderId="12" xfId="0" applyFont="1" applyFill="1" applyBorder="1" applyAlignment="1">
      <alignment horizontal="center" vertical="center"/>
    </xf>
    <xf numFmtId="0" fontId="7" fillId="13" borderId="18" xfId="0" applyFont="1" applyFill="1" applyBorder="1" applyAlignment="1">
      <alignment horizontal="center" vertical="center"/>
    </xf>
    <xf numFmtId="0" fontId="7" fillId="2" borderId="35" xfId="0" applyFont="1" applyFill="1" applyBorder="1" applyAlignment="1" applyProtection="1">
      <alignment horizontal="center" vertical="center"/>
    </xf>
    <xf numFmtId="0" fontId="7" fillId="2" borderId="42" xfId="0" applyFont="1" applyFill="1" applyBorder="1" applyAlignment="1" applyProtection="1">
      <alignment horizontal="center" vertical="center"/>
    </xf>
    <xf numFmtId="0" fontId="7" fillId="2" borderId="43" xfId="0" applyFont="1" applyFill="1" applyBorder="1" applyAlignment="1" applyProtection="1">
      <alignment horizontal="center" vertical="center"/>
    </xf>
    <xf numFmtId="0" fontId="7" fillId="6" borderId="35" xfId="0" applyFont="1" applyFill="1" applyBorder="1" applyAlignment="1" applyProtection="1">
      <alignment horizontal="center" vertical="center"/>
    </xf>
    <xf numFmtId="0" fontId="7" fillId="6" borderId="42" xfId="0" applyFont="1" applyFill="1" applyBorder="1" applyAlignment="1" applyProtection="1">
      <alignment horizontal="center" vertical="center"/>
    </xf>
    <xf numFmtId="0" fontId="7" fillId="6" borderId="43" xfId="0" applyFont="1" applyFill="1" applyBorder="1" applyAlignment="1" applyProtection="1">
      <alignment horizontal="center" vertical="center"/>
    </xf>
    <xf numFmtId="0" fontId="3" fillId="2" borderId="50" xfId="0" applyFont="1" applyFill="1" applyBorder="1" applyAlignment="1" applyProtection="1">
      <alignment horizontal="center" vertical="center"/>
    </xf>
    <xf numFmtId="0" fontId="0" fillId="2" borderId="8" xfId="0" applyFill="1" applyBorder="1" applyAlignment="1">
      <alignment horizontal="center" vertical="center"/>
    </xf>
    <xf numFmtId="0" fontId="22" fillId="9" borderId="66" xfId="0" applyFont="1" applyFill="1" applyBorder="1" applyAlignment="1">
      <alignment horizontal="center" vertical="center" wrapText="1"/>
    </xf>
    <xf numFmtId="0" fontId="22" fillId="9" borderId="72" xfId="0" applyFont="1" applyFill="1" applyBorder="1" applyAlignment="1">
      <alignment horizontal="center" vertical="center" wrapText="1"/>
    </xf>
    <xf numFmtId="0" fontId="22" fillId="9" borderId="17" xfId="0" applyFont="1" applyFill="1" applyBorder="1" applyAlignment="1">
      <alignment horizontal="center" vertical="center" wrapText="1"/>
    </xf>
    <xf numFmtId="0" fontId="3" fillId="2" borderId="72" xfId="0" applyFont="1" applyFill="1" applyBorder="1" applyAlignment="1" applyProtection="1">
      <alignment horizontal="center"/>
    </xf>
    <xf numFmtId="0" fontId="3" fillId="2" borderId="17" xfId="0" applyFont="1" applyFill="1" applyBorder="1" applyAlignment="1" applyProtection="1">
      <alignment horizontal="center"/>
    </xf>
    <xf numFmtId="0" fontId="3" fillId="2" borderId="81" xfId="0" applyFont="1" applyFill="1" applyBorder="1" applyAlignment="1" applyProtection="1">
      <alignment horizontal="center"/>
    </xf>
    <xf numFmtId="2" fontId="7" fillId="2" borderId="7" xfId="0" applyNumberFormat="1" applyFont="1" applyFill="1" applyBorder="1" applyAlignment="1" applyProtection="1">
      <alignment horizontal="center" vertical="center" wrapText="1"/>
    </xf>
    <xf numFmtId="2" fontId="7" fillId="2" borderId="44" xfId="0" applyNumberFormat="1" applyFont="1" applyFill="1" applyBorder="1" applyAlignment="1" applyProtection="1">
      <alignment horizontal="center" vertical="center" wrapText="1"/>
    </xf>
    <xf numFmtId="2" fontId="7" fillId="2" borderId="51" xfId="0" applyNumberFormat="1" applyFont="1" applyFill="1" applyBorder="1" applyAlignment="1" applyProtection="1">
      <alignment horizontal="center" vertical="center" wrapText="1"/>
    </xf>
    <xf numFmtId="2" fontId="7" fillId="2" borderId="25" xfId="0" applyNumberFormat="1" applyFont="1" applyFill="1" applyBorder="1" applyAlignment="1" applyProtection="1">
      <alignment horizontal="center" vertical="center" wrapText="1"/>
    </xf>
    <xf numFmtId="0" fontId="7" fillId="14" borderId="10" xfId="0" applyFont="1" applyFill="1" applyBorder="1" applyAlignment="1">
      <alignment horizontal="center" vertical="center"/>
    </xf>
    <xf numFmtId="0" fontId="7" fillId="14" borderId="12" xfId="0" applyFont="1" applyFill="1" applyBorder="1" applyAlignment="1">
      <alignment horizontal="center" vertical="center"/>
    </xf>
    <xf numFmtId="0" fontId="7" fillId="14" borderId="15" xfId="0" applyFont="1" applyFill="1" applyBorder="1" applyAlignment="1">
      <alignment horizontal="center" vertical="center"/>
    </xf>
    <xf numFmtId="0" fontId="7" fillId="14" borderId="18" xfId="0" applyFont="1" applyFill="1" applyBorder="1" applyAlignment="1">
      <alignment horizontal="center" vertical="center"/>
    </xf>
    <xf numFmtId="0" fontId="24" fillId="15" borderId="32" xfId="0" applyFont="1" applyFill="1" applyBorder="1" applyAlignment="1" applyProtection="1">
      <alignment horizontal="center" vertical="center" wrapText="1"/>
    </xf>
    <xf numFmtId="0" fontId="24" fillId="15" borderId="33" xfId="0" applyFont="1" applyFill="1" applyBorder="1" applyAlignment="1" applyProtection="1">
      <alignment horizontal="center" vertical="center" wrapText="1"/>
    </xf>
    <xf numFmtId="0" fontId="24" fillId="15" borderId="34" xfId="0" applyFont="1" applyFill="1" applyBorder="1" applyAlignment="1" applyProtection="1">
      <alignment horizontal="center" vertical="center" wrapText="1"/>
    </xf>
    <xf numFmtId="49" fontId="29" fillId="5" borderId="35" xfId="0" applyNumberFormat="1" applyFont="1" applyFill="1" applyBorder="1" applyAlignment="1" applyProtection="1">
      <alignment horizontal="center" vertical="center"/>
      <protection locked="0"/>
    </xf>
    <xf numFmtId="49" fontId="29" fillId="5" borderId="42" xfId="0" applyNumberFormat="1" applyFont="1" applyFill="1" applyBorder="1" applyAlignment="1" applyProtection="1">
      <alignment horizontal="center" vertical="center"/>
      <protection locked="0"/>
    </xf>
    <xf numFmtId="49" fontId="29" fillId="5" borderId="43" xfId="0" applyNumberFormat="1" applyFont="1" applyFill="1" applyBorder="1" applyAlignment="1" applyProtection="1">
      <alignment horizontal="center" vertical="center"/>
      <protection locked="0"/>
    </xf>
    <xf numFmtId="49" fontId="3" fillId="2" borderId="53" xfId="0" applyNumberFormat="1" applyFont="1" applyFill="1" applyBorder="1" applyAlignment="1" applyProtection="1">
      <alignment horizontal="center"/>
    </xf>
    <xf numFmtId="49" fontId="3" fillId="2" borderId="19" xfId="0" applyNumberFormat="1" applyFont="1" applyFill="1" applyBorder="1" applyAlignment="1" applyProtection="1">
      <alignment horizontal="center"/>
    </xf>
    <xf numFmtId="0" fontId="7" fillId="13" borderId="11"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7" fillId="9" borderId="32" xfId="0" applyFont="1" applyFill="1" applyBorder="1" applyAlignment="1" applyProtection="1">
      <alignment horizontal="center" vertical="center" wrapText="1"/>
    </xf>
    <xf numFmtId="0" fontId="7" fillId="9" borderId="34" xfId="0" applyFont="1" applyFill="1" applyBorder="1" applyAlignment="1" applyProtection="1">
      <alignment horizontal="center" vertical="center" wrapText="1"/>
    </xf>
    <xf numFmtId="0" fontId="4" fillId="4" borderId="35" xfId="0" applyFont="1" applyFill="1" applyBorder="1" applyAlignment="1" applyProtection="1">
      <alignment horizontal="center"/>
    </xf>
    <xf numFmtId="0" fontId="4" fillId="4" borderId="42" xfId="0" applyFont="1" applyFill="1" applyBorder="1" applyAlignment="1" applyProtection="1">
      <alignment horizontal="center"/>
    </xf>
    <xf numFmtId="0" fontId="4" fillId="4" borderId="43" xfId="0" applyFont="1" applyFill="1" applyBorder="1" applyAlignment="1" applyProtection="1">
      <alignment horizontal="center"/>
    </xf>
    <xf numFmtId="0" fontId="7" fillId="3" borderId="66"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49" fontId="8" fillId="5" borderId="10" xfId="0" applyNumberFormat="1" applyFont="1" applyFill="1" applyBorder="1" applyAlignment="1" applyProtection="1">
      <alignment horizontal="center" vertical="center"/>
      <protection locked="0"/>
    </xf>
    <xf numFmtId="49" fontId="8" fillId="5" borderId="12" xfId="0" applyNumberFormat="1" applyFont="1" applyFill="1" applyBorder="1" applyAlignment="1" applyProtection="1">
      <alignment horizontal="center" vertical="center"/>
      <protection locked="0"/>
    </xf>
    <xf numFmtId="49" fontId="8" fillId="5" borderId="15" xfId="0" applyNumberFormat="1" applyFont="1" applyFill="1" applyBorder="1" applyAlignment="1" applyProtection="1">
      <alignment horizontal="center" vertical="center"/>
      <protection locked="0"/>
    </xf>
    <xf numFmtId="49" fontId="8" fillId="5" borderId="18" xfId="0" applyNumberFormat="1" applyFont="1" applyFill="1" applyBorder="1" applyAlignment="1" applyProtection="1">
      <alignment horizontal="center" vertical="center"/>
      <protection locked="0"/>
    </xf>
    <xf numFmtId="49" fontId="3" fillId="5" borderId="10" xfId="0" applyNumberFormat="1" applyFont="1" applyFill="1" applyBorder="1" applyAlignment="1" applyProtection="1">
      <alignment horizontal="center" vertical="center" wrapText="1"/>
      <protection locked="0"/>
    </xf>
    <xf numFmtId="49" fontId="3" fillId="5" borderId="11" xfId="0" applyNumberFormat="1" applyFont="1" applyFill="1" applyBorder="1" applyAlignment="1" applyProtection="1">
      <alignment horizontal="center" vertical="center" wrapText="1"/>
      <protection locked="0"/>
    </xf>
    <xf numFmtId="49" fontId="3" fillId="5" borderId="12" xfId="0" applyNumberFormat="1" applyFont="1" applyFill="1" applyBorder="1" applyAlignment="1" applyProtection="1">
      <alignment horizontal="center" vertical="center" wrapText="1"/>
      <protection locked="0"/>
    </xf>
    <xf numFmtId="49" fontId="3" fillId="5" borderId="15" xfId="0" applyNumberFormat="1" applyFont="1" applyFill="1" applyBorder="1" applyAlignment="1" applyProtection="1">
      <alignment horizontal="center" vertical="center" wrapText="1"/>
      <protection locked="0"/>
    </xf>
    <xf numFmtId="49" fontId="3" fillId="5" borderId="16" xfId="0" applyNumberFormat="1" applyFont="1" applyFill="1" applyBorder="1" applyAlignment="1" applyProtection="1">
      <alignment horizontal="center" vertical="center" wrapText="1"/>
      <protection locked="0"/>
    </xf>
    <xf numFmtId="49" fontId="3" fillId="5" borderId="18" xfId="0" applyNumberFormat="1" applyFont="1" applyFill="1" applyBorder="1" applyAlignment="1" applyProtection="1">
      <alignment horizontal="center" vertical="center" wrapText="1"/>
      <protection locked="0"/>
    </xf>
    <xf numFmtId="49" fontId="3" fillId="5" borderId="41" xfId="0" applyNumberFormat="1" applyFont="1" applyFill="1" applyBorder="1" applyAlignment="1" applyProtection="1">
      <alignment horizontal="center" vertical="center" wrapText="1"/>
      <protection locked="0"/>
    </xf>
    <xf numFmtId="49" fontId="3" fillId="5" borderId="6" xfId="0" applyNumberFormat="1" applyFont="1" applyFill="1" applyBorder="1" applyAlignment="1" applyProtection="1">
      <alignment horizontal="center" vertical="center" wrapText="1"/>
      <protection locked="0"/>
    </xf>
    <xf numFmtId="49" fontId="3" fillId="5" borderId="29" xfId="0" applyNumberFormat="1" applyFont="1" applyFill="1" applyBorder="1" applyAlignment="1" applyProtection="1">
      <alignment horizontal="center" vertical="center" wrapText="1"/>
      <protection locked="0"/>
    </xf>
    <xf numFmtId="49" fontId="3" fillId="5" borderId="41" xfId="0" applyNumberFormat="1" applyFont="1" applyFill="1" applyBorder="1" applyAlignment="1" applyProtection="1">
      <alignment horizontal="center" vertical="center"/>
      <protection locked="0"/>
    </xf>
    <xf numFmtId="49" fontId="3" fillId="5" borderId="29" xfId="0" applyNumberFormat="1" applyFont="1" applyFill="1" applyBorder="1" applyAlignment="1" applyProtection="1">
      <alignment horizontal="center" vertical="center"/>
      <protection locked="0"/>
    </xf>
    <xf numFmtId="49" fontId="3" fillId="5" borderId="15" xfId="0" applyNumberFormat="1" applyFont="1" applyFill="1" applyBorder="1" applyAlignment="1" applyProtection="1">
      <alignment horizontal="center" vertical="center"/>
      <protection locked="0"/>
    </xf>
    <xf numFmtId="49" fontId="3" fillId="5" borderId="18" xfId="0" applyNumberFormat="1" applyFont="1" applyFill="1" applyBorder="1" applyAlignment="1" applyProtection="1">
      <alignment horizontal="center" vertical="center"/>
      <protection locked="0"/>
    </xf>
    <xf numFmtId="0" fontId="30" fillId="5" borderId="41" xfId="0" applyFont="1" applyFill="1" applyBorder="1" applyAlignment="1" applyProtection="1">
      <alignment horizontal="center" vertical="center"/>
      <protection locked="0"/>
    </xf>
    <xf numFmtId="0" fontId="30" fillId="5" borderId="15" xfId="0" applyFont="1" applyFill="1" applyBorder="1" applyAlignment="1" applyProtection="1">
      <alignment horizontal="center" vertical="center"/>
      <protection locked="0"/>
    </xf>
    <xf numFmtId="0" fontId="14" fillId="3" borderId="29" xfId="0" applyFont="1" applyFill="1" applyBorder="1" applyAlignment="1" applyProtection="1">
      <alignment horizontal="center" vertical="center" wrapText="1"/>
    </xf>
    <xf numFmtId="0" fontId="14" fillId="3" borderId="18" xfId="0" applyFont="1" applyFill="1" applyBorder="1" applyAlignment="1" applyProtection="1">
      <alignment horizontal="center" vertical="center" wrapText="1"/>
    </xf>
    <xf numFmtId="0" fontId="7" fillId="0" borderId="40" xfId="0" applyFont="1" applyFill="1" applyBorder="1" applyAlignment="1" applyProtection="1">
      <alignment horizontal="center" vertical="center"/>
      <protection locked="0"/>
    </xf>
    <xf numFmtId="0" fontId="7" fillId="0" borderId="21" xfId="0" applyFont="1" applyFill="1" applyBorder="1" applyAlignment="1" applyProtection="1">
      <alignment horizontal="center" vertical="center"/>
      <protection locked="0"/>
    </xf>
    <xf numFmtId="166" fontId="22" fillId="3" borderId="41" xfId="1" applyNumberFormat="1" applyFont="1" applyFill="1" applyBorder="1" applyAlignment="1" applyProtection="1">
      <alignment horizontal="center" vertical="center" wrapText="1"/>
      <protection locked="0"/>
    </xf>
    <xf numFmtId="166" fontId="22" fillId="3" borderId="15" xfId="1" applyNumberFormat="1" applyFont="1" applyFill="1" applyBorder="1" applyAlignment="1" applyProtection="1">
      <alignment horizontal="center" vertical="center" wrapText="1"/>
      <protection locked="0"/>
    </xf>
    <xf numFmtId="0" fontId="22" fillId="3" borderId="29" xfId="0" applyFont="1" applyFill="1" applyBorder="1" applyAlignment="1" applyProtection="1">
      <alignment horizontal="center" vertical="center"/>
      <protection locked="0"/>
    </xf>
    <xf numFmtId="0" fontId="22" fillId="3" borderId="18" xfId="0" applyFont="1" applyFill="1" applyBorder="1" applyAlignment="1" applyProtection="1">
      <alignment horizontal="center" vertical="center"/>
      <protection locked="0"/>
    </xf>
    <xf numFmtId="0" fontId="7" fillId="3" borderId="72"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7" fillId="3" borderId="18" xfId="0" applyFont="1" applyFill="1" applyBorder="1" applyAlignment="1" applyProtection="1">
      <alignment horizontal="center" vertical="center"/>
    </xf>
    <xf numFmtId="0" fontId="27" fillId="0" borderId="35" xfId="0" applyFont="1" applyBorder="1" applyAlignment="1" applyProtection="1">
      <alignment horizontal="center" vertical="center"/>
    </xf>
    <xf numFmtId="0" fontId="27" fillId="0" borderId="42" xfId="0" applyFont="1" applyBorder="1" applyAlignment="1" applyProtection="1">
      <alignment horizontal="center" vertical="center"/>
    </xf>
    <xf numFmtId="0" fontId="27" fillId="0" borderId="43" xfId="0" applyFont="1" applyBorder="1" applyAlignment="1" applyProtection="1">
      <alignment horizontal="center" vertical="center"/>
    </xf>
    <xf numFmtId="0" fontId="3" fillId="0" borderId="0" xfId="0" applyFont="1" applyAlignment="1" applyProtection="1">
      <alignment horizontal="center"/>
    </xf>
    <xf numFmtId="0" fontId="24" fillId="2" borderId="32" xfId="0" applyFont="1" applyFill="1" applyBorder="1" applyAlignment="1" applyProtection="1">
      <alignment horizontal="center" vertical="center"/>
    </xf>
    <xf numFmtId="0" fontId="24" fillId="2" borderId="33" xfId="0" applyFont="1" applyFill="1" applyBorder="1" applyAlignment="1" applyProtection="1">
      <alignment horizontal="center" vertical="center"/>
    </xf>
    <xf numFmtId="0" fontId="3" fillId="0" borderId="49"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6" fillId="13" borderId="32" xfId="0" applyFont="1" applyFill="1" applyBorder="1" applyAlignment="1">
      <alignment horizontal="center" vertical="center"/>
    </xf>
    <xf numFmtId="0" fontId="36" fillId="13" borderId="33" xfId="0" applyFont="1" applyFill="1" applyBorder="1" applyAlignment="1">
      <alignment horizontal="center" vertical="center"/>
    </xf>
    <xf numFmtId="0" fontId="36" fillId="13" borderId="34" xfId="0" applyFont="1" applyFill="1" applyBorder="1" applyAlignment="1">
      <alignment horizontal="center" vertical="center"/>
    </xf>
    <xf numFmtId="0" fontId="7" fillId="13" borderId="78" xfId="0" applyFont="1" applyFill="1" applyBorder="1" applyAlignment="1">
      <alignment horizontal="center" vertical="center"/>
    </xf>
    <xf numFmtId="0" fontId="7" fillId="13" borderId="27" xfId="0" applyFont="1" applyFill="1" applyBorder="1" applyAlignment="1">
      <alignment horizontal="center" vertical="center"/>
    </xf>
    <xf numFmtId="0" fontId="7" fillId="13" borderId="24" xfId="0" applyFont="1" applyFill="1" applyBorder="1" applyAlignment="1">
      <alignment horizontal="center" vertical="center"/>
    </xf>
    <xf numFmtId="0" fontId="7" fillId="13" borderId="3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16" xfId="0" applyFont="1" applyFill="1" applyBorder="1" applyAlignment="1">
      <alignment horizontal="center" vertical="center"/>
    </xf>
    <xf numFmtId="0" fontId="8" fillId="6" borderId="28" xfId="0" applyFont="1" applyFill="1" applyBorder="1" applyAlignment="1" applyProtection="1">
      <alignment horizontal="center" vertical="center" wrapText="1"/>
    </xf>
    <xf numFmtId="0" fontId="8" fillId="6" borderId="0" xfId="0" applyFont="1" applyFill="1" applyBorder="1" applyAlignment="1" applyProtection="1">
      <alignment horizontal="center" vertical="center" wrapText="1"/>
    </xf>
    <xf numFmtId="0" fontId="8" fillId="6" borderId="25" xfId="0" applyFont="1" applyFill="1" applyBorder="1" applyAlignment="1" applyProtection="1">
      <alignment horizontal="center" vertical="center" wrapText="1"/>
    </xf>
    <xf numFmtId="0" fontId="3" fillId="5" borderId="45" xfId="0" applyFont="1" applyFill="1" applyBorder="1" applyAlignment="1" applyProtection="1">
      <alignment horizontal="center"/>
      <protection locked="0"/>
    </xf>
    <xf numFmtId="0" fontId="3" fillId="5" borderId="31" xfId="0" applyFont="1" applyFill="1" applyBorder="1" applyAlignment="1" applyProtection="1">
      <alignment horizontal="center"/>
      <protection locked="0"/>
    </xf>
    <xf numFmtId="0" fontId="3" fillId="6" borderId="66" xfId="0" applyFont="1" applyFill="1" applyBorder="1" applyAlignment="1" applyProtection="1">
      <alignment horizontal="center"/>
    </xf>
    <xf numFmtId="0" fontId="3" fillId="6" borderId="17" xfId="0" applyFont="1" applyFill="1" applyBorder="1" applyAlignment="1" applyProtection="1">
      <alignment horizontal="center"/>
    </xf>
    <xf numFmtId="0" fontId="3" fillId="6" borderId="41" xfId="0" applyFont="1" applyFill="1" applyBorder="1" applyAlignment="1" applyProtection="1">
      <alignment horizontal="center"/>
    </xf>
    <xf numFmtId="0" fontId="3" fillId="6" borderId="29" xfId="0" applyFont="1" applyFill="1" applyBorder="1" applyAlignment="1" applyProtection="1">
      <alignment horizontal="center"/>
    </xf>
    <xf numFmtId="0" fontId="3" fillId="6" borderId="66" xfId="0" applyFont="1" applyFill="1" applyBorder="1" applyAlignment="1" applyProtection="1">
      <alignment horizontal="center" wrapText="1"/>
    </xf>
    <xf numFmtId="0" fontId="3" fillId="6" borderId="17" xfId="0" applyFont="1" applyFill="1" applyBorder="1" applyAlignment="1" applyProtection="1">
      <alignment horizontal="center" wrapText="1"/>
    </xf>
    <xf numFmtId="0" fontId="3" fillId="0" borderId="41" xfId="0" applyFont="1" applyBorder="1" applyAlignment="1" applyProtection="1">
      <alignment horizontal="center"/>
      <protection locked="0"/>
    </xf>
    <xf numFmtId="0" fontId="3" fillId="0" borderId="29" xfId="0" applyFont="1" applyBorder="1" applyAlignment="1" applyProtection="1">
      <alignment horizontal="center"/>
      <protection locked="0"/>
    </xf>
    <xf numFmtId="0" fontId="7" fillId="6" borderId="32"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34" xfId="0" applyFont="1" applyFill="1" applyBorder="1" applyAlignment="1" applyProtection="1">
      <alignment horizontal="center" vertical="center" wrapText="1"/>
    </xf>
    <xf numFmtId="0" fontId="7" fillId="8" borderId="32" xfId="0" applyFont="1" applyFill="1" applyBorder="1" applyAlignment="1" applyProtection="1">
      <alignment horizontal="center" vertical="center" wrapText="1"/>
    </xf>
    <xf numFmtId="0" fontId="7" fillId="8" borderId="33" xfId="0" applyFont="1" applyFill="1" applyBorder="1" applyAlignment="1" applyProtection="1">
      <alignment horizontal="center" vertical="center" wrapText="1"/>
    </xf>
    <xf numFmtId="0" fontId="7" fillId="8" borderId="34" xfId="0" applyFont="1" applyFill="1" applyBorder="1" applyAlignment="1" applyProtection="1">
      <alignment horizontal="center" vertical="center" wrapText="1"/>
    </xf>
    <xf numFmtId="165" fontId="8" fillId="8" borderId="23" xfId="0" applyNumberFormat="1" applyFont="1" applyFill="1" applyBorder="1" applyAlignment="1" applyProtection="1">
      <alignment horizontal="center" vertical="center" wrapText="1"/>
    </xf>
    <xf numFmtId="165" fontId="8" fillId="8" borderId="24" xfId="0" applyNumberFormat="1" applyFont="1" applyFill="1" applyBorder="1" applyAlignment="1" applyProtection="1">
      <alignment horizontal="center" vertical="center" wrapText="1"/>
    </xf>
    <xf numFmtId="165" fontId="8" fillId="8" borderId="0" xfId="0" applyNumberFormat="1" applyFont="1" applyFill="1" applyBorder="1" applyAlignment="1" applyProtection="1">
      <alignment horizontal="center" vertical="center" wrapText="1"/>
    </xf>
    <xf numFmtId="165" fontId="8" fillId="8" borderId="25" xfId="0" applyNumberFormat="1" applyFont="1" applyFill="1" applyBorder="1" applyAlignment="1" applyProtection="1">
      <alignment horizontal="center" vertical="center" wrapText="1"/>
    </xf>
    <xf numFmtId="165" fontId="8" fillId="8" borderId="36" xfId="0" applyNumberFormat="1" applyFont="1" applyFill="1" applyBorder="1" applyAlignment="1" applyProtection="1">
      <alignment horizontal="center" vertical="center" wrapText="1"/>
    </xf>
    <xf numFmtId="165" fontId="8" fillId="8" borderId="37" xfId="0" applyNumberFormat="1" applyFont="1" applyFill="1" applyBorder="1" applyAlignment="1" applyProtection="1">
      <alignment horizontal="center" vertical="center" wrapText="1"/>
    </xf>
    <xf numFmtId="0" fontId="3" fillId="0" borderId="60" xfId="0" applyFont="1" applyBorder="1" applyAlignment="1" applyProtection="1">
      <alignment horizontal="center" vertical="center"/>
      <protection locked="0"/>
    </xf>
    <xf numFmtId="0" fontId="3" fillId="8" borderId="33" xfId="0" applyFont="1" applyFill="1" applyBorder="1" applyAlignment="1" applyProtection="1">
      <alignment horizontal="center" vertical="center"/>
    </xf>
    <xf numFmtId="0" fontId="3" fillId="8" borderId="34" xfId="0" applyFont="1" applyFill="1" applyBorder="1" applyAlignment="1" applyProtection="1">
      <alignment horizontal="center" vertical="center"/>
    </xf>
    <xf numFmtId="0" fontId="3" fillId="0" borderId="81"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6" xfId="0" applyFont="1" applyBorder="1" applyAlignment="1" applyProtection="1">
      <alignment horizontal="center"/>
      <protection locked="0"/>
    </xf>
    <xf numFmtId="49" fontId="28" fillId="5" borderId="6" xfId="0" applyNumberFormat="1" applyFont="1" applyFill="1" applyBorder="1" applyAlignment="1" applyProtection="1">
      <alignment horizontal="center" vertical="center"/>
      <protection locked="0"/>
    </xf>
    <xf numFmtId="49" fontId="28" fillId="5" borderId="29" xfId="0" applyNumberFormat="1" applyFont="1" applyFill="1" applyBorder="1" applyAlignment="1" applyProtection="1">
      <alignment horizontal="center" vertical="center"/>
      <protection locked="0"/>
    </xf>
    <xf numFmtId="49" fontId="7" fillId="8" borderId="32" xfId="0" applyNumberFormat="1" applyFont="1" applyFill="1" applyBorder="1" applyAlignment="1" applyProtection="1">
      <alignment horizontal="center" vertical="center"/>
      <protection locked="0"/>
    </xf>
    <xf numFmtId="49" fontId="7" fillId="8" borderId="33" xfId="0" applyNumberFormat="1" applyFont="1" applyFill="1" applyBorder="1" applyAlignment="1" applyProtection="1">
      <alignment horizontal="center" vertical="center"/>
      <protection locked="0"/>
    </xf>
    <xf numFmtId="49" fontId="7" fillId="8" borderId="34" xfId="0" applyNumberFormat="1" applyFont="1" applyFill="1" applyBorder="1" applyAlignment="1" applyProtection="1">
      <alignment horizontal="center" vertical="center"/>
      <protection locked="0"/>
    </xf>
    <xf numFmtId="0" fontId="7" fillId="8" borderId="35" xfId="0" applyFont="1" applyFill="1" applyBorder="1" applyAlignment="1" applyProtection="1">
      <alignment horizontal="center" vertical="center"/>
    </xf>
    <xf numFmtId="0" fontId="7" fillId="8" borderId="42" xfId="0" applyFont="1" applyFill="1" applyBorder="1" applyAlignment="1" applyProtection="1">
      <alignment horizontal="center" vertical="center"/>
    </xf>
    <xf numFmtId="0" fontId="7" fillId="8" borderId="43" xfId="0" applyFont="1" applyFill="1" applyBorder="1" applyAlignment="1" applyProtection="1">
      <alignment horizontal="center" vertical="center"/>
    </xf>
    <xf numFmtId="49" fontId="3" fillId="5" borderId="50" xfId="0" applyNumberFormat="1" applyFont="1" applyFill="1" applyBorder="1" applyAlignment="1" applyProtection="1">
      <alignment horizontal="center" vertical="center"/>
      <protection locked="0"/>
    </xf>
    <xf numFmtId="0" fontId="3" fillId="5" borderId="7" xfId="0" applyFont="1" applyFill="1" applyBorder="1" applyAlignment="1">
      <alignment horizontal="center" vertical="center"/>
    </xf>
    <xf numFmtId="0" fontId="3" fillId="5" borderId="49" xfId="0" applyFont="1" applyFill="1" applyBorder="1" applyAlignment="1">
      <alignment horizontal="center" vertical="center"/>
    </xf>
    <xf numFmtId="3" fontId="3" fillId="5" borderId="1" xfId="0" applyNumberFormat="1" applyFont="1" applyFill="1" applyBorder="1" applyAlignment="1">
      <alignment horizontal="center"/>
    </xf>
    <xf numFmtId="0" fontId="3" fillId="5" borderId="60" xfId="0" applyFont="1" applyFill="1" applyBorder="1" applyAlignment="1">
      <alignment horizontal="center" vertical="center"/>
    </xf>
    <xf numFmtId="0" fontId="3" fillId="5" borderId="61" xfId="0" applyFont="1" applyFill="1" applyBorder="1" applyAlignment="1">
      <alignment horizontal="center" vertical="center"/>
    </xf>
    <xf numFmtId="3" fontId="3" fillId="5" borderId="60" xfId="0" applyNumberFormat="1" applyFont="1" applyFill="1" applyBorder="1" applyAlignment="1">
      <alignment horizontal="center" vertical="center"/>
    </xf>
    <xf numFmtId="3" fontId="3" fillId="5" borderId="61" xfId="0" applyNumberFormat="1" applyFont="1" applyFill="1" applyBorder="1" applyAlignment="1">
      <alignment horizontal="center" vertical="center"/>
    </xf>
    <xf numFmtId="3" fontId="3" fillId="5" borderId="16" xfId="0" applyNumberFormat="1" applyFont="1" applyFill="1" applyBorder="1" applyAlignment="1">
      <alignment horizont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3" fontId="3" fillId="0" borderId="1" xfId="0" applyNumberFormat="1" applyFont="1" applyBorder="1" applyAlignment="1">
      <alignment horizontal="center"/>
    </xf>
    <xf numFmtId="3" fontId="3" fillId="3" borderId="1" xfId="0" applyNumberFormat="1" applyFont="1" applyFill="1" applyBorder="1" applyAlignment="1">
      <alignment horizont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17" xfId="0" applyFont="1" applyFill="1" applyBorder="1" applyAlignment="1">
      <alignment horizontal="center" vertical="center"/>
    </xf>
    <xf numFmtId="3" fontId="3" fillId="3" borderId="3" xfId="0" applyNumberFormat="1" applyFont="1" applyFill="1" applyBorder="1" applyAlignment="1">
      <alignment horizontal="center"/>
    </xf>
    <xf numFmtId="3" fontId="3" fillId="3" borderId="4" xfId="0" applyNumberFormat="1" applyFont="1" applyFill="1" applyBorder="1" applyAlignment="1">
      <alignment horizontal="center"/>
    </xf>
    <xf numFmtId="3" fontId="3" fillId="3" borderId="7" xfId="0" applyNumberFormat="1" applyFont="1" applyFill="1" applyBorder="1" applyAlignment="1">
      <alignment horizontal="center" vertical="center"/>
    </xf>
    <xf numFmtId="3" fontId="3" fillId="3" borderId="44" xfId="0" applyNumberFormat="1" applyFont="1" applyFill="1" applyBorder="1" applyAlignment="1">
      <alignment horizontal="center" vertical="center"/>
    </xf>
    <xf numFmtId="3" fontId="3" fillId="3" borderId="51" xfId="0" applyNumberFormat="1" applyFont="1" applyFill="1" applyBorder="1" applyAlignment="1">
      <alignment horizontal="center" vertical="center"/>
    </xf>
    <xf numFmtId="3" fontId="3" fillId="3" borderId="25" xfId="0" applyNumberFormat="1" applyFont="1" applyFill="1" applyBorder="1" applyAlignment="1">
      <alignment horizontal="center" vertical="center"/>
    </xf>
    <xf numFmtId="3"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0" fontId="4" fillId="4" borderId="35" xfId="0" applyFont="1" applyFill="1" applyBorder="1" applyAlignment="1">
      <alignment horizontal="center"/>
    </xf>
    <xf numFmtId="0" fontId="3" fillId="0" borderId="42" xfId="0" applyFont="1" applyBorder="1"/>
    <xf numFmtId="0" fontId="3" fillId="0" borderId="43" xfId="0" applyFont="1" applyBorder="1"/>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25"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7" fillId="3" borderId="45" xfId="0" applyFont="1" applyFill="1" applyBorder="1" applyAlignment="1">
      <alignment horizontal="center"/>
    </xf>
    <xf numFmtId="0" fontId="7" fillId="3" borderId="4" xfId="0" applyFont="1" applyFill="1" applyBorder="1" applyAlignment="1">
      <alignment horizontal="center"/>
    </xf>
    <xf numFmtId="0" fontId="3" fillId="5" borderId="26" xfId="0" applyFont="1" applyFill="1" applyBorder="1" applyAlignment="1">
      <alignment horizontal="center"/>
    </xf>
    <xf numFmtId="0" fontId="3" fillId="5" borderId="5" xfId="0" applyFont="1" applyFill="1" applyBorder="1" applyAlignment="1">
      <alignment horizontal="center"/>
    </xf>
    <xf numFmtId="0" fontId="3" fillId="5" borderId="38" xfId="0" applyFont="1" applyFill="1" applyBorder="1" applyAlignment="1">
      <alignment horizontal="center"/>
    </xf>
    <xf numFmtId="0" fontId="3" fillId="5" borderId="7" xfId="0" applyFont="1" applyFill="1" applyBorder="1" applyAlignment="1">
      <alignment horizontal="center"/>
    </xf>
    <xf numFmtId="1" fontId="3" fillId="5" borderId="28" xfId="0" applyNumberFormat="1" applyFont="1" applyFill="1" applyBorder="1" applyAlignment="1">
      <alignment horizontal="center"/>
    </xf>
    <xf numFmtId="1" fontId="3" fillId="5" borderId="25" xfId="0" applyNumberFormat="1" applyFont="1" applyFill="1" applyBorder="1" applyAlignment="1">
      <alignment horizontal="center"/>
    </xf>
    <xf numFmtId="165" fontId="3" fillId="5" borderId="48" xfId="1" applyNumberFormat="1" applyFont="1" applyFill="1" applyBorder="1" applyAlignment="1">
      <alignment horizontal="center" vertical="center" wrapText="1"/>
    </xf>
    <xf numFmtId="165" fontId="3" fillId="5" borderId="49" xfId="1" applyNumberFormat="1"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36" xfId="0" applyFont="1" applyFill="1" applyBorder="1" applyAlignment="1">
      <alignment horizontal="center" vertical="center"/>
    </xf>
    <xf numFmtId="0" fontId="10" fillId="7" borderId="6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0" fillId="0" borderId="0" xfId="0" applyAlignment="1">
      <alignment horizontal="center"/>
    </xf>
    <xf numFmtId="0" fontId="33" fillId="0" borderId="0" xfId="0" applyFont="1" applyAlignment="1">
      <alignment horizontal="center"/>
    </xf>
    <xf numFmtId="0" fontId="33" fillId="0" borderId="35" xfId="0" applyFont="1" applyBorder="1" applyAlignment="1">
      <alignment horizontal="center"/>
    </xf>
    <xf numFmtId="0" fontId="33" fillId="0" borderId="42" xfId="0" applyFont="1" applyBorder="1" applyAlignment="1">
      <alignment horizontal="center"/>
    </xf>
    <xf numFmtId="0" fontId="33" fillId="0" borderId="43" xfId="0" applyFont="1" applyBorder="1" applyAlignment="1">
      <alignment horizontal="center"/>
    </xf>
    <xf numFmtId="0" fontId="15" fillId="10" borderId="74" xfId="0" applyFont="1" applyFill="1" applyBorder="1" applyAlignment="1">
      <alignment horizontal="center" vertical="center" wrapText="1" readingOrder="1"/>
    </xf>
    <xf numFmtId="0" fontId="15" fillId="10" borderId="75" xfId="0" applyFont="1" applyFill="1" applyBorder="1" applyAlignment="1">
      <alignment horizontal="center" vertical="center" wrapText="1" readingOrder="1"/>
    </xf>
    <xf numFmtId="49" fontId="3" fillId="6" borderId="19" xfId="1" applyNumberFormat="1" applyFont="1" applyFill="1" applyBorder="1" applyAlignment="1" applyProtection="1">
      <alignment horizontal="center" vertical="center" wrapText="1"/>
    </xf>
    <xf numFmtId="49" fontId="3" fillId="6" borderId="8" xfId="1" applyNumberFormat="1" applyFont="1" applyFill="1" applyBorder="1" applyAlignment="1" applyProtection="1">
      <alignment horizontal="center" vertical="center" wrapText="1"/>
    </xf>
    <xf numFmtId="49" fontId="3" fillId="6" borderId="54" xfId="1" applyNumberFormat="1" applyFont="1" applyFill="1" applyBorder="1" applyAlignment="1" applyProtection="1">
      <alignment horizontal="center" vertical="center" wrapText="1"/>
    </xf>
    <xf numFmtId="4" fontId="3" fillId="6" borderId="26" xfId="0" applyNumberFormat="1" applyFont="1" applyFill="1" applyBorder="1" applyAlignment="1" applyProtection="1">
      <alignment horizontal="center" vertical="center" wrapText="1"/>
    </xf>
    <xf numFmtId="4" fontId="3" fillId="6" borderId="41" xfId="0" applyNumberFormat="1" applyFont="1" applyFill="1" applyBorder="1" applyAlignment="1" applyProtection="1">
      <alignment horizontal="center" vertical="center" wrapText="1"/>
    </xf>
  </cellXfs>
  <cellStyles count="4">
    <cellStyle name="Migliaia" xfId="1" builtinId="3"/>
    <cellStyle name="Normale" xfId="0" builtinId="0"/>
    <cellStyle name="Normale 2" xfId="3"/>
    <cellStyle name="Percentuale" xfId="2" builtinId="5"/>
  </cellStyles>
  <dxfs count="14">
    <dxf>
      <font>
        <b/>
        <i/>
      </font>
      <fill>
        <patternFill>
          <bgColor rgb="FFFFFF00"/>
        </patternFill>
      </fill>
    </dxf>
    <dxf>
      <font>
        <b/>
        <i/>
        <color rgb="FFFFFF00"/>
      </font>
      <fill>
        <patternFill>
          <bgColor rgb="FFFF0000"/>
        </patternFill>
      </fill>
    </dxf>
    <dxf>
      <font>
        <b/>
        <i/>
      </font>
      <fill>
        <patternFill>
          <bgColor rgb="FFFFFF00"/>
        </patternFill>
      </fill>
    </dxf>
    <dxf>
      <fill>
        <patternFill>
          <bgColor rgb="FFFFFF00"/>
        </patternFill>
      </fill>
    </dxf>
    <dxf>
      <fill>
        <patternFill patternType="darkGray">
          <fgColor rgb="FFFF0000"/>
        </patternFill>
      </fill>
    </dxf>
    <dxf>
      <fill>
        <patternFill patternType="darkGray">
          <fgColor rgb="FFFF0000"/>
          <bgColor auto="1"/>
        </patternFill>
      </fill>
    </dxf>
    <dxf>
      <fill>
        <patternFill patternType="darkGray">
          <fgColor rgb="FFFF0000"/>
        </patternFill>
      </fill>
    </dxf>
    <dxf>
      <font>
        <b/>
        <i val="0"/>
        <color rgb="FF00B050"/>
      </font>
      <fill>
        <patternFill>
          <fgColor rgb="FF00B050"/>
        </patternFill>
      </fill>
    </dxf>
    <dxf>
      <font>
        <b/>
        <i val="0"/>
        <color rgb="FFFF0000"/>
      </font>
    </dxf>
    <dxf>
      <font>
        <b/>
        <i val="0"/>
        <color rgb="FF00B050"/>
      </font>
      <fill>
        <patternFill>
          <fgColor rgb="FF00B050"/>
        </patternFill>
      </fill>
    </dxf>
    <dxf>
      <font>
        <b/>
        <i val="0"/>
        <color rgb="FFFF0000"/>
      </font>
    </dxf>
    <dxf>
      <font>
        <b/>
        <i val="0"/>
        <color rgb="FF00B050"/>
      </font>
      <fill>
        <patternFill>
          <fgColor rgb="FF00B050"/>
        </patternFill>
      </fill>
    </dxf>
    <dxf>
      <font>
        <b/>
        <i val="0"/>
        <color rgb="FFFF0000"/>
      </font>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N295"/>
  <sheetViews>
    <sheetView tabSelected="1" zoomScale="50" zoomScaleNormal="50" workbookViewId="0">
      <selection activeCell="P230" sqref="P230"/>
    </sheetView>
  </sheetViews>
  <sheetFormatPr defaultColWidth="9.140625" defaultRowHeight="15" x14ac:dyDescent="0.25"/>
  <cols>
    <col min="1" max="1" width="9.42578125" style="35" customWidth="1"/>
    <col min="2" max="2" width="33.28515625" style="29" customWidth="1"/>
    <col min="3" max="3" width="41.42578125" style="29" customWidth="1"/>
    <col min="4" max="4" width="33.28515625" style="29" customWidth="1"/>
    <col min="5" max="5" width="35.42578125" style="29" customWidth="1"/>
    <col min="6" max="12" width="25.7109375" style="29" customWidth="1"/>
    <col min="13" max="13" width="30.7109375" style="29" customWidth="1"/>
    <col min="14" max="16" width="22.7109375" style="29" customWidth="1"/>
    <col min="17" max="21" width="25.7109375" style="29" customWidth="1"/>
    <col min="22" max="22" width="9.140625" style="29" customWidth="1"/>
    <col min="23" max="23" width="12.85546875" style="29" customWidth="1"/>
    <col min="24" max="24" width="9.140625" style="29" customWidth="1"/>
    <col min="25" max="25" width="24.42578125" style="29" customWidth="1"/>
    <col min="26" max="26" width="17.85546875" style="29" customWidth="1"/>
    <col min="27" max="27" width="9.140625" style="29" customWidth="1"/>
    <col min="28" max="28" width="13.5703125" style="29" customWidth="1"/>
    <col min="29" max="33" width="9.140625" style="29" customWidth="1"/>
    <col min="34" max="34" width="55.7109375" style="29" customWidth="1"/>
    <col min="35" max="37" width="9.140625" style="29" customWidth="1"/>
    <col min="38" max="38" width="15.7109375" style="29" customWidth="1"/>
    <col min="39" max="39" width="9.42578125" style="29" customWidth="1"/>
    <col min="40" max="40" width="14.28515625" style="29" customWidth="1"/>
    <col min="41" max="41" width="9.42578125" style="29" customWidth="1"/>
    <col min="42" max="52" width="9.140625" style="29" customWidth="1"/>
    <col min="53" max="53" width="11.5703125" style="29" customWidth="1"/>
    <col min="54" max="57" width="9.140625" style="29" customWidth="1"/>
    <col min="58" max="58" width="2" style="29" customWidth="1"/>
    <col min="59" max="66" width="9.140625" style="29" customWidth="1"/>
    <col min="67" max="16384" width="9.140625" style="29"/>
  </cols>
  <sheetData>
    <row r="1" spans="1:38" ht="20.100000000000001" customHeight="1" thickBot="1" x14ac:dyDescent="0.4">
      <c r="A1" s="35" t="s">
        <v>2764</v>
      </c>
      <c r="B1" s="769" t="s">
        <v>83</v>
      </c>
      <c r="C1" s="770"/>
      <c r="D1" s="770"/>
      <c r="E1" s="770"/>
      <c r="F1" s="770"/>
      <c r="G1" s="770"/>
      <c r="H1" s="770"/>
      <c r="I1" s="770"/>
      <c r="J1" s="770"/>
      <c r="K1" s="770"/>
      <c r="L1" s="770"/>
      <c r="M1" s="770"/>
      <c r="N1" s="770"/>
      <c r="O1" s="770"/>
      <c r="P1" s="771"/>
      <c r="Q1"/>
    </row>
    <row r="2" spans="1:38" ht="20.100000000000001" customHeight="1" thickBot="1" x14ac:dyDescent="0.3">
      <c r="A2" s="677" t="s">
        <v>35</v>
      </c>
      <c r="B2" s="682" t="s">
        <v>2617</v>
      </c>
      <c r="C2" s="683"/>
      <c r="D2" s="715" t="s">
        <v>17</v>
      </c>
      <c r="E2" s="716"/>
      <c r="F2" s="717"/>
      <c r="G2" s="772" t="s">
        <v>18</v>
      </c>
      <c r="H2" s="801"/>
      <c r="I2" s="773"/>
      <c r="J2" s="802" t="s">
        <v>2615</v>
      </c>
      <c r="K2" s="803"/>
      <c r="L2" s="667" t="s">
        <v>23</v>
      </c>
      <c r="M2" s="620"/>
      <c r="N2" s="713" t="s">
        <v>2538</v>
      </c>
      <c r="O2" s="772" t="s">
        <v>22</v>
      </c>
      <c r="P2" s="773"/>
      <c r="Q2"/>
    </row>
    <row r="3" spans="1:38" ht="20.100000000000001" customHeight="1" thickBot="1" x14ac:dyDescent="0.3">
      <c r="A3" s="678"/>
      <c r="B3" s="684"/>
      <c r="C3" s="685"/>
      <c r="D3" s="718"/>
      <c r="E3" s="719"/>
      <c r="F3" s="720"/>
      <c r="G3" s="270" t="s">
        <v>2661</v>
      </c>
      <c r="H3" s="680" t="s">
        <v>2662</v>
      </c>
      <c r="I3" s="681"/>
      <c r="J3" s="804"/>
      <c r="K3" s="805"/>
      <c r="L3" s="265" t="s">
        <v>2616</v>
      </c>
      <c r="M3" s="265" t="s">
        <v>2618</v>
      </c>
      <c r="N3" s="714"/>
      <c r="O3" s="270" t="s">
        <v>24</v>
      </c>
      <c r="P3" s="271" t="s">
        <v>34</v>
      </c>
      <c r="Q3"/>
    </row>
    <row r="4" spans="1:38" ht="20.100000000000001" customHeight="1" x14ac:dyDescent="0.25">
      <c r="A4" s="678"/>
      <c r="B4" s="774"/>
      <c r="C4" s="775"/>
      <c r="D4" s="778"/>
      <c r="E4" s="779"/>
      <c r="F4" s="780"/>
      <c r="G4" s="784"/>
      <c r="H4" s="785"/>
      <c r="I4" s="786"/>
      <c r="J4" s="787"/>
      <c r="K4" s="788"/>
      <c r="L4" s="791"/>
      <c r="M4" s="793" t="str">
        <f>IFERROR(VLOOKUP(L4,ATECO2007!A3:B1229,2,0),"")</f>
        <v/>
      </c>
      <c r="N4" s="795"/>
      <c r="O4" s="797">
        <f>IF(G27&lt;=(G32+G37),G32+G37,G27)</f>
        <v>0</v>
      </c>
      <c r="P4" s="799" t="s">
        <v>20</v>
      </c>
      <c r="Q4"/>
    </row>
    <row r="5" spans="1:38" ht="20.100000000000001" customHeight="1" thickBot="1" x14ac:dyDescent="0.3">
      <c r="A5" s="678"/>
      <c r="B5" s="776"/>
      <c r="C5" s="777"/>
      <c r="D5" s="781"/>
      <c r="E5" s="782"/>
      <c r="F5" s="783"/>
      <c r="G5" s="781"/>
      <c r="H5" s="782"/>
      <c r="I5" s="783"/>
      <c r="J5" s="789"/>
      <c r="K5" s="790"/>
      <c r="L5" s="792"/>
      <c r="M5" s="794"/>
      <c r="N5" s="796"/>
      <c r="O5" s="798"/>
      <c r="P5" s="800"/>
      <c r="Q5"/>
    </row>
    <row r="6" spans="1:38" ht="20.100000000000001" customHeight="1" thickBot="1" x14ac:dyDescent="0.3">
      <c r="A6" s="678"/>
      <c r="B6" s="686"/>
      <c r="C6" s="687"/>
      <c r="D6" s="687"/>
      <c r="E6" s="687"/>
      <c r="F6" s="687"/>
      <c r="G6" s="687"/>
      <c r="H6" s="687"/>
      <c r="I6" s="687"/>
      <c r="J6" s="687"/>
      <c r="K6" s="687"/>
      <c r="L6" s="687"/>
      <c r="M6" s="687"/>
      <c r="N6" s="687"/>
      <c r="O6" s="687"/>
      <c r="P6" s="688"/>
      <c r="Q6"/>
      <c r="AL6" s="192" t="s">
        <v>52</v>
      </c>
    </row>
    <row r="7" spans="1:38" ht="20.100000000000001" customHeight="1" thickBot="1" x14ac:dyDescent="0.3">
      <c r="A7" s="678"/>
      <c r="B7" s="722" t="s">
        <v>2665</v>
      </c>
      <c r="C7" s="723"/>
      <c r="D7" s="293" t="s">
        <v>52</v>
      </c>
      <c r="E7" s="667" t="s">
        <v>53</v>
      </c>
      <c r="F7" s="620"/>
      <c r="G7" s="301" t="s">
        <v>43</v>
      </c>
      <c r="H7" s="632" t="s">
        <v>33</v>
      </c>
      <c r="I7" s="633"/>
      <c r="J7" s="632" t="s">
        <v>57</v>
      </c>
      <c r="K7" s="633"/>
      <c r="L7" s="63" t="s">
        <v>63</v>
      </c>
      <c r="M7" s="64" t="s">
        <v>62</v>
      </c>
      <c r="N7" s="619" t="s">
        <v>66</v>
      </c>
      <c r="O7" s="619"/>
      <c r="P7" s="620"/>
      <c r="AL7" s="133"/>
    </row>
    <row r="8" spans="1:38" ht="20.100000000000001" customHeight="1" thickBot="1" x14ac:dyDescent="0.3">
      <c r="A8" s="678"/>
      <c r="B8" s="724"/>
      <c r="C8" s="725"/>
      <c r="D8" s="294">
        <v>1</v>
      </c>
      <c r="E8" s="639" t="s">
        <v>45</v>
      </c>
      <c r="F8" s="640"/>
      <c r="G8" s="302" t="s">
        <v>41</v>
      </c>
      <c r="H8" s="634"/>
      <c r="I8" s="634"/>
      <c r="J8" s="668" t="s">
        <v>58</v>
      </c>
      <c r="K8" s="669"/>
      <c r="L8" s="62"/>
      <c r="M8" s="303">
        <f>H8*0.187*10^-3</f>
        <v>0</v>
      </c>
      <c r="N8" s="621">
        <f>SUM(M8:M18)</f>
        <v>0</v>
      </c>
      <c r="O8" s="621"/>
      <c r="P8" s="622"/>
      <c r="AL8" s="177"/>
    </row>
    <row r="9" spans="1:38" ht="20.100000000000001" customHeight="1" thickBot="1" x14ac:dyDescent="0.3">
      <c r="A9" s="678"/>
      <c r="B9" s="724"/>
      <c r="C9" s="725"/>
      <c r="D9" s="295">
        <v>2</v>
      </c>
      <c r="E9" s="649" t="s">
        <v>46</v>
      </c>
      <c r="F9" s="650"/>
      <c r="G9" s="297" t="s">
        <v>82</v>
      </c>
      <c r="H9" s="635"/>
      <c r="I9" s="635"/>
      <c r="J9" s="629" t="s">
        <v>2731</v>
      </c>
      <c r="K9" s="630"/>
      <c r="L9" s="32">
        <v>8360</v>
      </c>
      <c r="M9" s="304">
        <f>H9*L9*10^-7</f>
        <v>0</v>
      </c>
      <c r="N9" s="623"/>
      <c r="O9" s="623"/>
      <c r="P9" s="624"/>
      <c r="AL9" s="177"/>
    </row>
    <row r="10" spans="1:38" ht="20.100000000000001" customHeight="1" x14ac:dyDescent="0.25">
      <c r="A10" s="678"/>
      <c r="B10" s="724"/>
      <c r="C10" s="725"/>
      <c r="D10" s="295">
        <v>3</v>
      </c>
      <c r="E10" s="649" t="s">
        <v>47</v>
      </c>
      <c r="F10" s="650"/>
      <c r="G10" s="297" t="s">
        <v>41</v>
      </c>
      <c r="H10" s="636"/>
      <c r="I10" s="637"/>
      <c r="J10" s="629" t="s">
        <v>80</v>
      </c>
      <c r="K10" s="630"/>
      <c r="L10" s="32"/>
      <c r="M10" s="304">
        <f>H10*860/0.9*10^-7</f>
        <v>0</v>
      </c>
      <c r="N10" s="623"/>
      <c r="O10" s="623"/>
      <c r="P10" s="624"/>
      <c r="AL10" s="664"/>
    </row>
    <row r="11" spans="1:38" ht="20.100000000000001" customHeight="1" x14ac:dyDescent="0.25">
      <c r="A11" s="678"/>
      <c r="B11" s="724"/>
      <c r="C11" s="725"/>
      <c r="D11" s="295">
        <v>5</v>
      </c>
      <c r="E11" s="649" t="s">
        <v>49</v>
      </c>
      <c r="F11" s="650"/>
      <c r="G11" s="297" t="s">
        <v>81</v>
      </c>
      <c r="H11" s="627"/>
      <c r="I11" s="628"/>
      <c r="J11" s="629" t="s">
        <v>61</v>
      </c>
      <c r="K11" s="630"/>
      <c r="L11" s="147"/>
      <c r="M11" s="304">
        <f t="shared" ref="M11:M15" si="0">H11*L11*10^-4</f>
        <v>0</v>
      </c>
      <c r="N11" s="623"/>
      <c r="O11" s="623"/>
      <c r="P11" s="624"/>
      <c r="AL11" s="665"/>
    </row>
    <row r="12" spans="1:38" ht="20.100000000000001" customHeight="1" thickBot="1" x14ac:dyDescent="0.3">
      <c r="A12" s="678"/>
      <c r="B12" s="724"/>
      <c r="C12" s="725"/>
      <c r="D12" s="295">
        <v>6</v>
      </c>
      <c r="E12" s="649" t="s">
        <v>54</v>
      </c>
      <c r="F12" s="650"/>
      <c r="G12" s="297" t="s">
        <v>81</v>
      </c>
      <c r="H12" s="627"/>
      <c r="I12" s="628"/>
      <c r="J12" s="629" t="s">
        <v>61</v>
      </c>
      <c r="K12" s="630"/>
      <c r="L12" s="32">
        <v>9800</v>
      </c>
      <c r="M12" s="304">
        <f t="shared" si="0"/>
        <v>0</v>
      </c>
      <c r="N12" s="623"/>
      <c r="O12" s="623"/>
      <c r="P12" s="624"/>
      <c r="AL12" s="666"/>
    </row>
    <row r="13" spans="1:38" ht="20.100000000000001" customHeight="1" x14ac:dyDescent="0.25">
      <c r="A13" s="678"/>
      <c r="B13" s="724"/>
      <c r="C13" s="725"/>
      <c r="D13" s="295">
        <v>7</v>
      </c>
      <c r="E13" s="649" t="s">
        <v>50</v>
      </c>
      <c r="F13" s="650"/>
      <c r="G13" s="297" t="s">
        <v>81</v>
      </c>
      <c r="H13" s="627"/>
      <c r="I13" s="628"/>
      <c r="J13" s="629" t="s">
        <v>61</v>
      </c>
      <c r="K13" s="630"/>
      <c r="L13" s="32">
        <v>11000</v>
      </c>
      <c r="M13" s="304">
        <f t="shared" si="0"/>
        <v>0</v>
      </c>
      <c r="N13" s="623"/>
      <c r="O13" s="623"/>
      <c r="P13" s="624"/>
      <c r="AL13" s="664"/>
    </row>
    <row r="14" spans="1:38" ht="20.100000000000001" customHeight="1" x14ac:dyDescent="0.25">
      <c r="A14" s="678"/>
      <c r="B14" s="724"/>
      <c r="C14" s="725"/>
      <c r="D14" s="295">
        <v>8</v>
      </c>
      <c r="E14" s="649" t="s">
        <v>64</v>
      </c>
      <c r="F14" s="650"/>
      <c r="G14" s="297" t="s">
        <v>81</v>
      </c>
      <c r="H14" s="635"/>
      <c r="I14" s="635"/>
      <c r="J14" s="629" t="s">
        <v>61</v>
      </c>
      <c r="K14" s="630"/>
      <c r="L14" s="32">
        <v>10200</v>
      </c>
      <c r="M14" s="304">
        <f t="shared" si="0"/>
        <v>0</v>
      </c>
      <c r="N14" s="623"/>
      <c r="O14" s="623"/>
      <c r="P14" s="624"/>
      <c r="AL14" s="665"/>
    </row>
    <row r="15" spans="1:38" ht="20.100000000000001" customHeight="1" thickBot="1" x14ac:dyDescent="0.3">
      <c r="A15" s="678"/>
      <c r="B15" s="724"/>
      <c r="C15" s="725"/>
      <c r="D15" s="295">
        <v>9</v>
      </c>
      <c r="E15" s="728" t="s">
        <v>2723</v>
      </c>
      <c r="F15" s="729"/>
      <c r="G15" s="305" t="s">
        <v>81</v>
      </c>
      <c r="H15" s="638"/>
      <c r="I15" s="638"/>
      <c r="J15" s="730" t="s">
        <v>61</v>
      </c>
      <c r="K15" s="731"/>
      <c r="L15" s="292"/>
      <c r="M15" s="306">
        <f t="shared" si="0"/>
        <v>0</v>
      </c>
      <c r="N15" s="623"/>
      <c r="O15" s="623"/>
      <c r="P15" s="624"/>
      <c r="AL15" s="666"/>
    </row>
    <row r="16" spans="1:38" ht="20.100000000000001" customHeight="1" x14ac:dyDescent="0.25">
      <c r="A16" s="678"/>
      <c r="B16" s="724"/>
      <c r="C16" s="725"/>
      <c r="D16" s="295">
        <v>10</v>
      </c>
      <c r="E16" s="297" t="s">
        <v>39</v>
      </c>
      <c r="F16" s="298"/>
      <c r="G16" s="297" t="s">
        <v>42</v>
      </c>
      <c r="H16" s="635"/>
      <c r="I16" s="635"/>
      <c r="J16" s="721">
        <v>1</v>
      </c>
      <c r="K16" s="721"/>
      <c r="L16" s="31"/>
      <c r="M16" s="307">
        <f t="shared" ref="M16:M17" si="1">H16</f>
        <v>0</v>
      </c>
      <c r="N16" s="623"/>
      <c r="O16" s="623"/>
      <c r="P16" s="624"/>
      <c r="AL16" s="664"/>
    </row>
    <row r="17" spans="1:38" ht="20.100000000000001" customHeight="1" x14ac:dyDescent="0.25">
      <c r="A17" s="678"/>
      <c r="B17" s="724"/>
      <c r="C17" s="725"/>
      <c r="D17" s="295">
        <v>11</v>
      </c>
      <c r="E17" s="297" t="s">
        <v>39</v>
      </c>
      <c r="F17" s="298"/>
      <c r="G17" s="297" t="s">
        <v>42</v>
      </c>
      <c r="H17" s="635"/>
      <c r="I17" s="635"/>
      <c r="J17" s="721">
        <v>1</v>
      </c>
      <c r="K17" s="721"/>
      <c r="L17" s="31"/>
      <c r="M17" s="307">
        <f t="shared" si="1"/>
        <v>0</v>
      </c>
      <c r="N17" s="623"/>
      <c r="O17" s="623"/>
      <c r="P17" s="624"/>
      <c r="AL17" s="665"/>
    </row>
    <row r="18" spans="1:38" ht="20.100000000000001" customHeight="1" thickBot="1" x14ac:dyDescent="0.3">
      <c r="A18" s="679"/>
      <c r="B18" s="726"/>
      <c r="C18" s="727"/>
      <c r="D18" s="296">
        <v>12</v>
      </c>
      <c r="E18" s="299" t="s">
        <v>39</v>
      </c>
      <c r="F18" s="300"/>
      <c r="G18" s="299" t="s">
        <v>42</v>
      </c>
      <c r="H18" s="631"/>
      <c r="I18" s="631"/>
      <c r="J18" s="732">
        <v>1</v>
      </c>
      <c r="K18" s="732"/>
      <c r="L18" s="34"/>
      <c r="M18" s="308">
        <f>H18</f>
        <v>0</v>
      </c>
      <c r="N18" s="625"/>
      <c r="O18" s="625"/>
      <c r="P18" s="626"/>
      <c r="AL18" s="666"/>
    </row>
    <row r="19" spans="1:38" ht="20.100000000000001" customHeight="1" thickBot="1" x14ac:dyDescent="0.3">
      <c r="A19" s="229"/>
      <c r="B19" s="229"/>
      <c r="C19" s="229"/>
      <c r="D19" s="229"/>
      <c r="E19" s="229"/>
      <c r="F19" s="229"/>
      <c r="G19" s="229"/>
      <c r="H19" s="229"/>
      <c r="I19" s="229"/>
      <c r="J19" s="229"/>
      <c r="K19" s="229"/>
      <c r="L19" s="229"/>
      <c r="M19" s="229"/>
      <c r="N19" s="229"/>
      <c r="O19" s="229"/>
      <c r="P19" s="229"/>
    </row>
    <row r="20" spans="1:38" ht="20.100000000000001" customHeight="1" thickBot="1" x14ac:dyDescent="0.3">
      <c r="D20" s="674" t="s">
        <v>2725</v>
      </c>
      <c r="E20" s="675"/>
      <c r="F20" s="675"/>
      <c r="G20" s="676"/>
      <c r="J20" s="674" t="s">
        <v>2724</v>
      </c>
      <c r="K20" s="675"/>
      <c r="L20" s="675"/>
      <c r="M20" s="676"/>
    </row>
    <row r="21" spans="1:38" ht="20.100000000000001" customHeight="1" thickBot="1" x14ac:dyDescent="0.35">
      <c r="D21" s="391" t="s">
        <v>2739</v>
      </c>
      <c r="E21" s="388"/>
      <c r="F21" s="389" t="s">
        <v>2680</v>
      </c>
      <c r="G21" s="390" t="s">
        <v>33</v>
      </c>
      <c r="J21" s="391" t="s">
        <v>2739</v>
      </c>
      <c r="K21" s="388"/>
      <c r="L21" s="389" t="s">
        <v>2680</v>
      </c>
      <c r="M21" s="390" t="s">
        <v>33</v>
      </c>
    </row>
    <row r="22" spans="1:38" ht="20.100000000000001" customHeight="1" x14ac:dyDescent="0.25">
      <c r="D22" s="757" t="s">
        <v>2720</v>
      </c>
      <c r="E22" s="465" t="s">
        <v>2679</v>
      </c>
      <c r="F22" s="330" t="s">
        <v>20</v>
      </c>
      <c r="G22" s="325"/>
      <c r="J22" s="757" t="s">
        <v>2720</v>
      </c>
      <c r="K22" s="312" t="s">
        <v>2682</v>
      </c>
      <c r="L22" s="322"/>
      <c r="M22" s="317"/>
    </row>
    <row r="23" spans="1:38" ht="20.100000000000001" customHeight="1" x14ac:dyDescent="0.25">
      <c r="D23" s="758"/>
      <c r="E23" s="466" t="s">
        <v>2679</v>
      </c>
      <c r="F23" s="331" t="s">
        <v>20</v>
      </c>
      <c r="G23" s="326"/>
      <c r="J23" s="758"/>
      <c r="K23" s="469" t="s">
        <v>2679</v>
      </c>
      <c r="L23" s="322"/>
      <c r="M23" s="316"/>
    </row>
    <row r="24" spans="1:38" ht="20.100000000000001" customHeight="1" x14ac:dyDescent="0.25">
      <c r="D24" s="758"/>
      <c r="E24" s="466" t="s">
        <v>2679</v>
      </c>
      <c r="F24" s="331" t="s">
        <v>20</v>
      </c>
      <c r="G24" s="326"/>
      <c r="J24" s="758"/>
      <c r="K24" s="469" t="s">
        <v>2679</v>
      </c>
      <c r="L24" s="322"/>
      <c r="M24" s="316"/>
    </row>
    <row r="25" spans="1:38" ht="20.100000000000001" customHeight="1" x14ac:dyDescent="0.25">
      <c r="D25" s="758"/>
      <c r="E25" s="466" t="s">
        <v>2679</v>
      </c>
      <c r="F25" s="331" t="s">
        <v>20</v>
      </c>
      <c r="G25" s="326"/>
      <c r="J25" s="758"/>
      <c r="K25" s="469" t="s">
        <v>2679</v>
      </c>
      <c r="L25" s="322"/>
      <c r="M25" s="316"/>
    </row>
    <row r="26" spans="1:38" ht="20.100000000000001" customHeight="1" x14ac:dyDescent="0.25">
      <c r="D26" s="758"/>
      <c r="E26" s="466" t="s">
        <v>2679</v>
      </c>
      <c r="F26" s="331" t="s">
        <v>20</v>
      </c>
      <c r="G26" s="326"/>
      <c r="J26" s="758"/>
      <c r="K26" s="469" t="s">
        <v>2679</v>
      </c>
      <c r="L26" s="322"/>
      <c r="M26" s="316"/>
    </row>
    <row r="27" spans="1:38" ht="20.100000000000001" customHeight="1" thickBot="1" x14ac:dyDescent="0.3">
      <c r="D27" s="759"/>
      <c r="E27" s="309" t="s">
        <v>2732</v>
      </c>
      <c r="F27" s="310" t="s">
        <v>20</v>
      </c>
      <c r="G27" s="311">
        <f>SUM(G22:G26)</f>
        <v>0</v>
      </c>
      <c r="J27" s="759"/>
      <c r="K27" s="470"/>
      <c r="L27" s="324"/>
      <c r="M27" s="318"/>
    </row>
    <row r="28" spans="1:38" ht="20.100000000000001" customHeight="1" x14ac:dyDescent="0.25">
      <c r="D28" s="695" t="s">
        <v>2670</v>
      </c>
      <c r="E28" s="467" t="s">
        <v>2679</v>
      </c>
      <c r="F28" s="332" t="s">
        <v>20</v>
      </c>
      <c r="G28" s="327"/>
      <c r="J28" s="695" t="s">
        <v>2670</v>
      </c>
      <c r="K28" s="468" t="s">
        <v>2679</v>
      </c>
      <c r="L28" s="323"/>
      <c r="M28" s="317"/>
    </row>
    <row r="29" spans="1:38" ht="20.100000000000001" customHeight="1" x14ac:dyDescent="0.25">
      <c r="D29" s="696"/>
      <c r="E29" s="466" t="s">
        <v>2679</v>
      </c>
      <c r="F29" s="331" t="s">
        <v>20</v>
      </c>
      <c r="G29" s="326"/>
      <c r="J29" s="696"/>
      <c r="K29" s="469" t="s">
        <v>2679</v>
      </c>
      <c r="L29" s="322"/>
      <c r="M29" s="316"/>
    </row>
    <row r="30" spans="1:38" ht="20.100000000000001" customHeight="1" x14ac:dyDescent="0.25">
      <c r="D30" s="696"/>
      <c r="E30" s="466" t="s">
        <v>2679</v>
      </c>
      <c r="F30" s="331" t="s">
        <v>20</v>
      </c>
      <c r="G30" s="326"/>
      <c r="J30" s="696"/>
      <c r="K30" s="469" t="s">
        <v>2679</v>
      </c>
      <c r="L30" s="322"/>
      <c r="M30" s="316"/>
    </row>
    <row r="31" spans="1:38" ht="20.100000000000001" customHeight="1" x14ac:dyDescent="0.25">
      <c r="D31" s="696"/>
      <c r="E31" s="466"/>
      <c r="F31" s="331" t="s">
        <v>20</v>
      </c>
      <c r="G31" s="326"/>
      <c r="J31" s="696"/>
      <c r="K31" s="469"/>
      <c r="L31" s="322"/>
      <c r="M31" s="316"/>
    </row>
    <row r="32" spans="1:38" ht="20.100000000000001" customHeight="1" thickBot="1" x14ac:dyDescent="0.3">
      <c r="D32" s="697"/>
      <c r="E32" s="309" t="s">
        <v>2732</v>
      </c>
      <c r="F32" s="310" t="s">
        <v>20</v>
      </c>
      <c r="G32" s="311">
        <f>SUM(G28:G31)</f>
        <v>0</v>
      </c>
      <c r="J32" s="697"/>
      <c r="K32" s="470"/>
      <c r="L32" s="324"/>
      <c r="M32" s="318"/>
    </row>
    <row r="33" spans="1:30" ht="20.100000000000001" customHeight="1" x14ac:dyDescent="0.25">
      <c r="D33" s="695" t="s">
        <v>2683</v>
      </c>
      <c r="E33" s="468" t="s">
        <v>2679</v>
      </c>
      <c r="F33" s="333" t="s">
        <v>20</v>
      </c>
      <c r="G33" s="328"/>
      <c r="J33" s="695" t="s">
        <v>2683</v>
      </c>
      <c r="K33" s="468" t="s">
        <v>2679</v>
      </c>
      <c r="L33" s="323"/>
      <c r="M33" s="319"/>
    </row>
    <row r="34" spans="1:30" ht="20.100000000000001" customHeight="1" x14ac:dyDescent="0.25">
      <c r="D34" s="696"/>
      <c r="E34" s="469" t="s">
        <v>2679</v>
      </c>
      <c r="F34" s="331" t="s">
        <v>20</v>
      </c>
      <c r="G34" s="329"/>
      <c r="J34" s="696"/>
      <c r="K34" s="469" t="s">
        <v>2679</v>
      </c>
      <c r="L34" s="322"/>
      <c r="M34" s="320"/>
    </row>
    <row r="35" spans="1:30" ht="20.100000000000001" customHeight="1" x14ac:dyDescent="0.25">
      <c r="D35" s="696"/>
      <c r="E35" s="469" t="s">
        <v>2679</v>
      </c>
      <c r="F35" s="331" t="s">
        <v>20</v>
      </c>
      <c r="G35" s="329"/>
      <c r="J35" s="696"/>
      <c r="K35" s="469" t="s">
        <v>2679</v>
      </c>
      <c r="L35" s="322"/>
      <c r="M35" s="320"/>
    </row>
    <row r="36" spans="1:30" ht="20.100000000000001" customHeight="1" x14ac:dyDescent="0.25">
      <c r="D36" s="696"/>
      <c r="E36" s="469" t="s">
        <v>2679</v>
      </c>
      <c r="F36" s="331" t="s">
        <v>20</v>
      </c>
      <c r="G36" s="329"/>
      <c r="J36" s="696"/>
      <c r="K36" s="469" t="s">
        <v>2679</v>
      </c>
      <c r="L36" s="322"/>
      <c r="M36" s="320"/>
    </row>
    <row r="37" spans="1:30" ht="20.100000000000001" customHeight="1" thickBot="1" x14ac:dyDescent="0.3">
      <c r="D37" s="697"/>
      <c r="E37" s="313" t="s">
        <v>2732</v>
      </c>
      <c r="F37" s="314" t="s">
        <v>20</v>
      </c>
      <c r="G37" s="315">
        <f>SUM(G33:G36)</f>
        <v>0</v>
      </c>
      <c r="J37" s="697"/>
      <c r="K37" s="470" t="s">
        <v>2679</v>
      </c>
      <c r="L37" s="324"/>
      <c r="M37" s="321"/>
    </row>
    <row r="38" spans="1:30" ht="20.100000000000001" customHeight="1" thickBot="1" x14ac:dyDescent="0.3">
      <c r="D38" s="760" t="s">
        <v>2726</v>
      </c>
      <c r="E38" s="761"/>
      <c r="F38" s="761"/>
      <c r="G38" s="762"/>
      <c r="J38" s="760" t="s">
        <v>2726</v>
      </c>
      <c r="K38" s="761"/>
      <c r="L38" s="761"/>
      <c r="M38" s="762"/>
      <c r="AD38" s="57"/>
    </row>
    <row r="39" spans="1:30" ht="20.100000000000001" customHeight="1" x14ac:dyDescent="0.25">
      <c r="AD39" s="57"/>
    </row>
    <row r="40" spans="1:30" ht="20.100000000000001" customHeight="1" thickBot="1" x14ac:dyDescent="0.3">
      <c r="AD40" s="57"/>
    </row>
    <row r="41" spans="1:30" ht="20.100000000000001" customHeight="1" x14ac:dyDescent="0.25">
      <c r="A41" s="814" t="s">
        <v>2624</v>
      </c>
      <c r="B41" s="689" t="s">
        <v>2625</v>
      </c>
      <c r="C41" s="690"/>
      <c r="D41" s="817" t="s">
        <v>53</v>
      </c>
      <c r="E41" s="819" t="s">
        <v>43</v>
      </c>
      <c r="F41" s="819" t="s">
        <v>2626</v>
      </c>
      <c r="G41" s="672" t="s">
        <v>2627</v>
      </c>
      <c r="H41" s="821" t="s">
        <v>2628</v>
      </c>
      <c r="I41" s="765" t="s">
        <v>2677</v>
      </c>
      <c r="J41" s="821" t="s">
        <v>2749</v>
      </c>
      <c r="K41" s="765" t="s">
        <v>2678</v>
      </c>
      <c r="L41" s="670" t="s">
        <v>2737</v>
      </c>
      <c r="M41" s="672" t="s">
        <v>2629</v>
      </c>
      <c r="N41" s="733" t="s">
        <v>62</v>
      </c>
      <c r="O41" s="753" t="s">
        <v>66</v>
      </c>
      <c r="P41" s="754"/>
      <c r="AD41" s="57"/>
    </row>
    <row r="42" spans="1:30" ht="20.100000000000001" customHeight="1" thickBot="1" x14ac:dyDescent="0.3">
      <c r="A42" s="815"/>
      <c r="B42" s="691"/>
      <c r="C42" s="692"/>
      <c r="D42" s="818"/>
      <c r="E42" s="820"/>
      <c r="F42" s="820"/>
      <c r="G42" s="673"/>
      <c r="H42" s="822"/>
      <c r="I42" s="766"/>
      <c r="J42" s="822"/>
      <c r="K42" s="766"/>
      <c r="L42" s="671"/>
      <c r="M42" s="673"/>
      <c r="N42" s="734"/>
      <c r="O42" s="755"/>
      <c r="P42" s="756"/>
      <c r="AD42" s="57"/>
    </row>
    <row r="43" spans="1:30" ht="20.100000000000001" customHeight="1" x14ac:dyDescent="0.25">
      <c r="A43" s="815"/>
      <c r="B43" s="691"/>
      <c r="C43" s="692"/>
      <c r="D43" s="336" t="s">
        <v>46</v>
      </c>
      <c r="E43" s="337" t="s">
        <v>82</v>
      </c>
      <c r="F43" s="130" t="s">
        <v>2635</v>
      </c>
      <c r="G43" s="340"/>
      <c r="H43" s="334"/>
      <c r="I43" s="334"/>
      <c r="J43" s="334"/>
      <c r="K43" s="334"/>
      <c r="L43" s="384"/>
      <c r="M43" s="350">
        <f>SUM(G43:L43)</f>
        <v>0</v>
      </c>
      <c r="N43" s="341">
        <f>M43*8250*0.0000001</f>
        <v>0</v>
      </c>
      <c r="O43" s="708" t="s">
        <v>2631</v>
      </c>
      <c r="P43" s="710">
        <f>N43+N45+N44</f>
        <v>0</v>
      </c>
      <c r="AD43" s="57"/>
    </row>
    <row r="44" spans="1:30" ht="20.100000000000001" customHeight="1" x14ac:dyDescent="0.25">
      <c r="A44" s="815"/>
      <c r="B44" s="691"/>
      <c r="C44" s="692"/>
      <c r="D44" s="335" t="s">
        <v>2736</v>
      </c>
      <c r="E44" s="338" t="s">
        <v>41</v>
      </c>
      <c r="F44" s="131" t="s">
        <v>2646</v>
      </c>
      <c r="G44" s="145"/>
      <c r="H44" s="143"/>
      <c r="I44" s="143"/>
      <c r="J44" s="143"/>
      <c r="K44" s="143"/>
      <c r="L44" s="385"/>
      <c r="M44" s="351">
        <f>SUM(G44:L44)</f>
        <v>0</v>
      </c>
      <c r="N44" s="175">
        <f>M44*860/0.9*10^-7</f>
        <v>0</v>
      </c>
      <c r="O44" s="709"/>
      <c r="P44" s="711"/>
      <c r="AD44" s="57"/>
    </row>
    <row r="45" spans="1:30" ht="20.100000000000001" customHeight="1" thickBot="1" x14ac:dyDescent="0.3">
      <c r="A45" s="815"/>
      <c r="B45" s="691"/>
      <c r="C45" s="692"/>
      <c r="D45" s="349" t="s">
        <v>2737</v>
      </c>
      <c r="E45" s="339" t="s">
        <v>42</v>
      </c>
      <c r="F45" s="132" t="s">
        <v>2646</v>
      </c>
      <c r="G45" s="146"/>
      <c r="H45" s="267"/>
      <c r="I45" s="267"/>
      <c r="J45" s="267"/>
      <c r="K45" s="267"/>
      <c r="L45" s="386"/>
      <c r="M45" s="352">
        <f>SUM(G45:L45)</f>
        <v>0</v>
      </c>
      <c r="N45" s="176">
        <f>M45</f>
        <v>0</v>
      </c>
      <c r="O45" s="712" t="s">
        <v>2634</v>
      </c>
      <c r="P45" s="711">
        <f>N46+N49+N52</f>
        <v>0</v>
      </c>
      <c r="AD45" s="57"/>
    </row>
    <row r="46" spans="1:30" ht="20.100000000000001" customHeight="1" x14ac:dyDescent="0.25">
      <c r="A46" s="815"/>
      <c r="B46" s="691"/>
      <c r="C46" s="692"/>
      <c r="D46" s="702" t="s">
        <v>45</v>
      </c>
      <c r="E46" s="705" t="s">
        <v>41</v>
      </c>
      <c r="F46" s="130" t="s">
        <v>2630</v>
      </c>
      <c r="G46" s="144"/>
      <c r="H46" s="142"/>
      <c r="I46" s="142"/>
      <c r="J46" s="142"/>
      <c r="K46" s="142"/>
      <c r="L46" s="387"/>
      <c r="M46" s="353">
        <f>SUM(G46:K46)</f>
        <v>0</v>
      </c>
      <c r="N46" s="174">
        <f>M46*0.187/1000</f>
        <v>0</v>
      </c>
      <c r="O46" s="712"/>
      <c r="P46" s="711"/>
      <c r="AD46" s="57"/>
    </row>
    <row r="47" spans="1:30" ht="20.100000000000001" customHeight="1" x14ac:dyDescent="0.25">
      <c r="A47" s="815"/>
      <c r="B47" s="691"/>
      <c r="C47" s="692"/>
      <c r="D47" s="703"/>
      <c r="E47" s="706"/>
      <c r="F47" s="131" t="s">
        <v>2632</v>
      </c>
      <c r="G47" s="145"/>
      <c r="H47" s="143"/>
      <c r="I47" s="143"/>
      <c r="J47" s="143"/>
      <c r="K47" s="143"/>
      <c r="L47" s="385"/>
      <c r="M47" s="351">
        <f t="shared" ref="M47:M54" si="2">SUM(G47:L47)</f>
        <v>0</v>
      </c>
      <c r="N47" s="175">
        <f>M47*0.187/1000</f>
        <v>0</v>
      </c>
      <c r="O47" s="712" t="s">
        <v>2636</v>
      </c>
      <c r="P47" s="711">
        <f>N48+N51+N54</f>
        <v>0</v>
      </c>
      <c r="AD47" s="57"/>
    </row>
    <row r="48" spans="1:30" ht="20.100000000000001" customHeight="1" thickBot="1" x14ac:dyDescent="0.3">
      <c r="A48" s="815"/>
      <c r="B48" s="691"/>
      <c r="C48" s="692"/>
      <c r="D48" s="704"/>
      <c r="E48" s="707"/>
      <c r="F48" s="132" t="s">
        <v>2633</v>
      </c>
      <c r="G48" s="146"/>
      <c r="H48" s="267"/>
      <c r="I48" s="267"/>
      <c r="J48" s="267"/>
      <c r="K48" s="267"/>
      <c r="L48" s="386"/>
      <c r="M48" s="352">
        <f t="shared" si="2"/>
        <v>0</v>
      </c>
      <c r="N48" s="176">
        <f>M48*0.187/1000</f>
        <v>0</v>
      </c>
      <c r="O48" s="712"/>
      <c r="P48" s="711"/>
      <c r="AD48" s="57"/>
    </row>
    <row r="49" spans="1:38" ht="20.100000000000001" customHeight="1" x14ac:dyDescent="0.25">
      <c r="A49" s="815"/>
      <c r="B49" s="691"/>
      <c r="C49" s="692"/>
      <c r="D49" s="702" t="s">
        <v>2735</v>
      </c>
      <c r="E49" s="705" t="s">
        <v>41</v>
      </c>
      <c r="F49" s="130" t="s">
        <v>2630</v>
      </c>
      <c r="G49" s="144"/>
      <c r="H49" s="142"/>
      <c r="I49" s="142"/>
      <c r="J49" s="142"/>
      <c r="K49" s="142"/>
      <c r="L49" s="387"/>
      <c r="M49" s="353">
        <f t="shared" si="2"/>
        <v>0</v>
      </c>
      <c r="N49" s="174">
        <f>M49*860/0.9*0.0000001</f>
        <v>0</v>
      </c>
      <c r="O49" s="709" t="s">
        <v>2637</v>
      </c>
      <c r="P49" s="711">
        <f>N47+N50+N53</f>
        <v>0</v>
      </c>
      <c r="AD49" s="57"/>
    </row>
    <row r="50" spans="1:38" ht="20.100000000000001" customHeight="1" x14ac:dyDescent="0.25">
      <c r="A50" s="815"/>
      <c r="B50" s="691"/>
      <c r="C50" s="692"/>
      <c r="D50" s="703"/>
      <c r="E50" s="706"/>
      <c r="F50" s="131" t="s">
        <v>2637</v>
      </c>
      <c r="G50" s="191"/>
      <c r="H50" s="143"/>
      <c r="I50" s="143"/>
      <c r="J50" s="143"/>
      <c r="K50" s="143"/>
      <c r="L50" s="385"/>
      <c r="M50" s="351">
        <f t="shared" si="2"/>
        <v>0</v>
      </c>
      <c r="N50" s="175">
        <f>M50*860/0.9*0.0000001</f>
        <v>0</v>
      </c>
      <c r="O50" s="709"/>
      <c r="P50" s="711"/>
      <c r="AD50" s="57"/>
    </row>
    <row r="51" spans="1:38" ht="20.100000000000001" customHeight="1" thickBot="1" x14ac:dyDescent="0.3">
      <c r="A51" s="815"/>
      <c r="B51" s="691"/>
      <c r="C51" s="692"/>
      <c r="D51" s="704"/>
      <c r="E51" s="707"/>
      <c r="F51" s="132" t="s">
        <v>2633</v>
      </c>
      <c r="G51" s="146"/>
      <c r="H51" s="267"/>
      <c r="I51" s="267"/>
      <c r="J51" s="267"/>
      <c r="K51" s="267"/>
      <c r="L51" s="386"/>
      <c r="M51" s="352">
        <f t="shared" si="2"/>
        <v>0</v>
      </c>
      <c r="N51" s="176">
        <f>M51*860/0.9*0.0000001</f>
        <v>0</v>
      </c>
      <c r="O51" s="698" t="s">
        <v>2741</v>
      </c>
      <c r="P51" s="700">
        <f>N8-P43+P49</f>
        <v>0</v>
      </c>
      <c r="AD51" s="57"/>
    </row>
    <row r="52" spans="1:38" ht="20.100000000000001" customHeight="1" x14ac:dyDescent="0.25">
      <c r="A52" s="815"/>
      <c r="B52" s="691"/>
      <c r="C52" s="692"/>
      <c r="D52" s="702" t="s">
        <v>48</v>
      </c>
      <c r="E52" s="705" t="s">
        <v>41</v>
      </c>
      <c r="F52" s="130" t="s">
        <v>2638</v>
      </c>
      <c r="G52" s="144"/>
      <c r="H52" s="142"/>
      <c r="I52" s="142"/>
      <c r="J52" s="142"/>
      <c r="K52" s="142"/>
      <c r="L52" s="387"/>
      <c r="M52" s="353">
        <f t="shared" si="2"/>
        <v>0</v>
      </c>
      <c r="N52" s="174">
        <f>IFERROR(M52*0.187/1000/#REF!,0)</f>
        <v>0</v>
      </c>
      <c r="O52" s="698"/>
      <c r="P52" s="700"/>
      <c r="AD52" s="57"/>
    </row>
    <row r="53" spans="1:38" ht="20.100000000000001" customHeight="1" x14ac:dyDescent="0.25">
      <c r="A53" s="815"/>
      <c r="B53" s="691"/>
      <c r="C53" s="692"/>
      <c r="D53" s="703"/>
      <c r="E53" s="706"/>
      <c r="F53" s="131" t="s">
        <v>2632</v>
      </c>
      <c r="G53" s="145"/>
      <c r="H53" s="143"/>
      <c r="I53" s="143"/>
      <c r="J53" s="143"/>
      <c r="K53" s="143"/>
      <c r="L53" s="385"/>
      <c r="M53" s="351">
        <f t="shared" si="2"/>
        <v>0</v>
      </c>
      <c r="N53" s="175">
        <f>IFERROR(M53*0.187/1000/#REF!,0)</f>
        <v>0</v>
      </c>
      <c r="O53" s="698"/>
      <c r="P53" s="700"/>
      <c r="AD53" s="57"/>
    </row>
    <row r="54" spans="1:38" ht="20.100000000000001" customHeight="1" thickBot="1" x14ac:dyDescent="0.3">
      <c r="A54" s="816"/>
      <c r="B54" s="693"/>
      <c r="C54" s="694"/>
      <c r="D54" s="704"/>
      <c r="E54" s="707"/>
      <c r="F54" s="132" t="s">
        <v>2633</v>
      </c>
      <c r="G54" s="146"/>
      <c r="H54" s="267"/>
      <c r="I54" s="267"/>
      <c r="J54" s="267"/>
      <c r="K54" s="267"/>
      <c r="L54" s="386"/>
      <c r="M54" s="352">
        <f t="shared" si="2"/>
        <v>0</v>
      </c>
      <c r="N54" s="176">
        <f>IFERROR(M54*0.187/1000/#REF!,0)</f>
        <v>0</v>
      </c>
      <c r="O54" s="699"/>
      <c r="P54" s="701"/>
      <c r="AD54" s="57"/>
    </row>
    <row r="55" spans="1:38" ht="20.100000000000001" customHeight="1" thickBot="1" x14ac:dyDescent="0.3">
      <c r="A55" s="181"/>
      <c r="B55" s="181"/>
      <c r="C55" s="181"/>
      <c r="D55" s="181"/>
      <c r="E55" s="181"/>
      <c r="F55" s="181"/>
      <c r="G55" s="181"/>
      <c r="H55" s="181"/>
      <c r="I55" s="181"/>
      <c r="J55" s="181"/>
      <c r="K55" s="181"/>
      <c r="L55" s="181"/>
      <c r="M55" s="181"/>
      <c r="N55" s="181"/>
      <c r="O55" s="181"/>
      <c r="P55" s="181"/>
      <c r="T55" s="231"/>
      <c r="AD55" s="57"/>
    </row>
    <row r="56" spans="1:38" ht="39.950000000000003" customHeight="1" thickBot="1" x14ac:dyDescent="0.3">
      <c r="A56" s="181"/>
      <c r="B56" s="181"/>
      <c r="C56" s="181"/>
      <c r="D56" s="181"/>
      <c r="E56" s="181"/>
      <c r="F56" s="181"/>
      <c r="G56" s="181"/>
      <c r="H56" s="181"/>
      <c r="I56" s="181"/>
      <c r="J56" s="181"/>
      <c r="K56" s="182"/>
      <c r="L56" s="767" t="s">
        <v>2763</v>
      </c>
      <c r="M56" s="743" t="s">
        <v>2651</v>
      </c>
      <c r="N56" s="744"/>
      <c r="O56" s="744"/>
      <c r="P56" s="745"/>
      <c r="T56" s="231"/>
      <c r="AK56" s="29" t="s">
        <v>2622</v>
      </c>
    </row>
    <row r="57" spans="1:38" ht="39.950000000000003" customHeight="1" thickBot="1" x14ac:dyDescent="0.3">
      <c r="A57" s="181"/>
      <c r="B57" s="181"/>
      <c r="C57" s="181"/>
      <c r="D57" s="806" t="str">
        <f>IFERROR(IF(VLOOKUP(L4,ATECO2007!$A$3:$D$1229,4,FALSE)=ATECO2007!$D$3,"Attenzione il codice ATECO selezionato appartiane ad un'attività del TERZIARIO!","Ok!"),"Verificare codice ATECO inserito!")</f>
        <v>Verificare codice ATECO inserito!</v>
      </c>
      <c r="E57" s="807"/>
      <c r="F57" s="807"/>
      <c r="G57" s="807"/>
      <c r="H57" s="807"/>
      <c r="I57" s="807"/>
      <c r="J57" s="808"/>
      <c r="K57" s="182"/>
      <c r="L57" s="768"/>
      <c r="M57" s="150" t="s">
        <v>2762</v>
      </c>
      <c r="N57" s="151" t="s">
        <v>2760</v>
      </c>
      <c r="O57" s="151" t="s">
        <v>2620</v>
      </c>
      <c r="P57" s="152" t="s">
        <v>2619</v>
      </c>
      <c r="T57" s="231"/>
      <c r="AK57" s="125">
        <f>INT((L58-100)/1100)+1</f>
        <v>0</v>
      </c>
      <c r="AL57" s="126">
        <f>IF(AND(AK57&gt;=1,AK57&lt;10),AK57,IF(AK57&gt;=10,10,0))</f>
        <v>0</v>
      </c>
    </row>
    <row r="58" spans="1:38" ht="39.950000000000003" customHeight="1" thickBot="1" x14ac:dyDescent="0.3">
      <c r="A58" s="181"/>
      <c r="B58" s="181"/>
      <c r="C58" s="181"/>
      <c r="D58" s="181"/>
      <c r="E58" s="181"/>
      <c r="F58" s="181"/>
      <c r="G58" s="181"/>
      <c r="H58" s="181"/>
      <c r="I58" s="181"/>
      <c r="J58" s="181"/>
      <c r="K58" s="182"/>
      <c r="L58" s="134">
        <f>N8+J47*0.187/1000</f>
        <v>0</v>
      </c>
      <c r="M58" s="154" t="s">
        <v>2765</v>
      </c>
      <c r="N58" s="153" t="str">
        <f>IF(M58&lt;&gt;"NO",VLOOKUP($AL$57,'CLUSTER Monitoraggio'!$A$2:$F$12,4,0),"")</f>
        <v>non soggetto a monitoraggio</v>
      </c>
      <c r="O58" s="148" t="str">
        <f>IF(M58&lt;&gt;"NO",VLOOKUP($AL$57,'CLUSTER Monitoraggio'!$A$2:$F$12,5,0),"")</f>
        <v>non soggetto a monitoraggio</v>
      </c>
      <c r="P58" s="149" t="str">
        <f>IF(M58&lt;&gt;"NO",VLOOKUP($AL$57,'CLUSTER Monitoraggio'!$A$2:$F$12,6,0),"")</f>
        <v>non soggetto a monitoraggio</v>
      </c>
      <c r="T58" s="231"/>
      <c r="AD58" s="57"/>
    </row>
    <row r="59" spans="1:38" ht="15.75" thickBot="1" x14ac:dyDescent="0.3">
      <c r="A59" s="809"/>
      <c r="B59" s="809"/>
      <c r="C59" s="809"/>
      <c r="D59" s="809"/>
      <c r="E59" s="809"/>
      <c r="F59" s="809"/>
      <c r="G59" s="809"/>
      <c r="H59" s="809"/>
      <c r="I59" s="809"/>
      <c r="J59" s="809"/>
      <c r="K59" s="809"/>
      <c r="L59" s="809"/>
      <c r="M59" s="809"/>
      <c r="N59" s="809"/>
      <c r="O59" s="809"/>
      <c r="P59" s="809"/>
    </row>
    <row r="60" spans="1:38" s="33" customFormat="1" ht="24.75" customHeight="1" x14ac:dyDescent="0.25">
      <c r="A60" s="519" t="s">
        <v>9</v>
      </c>
      <c r="B60" s="520"/>
      <c r="C60" s="520"/>
      <c r="D60" s="520"/>
      <c r="E60" s="520"/>
      <c r="F60" s="516" t="s">
        <v>2729</v>
      </c>
      <c r="G60" s="516" t="s">
        <v>2730</v>
      </c>
      <c r="H60" s="516" t="s">
        <v>2733</v>
      </c>
      <c r="I60" s="533" t="s">
        <v>2745</v>
      </c>
      <c r="J60" s="367" t="s">
        <v>15</v>
      </c>
      <c r="K60" s="268" t="s">
        <v>10</v>
      </c>
      <c r="L60" s="36"/>
      <c r="M60" s="36"/>
      <c r="N60" s="36"/>
      <c r="O60" s="36"/>
      <c r="P60" s="37"/>
      <c r="T60"/>
      <c r="U60"/>
    </row>
    <row r="61" spans="1:38" s="33" customFormat="1" ht="60" customHeight="1" thickBot="1" x14ac:dyDescent="0.3">
      <c r="A61" s="525"/>
      <c r="B61" s="526"/>
      <c r="C61" s="526"/>
      <c r="D61" s="526"/>
      <c r="E61" s="526"/>
      <c r="F61" s="517"/>
      <c r="G61" s="517"/>
      <c r="H61" s="517"/>
      <c r="I61" s="534"/>
      <c r="J61" s="368" t="s">
        <v>41</v>
      </c>
      <c r="K61" s="38" t="s">
        <v>42</v>
      </c>
      <c r="L61" s="365" t="s">
        <v>72</v>
      </c>
      <c r="M61" s="39" t="s">
        <v>39</v>
      </c>
      <c r="N61" s="39" t="s">
        <v>2641</v>
      </c>
      <c r="O61" s="749" t="str">
        <f>IF(SUM(J66:J97,J100:J112,J115:J121)&gt;0.95*J62,"Copertura del 95% dei consumi raggiunta","E' necessario dettagliare maggiormente la suddivisione dei consumi")</f>
        <v>E' necessario dettagliare maggiormente la suddivisione dei consumi</v>
      </c>
      <c r="P61" s="750"/>
      <c r="T61"/>
      <c r="U61"/>
    </row>
    <row r="62" spans="1:38" s="33" customFormat="1" ht="26.1" customHeight="1" thickBot="1" x14ac:dyDescent="0.3">
      <c r="A62" s="516" t="s">
        <v>36</v>
      </c>
      <c r="B62" s="516" t="s">
        <v>67</v>
      </c>
      <c r="C62" s="519" t="s">
        <v>9</v>
      </c>
      <c r="D62" s="520"/>
      <c r="E62" s="521"/>
      <c r="F62" s="517"/>
      <c r="G62" s="517"/>
      <c r="H62" s="517"/>
      <c r="I62" s="534"/>
      <c r="J62" s="98"/>
      <c r="K62" s="248">
        <f>J62*0.187*10^-3</f>
        <v>0</v>
      </c>
      <c r="L62" s="366">
        <f>J65+J99+J114</f>
        <v>0</v>
      </c>
      <c r="M62" s="204">
        <f>J62-L62</f>
        <v>0</v>
      </c>
      <c r="N62" s="205">
        <f>IFERROR(L62/J62,0)</f>
        <v>0</v>
      </c>
      <c r="O62" s="751"/>
      <c r="P62" s="752"/>
      <c r="T62"/>
      <c r="U62"/>
    </row>
    <row r="63" spans="1:38" s="33" customFormat="1" ht="24.95" customHeight="1" thickBot="1" x14ac:dyDescent="0.3">
      <c r="A63" s="517"/>
      <c r="B63" s="517"/>
      <c r="C63" s="522"/>
      <c r="D63" s="523"/>
      <c r="E63" s="524"/>
      <c r="F63" s="517"/>
      <c r="G63" s="517"/>
      <c r="H63" s="517"/>
      <c r="I63" s="534"/>
      <c r="J63" s="194"/>
      <c r="K63" s="194"/>
      <c r="L63" s="735" t="s">
        <v>2747</v>
      </c>
      <c r="M63" s="736"/>
      <c r="N63" s="736"/>
      <c r="O63" s="736"/>
      <c r="P63" s="737"/>
      <c r="T63"/>
      <c r="U63"/>
    </row>
    <row r="64" spans="1:38" s="33" customFormat="1" ht="24.95" customHeight="1" thickBot="1" x14ac:dyDescent="0.3">
      <c r="A64" s="518"/>
      <c r="B64" s="518"/>
      <c r="C64" s="525"/>
      <c r="D64" s="526"/>
      <c r="E64" s="527"/>
      <c r="F64" s="518"/>
      <c r="G64" s="518"/>
      <c r="H64" s="518"/>
      <c r="I64" s="535"/>
      <c r="J64" s="111" t="s">
        <v>15</v>
      </c>
      <c r="K64" s="348" t="s">
        <v>10</v>
      </c>
      <c r="L64" s="536" t="s">
        <v>2748</v>
      </c>
      <c r="M64" s="514"/>
      <c r="N64" s="515"/>
      <c r="O64" s="514" t="s">
        <v>2734</v>
      </c>
      <c r="P64" s="515"/>
      <c r="T64"/>
      <c r="U64"/>
    </row>
    <row r="65" spans="1:21" ht="24.95" customHeight="1" thickBot="1" x14ac:dyDescent="0.3">
      <c r="A65" s="40" t="s">
        <v>37</v>
      </c>
      <c r="B65" s="183" t="s">
        <v>0</v>
      </c>
      <c r="C65" s="536" t="s">
        <v>2761</v>
      </c>
      <c r="D65" s="514"/>
      <c r="E65" s="514"/>
      <c r="F65" s="514"/>
      <c r="G65" s="515"/>
      <c r="H65" s="460"/>
      <c r="I65" s="362">
        <f>'calcolo Percentuali'!B3</f>
        <v>0</v>
      </c>
      <c r="J65" s="363">
        <f>SUM(J66:J97)</f>
        <v>0</v>
      </c>
      <c r="K65" s="364" t="str">
        <f t="shared" ref="K65:K121" si="3">IF(J65=0,"",(J65*0.187*10^-3))</f>
        <v/>
      </c>
      <c r="L65" s="252" t="s">
        <v>33</v>
      </c>
      <c r="M65" s="254" t="s">
        <v>43</v>
      </c>
      <c r="N65" s="253" t="s">
        <v>2663</v>
      </c>
      <c r="O65" s="234" t="s">
        <v>33</v>
      </c>
      <c r="P65" s="235" t="s">
        <v>2664</v>
      </c>
      <c r="T65"/>
      <c r="U65"/>
    </row>
    <row r="66" spans="1:21" ht="18" customHeight="1" x14ac:dyDescent="0.25">
      <c r="A66" s="517"/>
      <c r="B66" s="236" t="s">
        <v>1</v>
      </c>
      <c r="C66" s="810" t="s">
        <v>2720</v>
      </c>
      <c r="D66" s="763" t="s">
        <v>2676</v>
      </c>
      <c r="E66" s="764"/>
      <c r="F66" s="342"/>
      <c r="G66" s="342" t="s">
        <v>2</v>
      </c>
      <c r="H66" s="243"/>
      <c r="I66" s="343"/>
      <c r="J66" s="97"/>
      <c r="K66" s="372" t="str">
        <f t="shared" si="3"/>
        <v/>
      </c>
      <c r="L66" s="379">
        <f t="shared" ref="L66:L72" si="4">$G$27</f>
        <v>0</v>
      </c>
      <c r="M66" s="369" t="s">
        <v>20</v>
      </c>
      <c r="N66" s="416" t="s">
        <v>2639</v>
      </c>
      <c r="O66" s="375" t="str">
        <f t="shared" ref="O66:O97" si="5">IF(L66=0,"",J66/L66)</f>
        <v/>
      </c>
      <c r="P66" s="269" t="str">
        <f t="shared" ref="P66:P97" si="6">IF(M66=0," ",(CONCATENATE($J$61," / ",M66)))</f>
        <v>kWh / ton</v>
      </c>
      <c r="T66"/>
      <c r="U66"/>
    </row>
    <row r="67" spans="1:21" ht="18" customHeight="1" x14ac:dyDescent="0.25">
      <c r="A67" s="517"/>
      <c r="B67" s="237" t="s">
        <v>12</v>
      </c>
      <c r="C67" s="811"/>
      <c r="D67" s="537" t="s">
        <v>2688</v>
      </c>
      <c r="E67" s="538"/>
      <c r="F67" s="344"/>
      <c r="G67" s="344"/>
      <c r="H67" s="244"/>
      <c r="I67" s="345"/>
      <c r="J67" s="95"/>
      <c r="K67" s="373" t="str">
        <f t="shared" ref="K67:K97" si="7">IF(J67=0,"",(J67*0.187*10^-3))</f>
        <v/>
      </c>
      <c r="L67" s="380">
        <f t="shared" si="4"/>
        <v>0</v>
      </c>
      <c r="M67" s="370" t="s">
        <v>20</v>
      </c>
      <c r="N67" s="417" t="s">
        <v>2639</v>
      </c>
      <c r="O67" s="376" t="str">
        <f t="shared" si="5"/>
        <v/>
      </c>
      <c r="P67" s="266" t="str">
        <f t="shared" si="6"/>
        <v>kWh / ton</v>
      </c>
      <c r="T67"/>
      <c r="U67"/>
    </row>
    <row r="68" spans="1:21" ht="18" customHeight="1" x14ac:dyDescent="0.25">
      <c r="A68" s="517"/>
      <c r="B68" s="238" t="s">
        <v>25</v>
      </c>
      <c r="C68" s="811"/>
      <c r="D68" s="537" t="s">
        <v>2666</v>
      </c>
      <c r="E68" s="538"/>
      <c r="F68" s="344"/>
      <c r="G68" s="344"/>
      <c r="H68" s="244"/>
      <c r="I68" s="345"/>
      <c r="J68" s="95"/>
      <c r="K68" s="373" t="str">
        <f t="shared" si="7"/>
        <v/>
      </c>
      <c r="L68" s="380">
        <f t="shared" si="4"/>
        <v>0</v>
      </c>
      <c r="M68" s="370" t="s">
        <v>20</v>
      </c>
      <c r="N68" s="417" t="s">
        <v>2639</v>
      </c>
      <c r="O68" s="376" t="str">
        <f t="shared" si="5"/>
        <v/>
      </c>
      <c r="P68" s="266" t="str">
        <f t="shared" si="6"/>
        <v>kWh / ton</v>
      </c>
      <c r="T68"/>
      <c r="U68"/>
    </row>
    <row r="69" spans="1:21" ht="18" customHeight="1" x14ac:dyDescent="0.25">
      <c r="A69" s="517"/>
      <c r="B69" s="237" t="s">
        <v>26</v>
      </c>
      <c r="C69" s="811"/>
      <c r="D69" s="537" t="s">
        <v>2668</v>
      </c>
      <c r="E69" s="538"/>
      <c r="F69" s="344"/>
      <c r="G69" s="344"/>
      <c r="H69" s="244"/>
      <c r="I69" s="345"/>
      <c r="J69" s="95"/>
      <c r="K69" s="373" t="str">
        <f t="shared" si="7"/>
        <v/>
      </c>
      <c r="L69" s="380">
        <f t="shared" si="4"/>
        <v>0</v>
      </c>
      <c r="M69" s="370" t="s">
        <v>20</v>
      </c>
      <c r="N69" s="417" t="s">
        <v>2639</v>
      </c>
      <c r="O69" s="376" t="str">
        <f t="shared" si="5"/>
        <v/>
      </c>
      <c r="P69" s="266" t="str">
        <f t="shared" si="6"/>
        <v>kWh / ton</v>
      </c>
      <c r="T69"/>
      <c r="U69"/>
    </row>
    <row r="70" spans="1:21" ht="18" customHeight="1" x14ac:dyDescent="0.25">
      <c r="A70" s="517"/>
      <c r="B70" s="238" t="s">
        <v>2575</v>
      </c>
      <c r="C70" s="568" t="s">
        <v>2738</v>
      </c>
      <c r="D70" s="572"/>
      <c r="E70" s="573"/>
      <c r="F70" s="344"/>
      <c r="G70" s="344"/>
      <c r="H70" s="244"/>
      <c r="I70" s="345"/>
      <c r="J70" s="95"/>
      <c r="K70" s="373" t="str">
        <f t="shared" si="7"/>
        <v/>
      </c>
      <c r="L70" s="380">
        <f t="shared" si="4"/>
        <v>0</v>
      </c>
      <c r="M70" s="370" t="s">
        <v>20</v>
      </c>
      <c r="N70" s="417" t="s">
        <v>2639</v>
      </c>
      <c r="O70" s="376" t="str">
        <f t="shared" si="5"/>
        <v/>
      </c>
      <c r="P70" s="266" t="str">
        <f t="shared" si="6"/>
        <v>kWh / ton</v>
      </c>
      <c r="T70"/>
      <c r="U70"/>
    </row>
    <row r="71" spans="1:21" ht="18" customHeight="1" x14ac:dyDescent="0.25">
      <c r="A71" s="517"/>
      <c r="B71" s="237" t="s">
        <v>2576</v>
      </c>
      <c r="C71" s="568"/>
      <c r="D71" s="572"/>
      <c r="E71" s="573"/>
      <c r="F71" s="344"/>
      <c r="G71" s="344"/>
      <c r="H71" s="244"/>
      <c r="I71" s="345"/>
      <c r="J71" s="95"/>
      <c r="K71" s="373" t="str">
        <f t="shared" si="7"/>
        <v/>
      </c>
      <c r="L71" s="380">
        <f t="shared" si="4"/>
        <v>0</v>
      </c>
      <c r="M71" s="370" t="s">
        <v>20</v>
      </c>
      <c r="N71" s="417" t="s">
        <v>2639</v>
      </c>
      <c r="O71" s="376" t="str">
        <f t="shared" si="5"/>
        <v/>
      </c>
      <c r="P71" s="266" t="str">
        <f t="shared" si="6"/>
        <v>kWh / ton</v>
      </c>
      <c r="T71"/>
      <c r="U71"/>
    </row>
    <row r="72" spans="1:21" ht="18" customHeight="1" thickBot="1" x14ac:dyDescent="0.3">
      <c r="A72" s="517"/>
      <c r="B72" s="239" t="s">
        <v>2577</v>
      </c>
      <c r="C72" s="568"/>
      <c r="D72" s="812"/>
      <c r="E72" s="813"/>
      <c r="F72" s="346"/>
      <c r="G72" s="346"/>
      <c r="H72" s="245"/>
      <c r="I72" s="347"/>
      <c r="J72" s="98"/>
      <c r="K72" s="374" t="str">
        <f t="shared" si="7"/>
        <v/>
      </c>
      <c r="L72" s="381">
        <f t="shared" si="4"/>
        <v>0</v>
      </c>
      <c r="M72" s="371" t="s">
        <v>20</v>
      </c>
      <c r="N72" s="418" t="s">
        <v>2639</v>
      </c>
      <c r="O72" s="377" t="str">
        <f t="shared" si="5"/>
        <v/>
      </c>
      <c r="P72" s="44" t="str">
        <f t="shared" si="6"/>
        <v>kWh / ton</v>
      </c>
      <c r="T72"/>
      <c r="U72"/>
    </row>
    <row r="73" spans="1:21" ht="18" customHeight="1" x14ac:dyDescent="0.25">
      <c r="A73" s="517"/>
      <c r="B73" s="236" t="s">
        <v>2578</v>
      </c>
      <c r="C73" s="566" t="s">
        <v>2670</v>
      </c>
      <c r="D73" s="746" t="s">
        <v>2710</v>
      </c>
      <c r="E73" s="747"/>
      <c r="F73" s="342"/>
      <c r="G73" s="342"/>
      <c r="H73" s="243"/>
      <c r="I73" s="343"/>
      <c r="J73" s="97"/>
      <c r="K73" s="246" t="str">
        <f t="shared" si="7"/>
        <v/>
      </c>
      <c r="L73" s="382">
        <f t="shared" ref="L73:L82" si="8">$G$32</f>
        <v>0</v>
      </c>
      <c r="M73" s="378" t="s">
        <v>20</v>
      </c>
      <c r="N73" s="419" t="s">
        <v>2639</v>
      </c>
      <c r="O73" s="261" t="str">
        <f t="shared" si="5"/>
        <v/>
      </c>
      <c r="P73" s="269" t="str">
        <f t="shared" si="6"/>
        <v>kWh / ton</v>
      </c>
      <c r="T73"/>
      <c r="U73"/>
    </row>
    <row r="74" spans="1:21" ht="18" customHeight="1" x14ac:dyDescent="0.25">
      <c r="A74" s="517"/>
      <c r="B74" s="238" t="s">
        <v>2579</v>
      </c>
      <c r="C74" s="567"/>
      <c r="D74" s="748" t="s">
        <v>2689</v>
      </c>
      <c r="E74" s="585"/>
      <c r="F74" s="344"/>
      <c r="G74" s="344"/>
      <c r="H74" s="244"/>
      <c r="I74" s="345"/>
      <c r="J74" s="95"/>
      <c r="K74" s="247" t="str">
        <f t="shared" si="7"/>
        <v/>
      </c>
      <c r="L74" s="380">
        <f t="shared" si="8"/>
        <v>0</v>
      </c>
      <c r="M74" s="370" t="s">
        <v>20</v>
      </c>
      <c r="N74" s="417" t="s">
        <v>2639</v>
      </c>
      <c r="O74" s="262" t="str">
        <f t="shared" si="5"/>
        <v/>
      </c>
      <c r="P74" s="266" t="str">
        <f t="shared" si="6"/>
        <v>kWh / ton</v>
      </c>
      <c r="T74"/>
      <c r="U74"/>
    </row>
    <row r="75" spans="1:21" ht="18" customHeight="1" x14ac:dyDescent="0.25">
      <c r="A75" s="517"/>
      <c r="B75" s="237" t="s">
        <v>2580</v>
      </c>
      <c r="C75" s="567"/>
      <c r="D75" s="584" t="s">
        <v>2740</v>
      </c>
      <c r="E75" s="585"/>
      <c r="F75" s="344"/>
      <c r="G75" s="344"/>
      <c r="H75" s="244"/>
      <c r="I75" s="345"/>
      <c r="J75" s="95"/>
      <c r="K75" s="247" t="str">
        <f t="shared" si="7"/>
        <v/>
      </c>
      <c r="L75" s="380">
        <f t="shared" si="8"/>
        <v>0</v>
      </c>
      <c r="M75" s="370" t="s">
        <v>20</v>
      </c>
      <c r="N75" s="417" t="s">
        <v>2639</v>
      </c>
      <c r="O75" s="262" t="str">
        <f t="shared" si="5"/>
        <v/>
      </c>
      <c r="P75" s="266" t="str">
        <f t="shared" si="6"/>
        <v>kWh / ton</v>
      </c>
      <c r="T75"/>
      <c r="U75"/>
    </row>
    <row r="76" spans="1:21" ht="18" customHeight="1" x14ac:dyDescent="0.25">
      <c r="A76" s="517"/>
      <c r="B76" s="238" t="s">
        <v>2581</v>
      </c>
      <c r="C76" s="567"/>
      <c r="D76" s="539" t="s">
        <v>2698</v>
      </c>
      <c r="E76" s="547"/>
      <c r="F76" s="344"/>
      <c r="G76" s="344"/>
      <c r="H76" s="244"/>
      <c r="I76" s="345"/>
      <c r="J76" s="95"/>
      <c r="K76" s="247" t="str">
        <f t="shared" si="7"/>
        <v/>
      </c>
      <c r="L76" s="380">
        <f t="shared" si="8"/>
        <v>0</v>
      </c>
      <c r="M76" s="370" t="s">
        <v>20</v>
      </c>
      <c r="N76" s="417" t="s">
        <v>2639</v>
      </c>
      <c r="O76" s="262" t="str">
        <f t="shared" si="5"/>
        <v/>
      </c>
      <c r="P76" s="266" t="str">
        <f t="shared" si="6"/>
        <v>kWh / ton</v>
      </c>
      <c r="T76"/>
      <c r="U76"/>
    </row>
    <row r="77" spans="1:21" ht="18" customHeight="1" x14ac:dyDescent="0.25">
      <c r="A77" s="517"/>
      <c r="B77" s="237" t="s">
        <v>2582</v>
      </c>
      <c r="C77" s="567"/>
      <c r="D77" s="584" t="s">
        <v>2669</v>
      </c>
      <c r="E77" s="585"/>
      <c r="F77" s="344"/>
      <c r="G77" s="344"/>
      <c r="H77" s="244"/>
      <c r="I77" s="345"/>
      <c r="J77" s="95"/>
      <c r="K77" s="247" t="str">
        <f t="shared" si="7"/>
        <v/>
      </c>
      <c r="L77" s="380">
        <f t="shared" si="8"/>
        <v>0</v>
      </c>
      <c r="M77" s="370" t="s">
        <v>20</v>
      </c>
      <c r="N77" s="417" t="s">
        <v>2639</v>
      </c>
      <c r="O77" s="262" t="str">
        <f t="shared" si="5"/>
        <v/>
      </c>
      <c r="P77" s="266" t="str">
        <f t="shared" si="6"/>
        <v>kWh / ton</v>
      </c>
      <c r="T77"/>
      <c r="U77"/>
    </row>
    <row r="78" spans="1:21" ht="18" customHeight="1" x14ac:dyDescent="0.25">
      <c r="A78" s="517"/>
      <c r="B78" s="238" t="s">
        <v>2585</v>
      </c>
      <c r="C78" s="567"/>
      <c r="D78" s="584" t="s">
        <v>2692</v>
      </c>
      <c r="E78" s="585"/>
      <c r="F78" s="344"/>
      <c r="G78" s="344"/>
      <c r="H78" s="244"/>
      <c r="I78" s="345"/>
      <c r="J78" s="95"/>
      <c r="K78" s="247" t="str">
        <f t="shared" si="7"/>
        <v/>
      </c>
      <c r="L78" s="380">
        <f t="shared" si="8"/>
        <v>0</v>
      </c>
      <c r="M78" s="370" t="s">
        <v>20</v>
      </c>
      <c r="N78" s="417" t="s">
        <v>2639</v>
      </c>
      <c r="O78" s="262" t="str">
        <f t="shared" si="5"/>
        <v/>
      </c>
      <c r="P78" s="266" t="str">
        <f t="shared" si="6"/>
        <v>kWh / ton</v>
      </c>
      <c r="T78"/>
      <c r="U78"/>
    </row>
    <row r="79" spans="1:21" ht="18" customHeight="1" x14ac:dyDescent="0.25">
      <c r="A79" s="517"/>
      <c r="B79" s="237" t="s">
        <v>2586</v>
      </c>
      <c r="C79" s="567"/>
      <c r="D79" s="584" t="s">
        <v>2708</v>
      </c>
      <c r="E79" s="585"/>
      <c r="F79" s="344"/>
      <c r="G79" s="344"/>
      <c r="H79" s="244"/>
      <c r="I79" s="345"/>
      <c r="J79" s="95"/>
      <c r="K79" s="247" t="str">
        <f t="shared" si="7"/>
        <v/>
      </c>
      <c r="L79" s="380">
        <f t="shared" si="8"/>
        <v>0</v>
      </c>
      <c r="M79" s="370" t="s">
        <v>20</v>
      </c>
      <c r="N79" s="417" t="s">
        <v>2639</v>
      </c>
      <c r="O79" s="262" t="str">
        <f t="shared" si="5"/>
        <v/>
      </c>
      <c r="P79" s="266" t="str">
        <f t="shared" si="6"/>
        <v>kWh / ton</v>
      </c>
      <c r="T79"/>
      <c r="U79"/>
    </row>
    <row r="80" spans="1:21" ht="18" customHeight="1" x14ac:dyDescent="0.25">
      <c r="A80" s="517"/>
      <c r="B80" s="238" t="s">
        <v>2587</v>
      </c>
      <c r="C80" s="568" t="s">
        <v>2738</v>
      </c>
      <c r="D80" s="584" t="s">
        <v>2709</v>
      </c>
      <c r="E80" s="585"/>
      <c r="F80" s="344"/>
      <c r="G80" s="344"/>
      <c r="H80" s="244"/>
      <c r="I80" s="345"/>
      <c r="J80" s="95"/>
      <c r="K80" s="247" t="str">
        <f t="shared" si="7"/>
        <v/>
      </c>
      <c r="L80" s="380">
        <f t="shared" si="8"/>
        <v>0</v>
      </c>
      <c r="M80" s="370" t="s">
        <v>20</v>
      </c>
      <c r="N80" s="417" t="s">
        <v>2639</v>
      </c>
      <c r="O80" s="262" t="str">
        <f t="shared" si="5"/>
        <v/>
      </c>
      <c r="P80" s="266" t="str">
        <f t="shared" si="6"/>
        <v>kWh / ton</v>
      </c>
      <c r="T80"/>
      <c r="U80"/>
    </row>
    <row r="81" spans="1:21" ht="18" customHeight="1" x14ac:dyDescent="0.25">
      <c r="A81" s="517"/>
      <c r="B81" s="237" t="s">
        <v>2652</v>
      </c>
      <c r="C81" s="568"/>
      <c r="D81" s="553"/>
      <c r="E81" s="554"/>
      <c r="F81" s="344"/>
      <c r="G81" s="344"/>
      <c r="H81" s="244"/>
      <c r="I81" s="345"/>
      <c r="J81" s="95"/>
      <c r="K81" s="247" t="str">
        <f t="shared" si="7"/>
        <v/>
      </c>
      <c r="L81" s="380">
        <f t="shared" si="8"/>
        <v>0</v>
      </c>
      <c r="M81" s="370" t="s">
        <v>20</v>
      </c>
      <c r="N81" s="417" t="s">
        <v>2639</v>
      </c>
      <c r="O81" s="262" t="str">
        <f t="shared" si="5"/>
        <v/>
      </c>
      <c r="P81" s="266" t="str">
        <f t="shared" si="6"/>
        <v>kWh / ton</v>
      </c>
      <c r="T81"/>
      <c r="U81"/>
    </row>
    <row r="82" spans="1:21" ht="18" customHeight="1" thickBot="1" x14ac:dyDescent="0.3">
      <c r="A82" s="517"/>
      <c r="B82" s="239" t="s">
        <v>2653</v>
      </c>
      <c r="C82" s="569"/>
      <c r="D82" s="558"/>
      <c r="E82" s="603"/>
      <c r="F82" s="346"/>
      <c r="G82" s="346"/>
      <c r="H82" s="245"/>
      <c r="I82" s="347"/>
      <c r="J82" s="98"/>
      <c r="K82" s="248" t="str">
        <f t="shared" si="7"/>
        <v/>
      </c>
      <c r="L82" s="380">
        <f t="shared" si="8"/>
        <v>0</v>
      </c>
      <c r="M82" s="371" t="s">
        <v>20</v>
      </c>
      <c r="N82" s="418" t="s">
        <v>2639</v>
      </c>
      <c r="O82" s="263" t="str">
        <f t="shared" si="5"/>
        <v/>
      </c>
      <c r="P82" s="44" t="str">
        <f t="shared" si="6"/>
        <v>kWh / ton</v>
      </c>
      <c r="T82"/>
      <c r="U82"/>
    </row>
    <row r="83" spans="1:21" s="216" customFormat="1" ht="18" customHeight="1" x14ac:dyDescent="0.25">
      <c r="A83" s="517"/>
      <c r="B83" s="223" t="s">
        <v>2654</v>
      </c>
      <c r="C83" s="529" t="s">
        <v>2683</v>
      </c>
      <c r="D83" s="741" t="s">
        <v>2681</v>
      </c>
      <c r="E83" s="742"/>
      <c r="F83" s="342" t="s">
        <v>2</v>
      </c>
      <c r="G83" s="342"/>
      <c r="H83" s="243"/>
      <c r="I83" s="343"/>
      <c r="J83" s="97"/>
      <c r="K83" s="246" t="str">
        <f t="shared" si="7"/>
        <v/>
      </c>
      <c r="L83" s="379">
        <f t="shared" ref="L83:L97" si="9">$G$37</f>
        <v>0</v>
      </c>
      <c r="M83" s="369" t="s">
        <v>20</v>
      </c>
      <c r="N83" s="416" t="s">
        <v>2639</v>
      </c>
      <c r="O83" s="261" t="str">
        <f t="shared" si="5"/>
        <v/>
      </c>
      <c r="P83" s="269" t="str">
        <f t="shared" si="6"/>
        <v>kWh / ton</v>
      </c>
      <c r="T83"/>
      <c r="U83"/>
    </row>
    <row r="84" spans="1:21" s="216" customFormat="1" ht="18" customHeight="1" x14ac:dyDescent="0.25">
      <c r="A84" s="517"/>
      <c r="B84" s="218" t="s">
        <v>2655</v>
      </c>
      <c r="C84" s="529"/>
      <c r="D84" s="537" t="s">
        <v>2689</v>
      </c>
      <c r="E84" s="538"/>
      <c r="F84" s="344"/>
      <c r="G84" s="344"/>
      <c r="H84" s="244"/>
      <c r="I84" s="345"/>
      <c r="J84" s="95"/>
      <c r="K84" s="247" t="str">
        <f t="shared" si="7"/>
        <v/>
      </c>
      <c r="L84" s="380">
        <f t="shared" si="9"/>
        <v>0</v>
      </c>
      <c r="M84" s="370" t="s">
        <v>20</v>
      </c>
      <c r="N84" s="417" t="s">
        <v>2639</v>
      </c>
      <c r="O84" s="262" t="str">
        <f t="shared" si="5"/>
        <v/>
      </c>
      <c r="P84" s="266" t="str">
        <f t="shared" si="6"/>
        <v>kWh / ton</v>
      </c>
      <c r="T84"/>
      <c r="U84"/>
    </row>
    <row r="85" spans="1:21" s="216" customFormat="1" ht="18" customHeight="1" x14ac:dyDescent="0.25">
      <c r="A85" s="517"/>
      <c r="B85" s="223" t="s">
        <v>2656</v>
      </c>
      <c r="C85" s="529"/>
      <c r="D85" s="570" t="s">
        <v>2691</v>
      </c>
      <c r="E85" s="571"/>
      <c r="F85" s="344"/>
      <c r="G85" s="344"/>
      <c r="H85" s="244"/>
      <c r="I85" s="345"/>
      <c r="J85" s="95"/>
      <c r="K85" s="247" t="str">
        <f t="shared" si="7"/>
        <v/>
      </c>
      <c r="L85" s="380">
        <f t="shared" si="9"/>
        <v>0</v>
      </c>
      <c r="M85" s="370" t="s">
        <v>20</v>
      </c>
      <c r="N85" s="417" t="s">
        <v>2639</v>
      </c>
      <c r="O85" s="262" t="str">
        <f t="shared" si="5"/>
        <v/>
      </c>
      <c r="P85" s="266" t="str">
        <f t="shared" si="6"/>
        <v>kWh / ton</v>
      </c>
      <c r="T85"/>
      <c r="U85"/>
    </row>
    <row r="86" spans="1:21" s="216" customFormat="1" ht="18" customHeight="1" x14ac:dyDescent="0.25">
      <c r="A86" s="517"/>
      <c r="B86" s="218" t="s">
        <v>2684</v>
      </c>
      <c r="C86" s="529"/>
      <c r="D86" s="570" t="s">
        <v>2693</v>
      </c>
      <c r="E86" s="571"/>
      <c r="F86" s="344"/>
      <c r="G86" s="344"/>
      <c r="H86" s="244"/>
      <c r="I86" s="345"/>
      <c r="J86" s="95"/>
      <c r="K86" s="247" t="str">
        <f t="shared" si="7"/>
        <v/>
      </c>
      <c r="L86" s="380">
        <f t="shared" si="9"/>
        <v>0</v>
      </c>
      <c r="M86" s="370" t="s">
        <v>20</v>
      </c>
      <c r="N86" s="417" t="s">
        <v>2639</v>
      </c>
      <c r="O86" s="262" t="str">
        <f t="shared" si="5"/>
        <v/>
      </c>
      <c r="P86" s="266" t="str">
        <f t="shared" si="6"/>
        <v>kWh / ton</v>
      </c>
      <c r="T86"/>
      <c r="U86"/>
    </row>
    <row r="87" spans="1:21" ht="18" customHeight="1" x14ac:dyDescent="0.25">
      <c r="A87" s="517"/>
      <c r="B87" s="223" t="s">
        <v>2685</v>
      </c>
      <c r="C87" s="529"/>
      <c r="D87" s="537" t="s">
        <v>2694</v>
      </c>
      <c r="E87" s="538"/>
      <c r="F87" s="344"/>
      <c r="G87" s="344"/>
      <c r="H87" s="244"/>
      <c r="I87" s="345"/>
      <c r="J87" s="95"/>
      <c r="K87" s="247" t="str">
        <f t="shared" si="7"/>
        <v/>
      </c>
      <c r="L87" s="380">
        <f t="shared" si="9"/>
        <v>0</v>
      </c>
      <c r="M87" s="370" t="s">
        <v>20</v>
      </c>
      <c r="N87" s="417" t="s">
        <v>2639</v>
      </c>
      <c r="O87" s="262" t="str">
        <f t="shared" si="5"/>
        <v/>
      </c>
      <c r="P87" s="266" t="str">
        <f t="shared" si="6"/>
        <v>kWh / ton</v>
      </c>
      <c r="T87"/>
      <c r="U87"/>
    </row>
    <row r="88" spans="1:21" ht="18" customHeight="1" x14ac:dyDescent="0.25">
      <c r="A88" s="517"/>
      <c r="B88" s="218" t="s">
        <v>2686</v>
      </c>
      <c r="C88" s="529"/>
      <c r="D88" s="539" t="s">
        <v>2699</v>
      </c>
      <c r="E88" s="540"/>
      <c r="F88" s="344"/>
      <c r="G88" s="344"/>
      <c r="H88" s="244"/>
      <c r="I88" s="345"/>
      <c r="J88" s="95"/>
      <c r="K88" s="247" t="str">
        <f t="shared" si="7"/>
        <v/>
      </c>
      <c r="L88" s="380">
        <f t="shared" si="9"/>
        <v>0</v>
      </c>
      <c r="M88" s="370" t="s">
        <v>20</v>
      </c>
      <c r="N88" s="417" t="s">
        <v>2639</v>
      </c>
      <c r="O88" s="262" t="str">
        <f t="shared" si="5"/>
        <v/>
      </c>
      <c r="P88" s="266" t="str">
        <f t="shared" si="6"/>
        <v>kWh / ton</v>
      </c>
      <c r="T88"/>
      <c r="U88"/>
    </row>
    <row r="89" spans="1:21" ht="18" customHeight="1" x14ac:dyDescent="0.25">
      <c r="A89" s="517"/>
      <c r="B89" s="223" t="s">
        <v>2687</v>
      </c>
      <c r="C89" s="529"/>
      <c r="D89" s="539" t="s">
        <v>2698</v>
      </c>
      <c r="E89" s="540"/>
      <c r="F89" s="344"/>
      <c r="G89" s="344"/>
      <c r="H89" s="244"/>
      <c r="I89" s="345"/>
      <c r="J89" s="95"/>
      <c r="K89" s="247" t="str">
        <f t="shared" si="7"/>
        <v/>
      </c>
      <c r="L89" s="380">
        <f t="shared" si="9"/>
        <v>0</v>
      </c>
      <c r="M89" s="370" t="s">
        <v>20</v>
      </c>
      <c r="N89" s="417" t="s">
        <v>2639</v>
      </c>
      <c r="O89" s="262" t="str">
        <f t="shared" si="5"/>
        <v/>
      </c>
      <c r="P89" s="266" t="str">
        <f t="shared" si="6"/>
        <v>kWh / ton</v>
      </c>
      <c r="T89"/>
      <c r="U89"/>
    </row>
    <row r="90" spans="1:21" ht="18" customHeight="1" x14ac:dyDescent="0.25">
      <c r="A90" s="517"/>
      <c r="B90" s="218" t="s">
        <v>2701</v>
      </c>
      <c r="C90" s="529"/>
      <c r="D90" s="539" t="s">
        <v>2702</v>
      </c>
      <c r="E90" s="540"/>
      <c r="F90" s="344"/>
      <c r="G90" s="344"/>
      <c r="H90" s="244"/>
      <c r="I90" s="345"/>
      <c r="J90" s="95"/>
      <c r="K90" s="247" t="str">
        <f t="shared" si="7"/>
        <v/>
      </c>
      <c r="L90" s="380">
        <f t="shared" si="9"/>
        <v>0</v>
      </c>
      <c r="M90" s="370" t="s">
        <v>20</v>
      </c>
      <c r="N90" s="417" t="s">
        <v>2639</v>
      </c>
      <c r="O90" s="262" t="str">
        <f t="shared" si="5"/>
        <v/>
      </c>
      <c r="P90" s="266" t="str">
        <f t="shared" si="6"/>
        <v>kWh / ton</v>
      </c>
      <c r="T90"/>
      <c r="U90"/>
    </row>
    <row r="91" spans="1:21" ht="18" customHeight="1" x14ac:dyDescent="0.25">
      <c r="A91" s="517"/>
      <c r="B91" s="223" t="s">
        <v>2711</v>
      </c>
      <c r="C91" s="529"/>
      <c r="D91" s="539" t="s">
        <v>2703</v>
      </c>
      <c r="E91" s="540"/>
      <c r="F91" s="344"/>
      <c r="G91" s="344"/>
      <c r="H91" s="244"/>
      <c r="I91" s="345"/>
      <c r="J91" s="95"/>
      <c r="K91" s="247" t="str">
        <f t="shared" si="7"/>
        <v/>
      </c>
      <c r="L91" s="380">
        <f t="shared" si="9"/>
        <v>0</v>
      </c>
      <c r="M91" s="370" t="s">
        <v>20</v>
      </c>
      <c r="N91" s="417" t="s">
        <v>2639</v>
      </c>
      <c r="O91" s="262" t="str">
        <f t="shared" si="5"/>
        <v/>
      </c>
      <c r="P91" s="266" t="str">
        <f t="shared" si="6"/>
        <v>kWh / ton</v>
      </c>
      <c r="T91"/>
      <c r="U91"/>
    </row>
    <row r="92" spans="1:21" ht="18" customHeight="1" x14ac:dyDescent="0.25">
      <c r="A92" s="517"/>
      <c r="B92" s="218" t="s">
        <v>2712</v>
      </c>
      <c r="C92" s="529"/>
      <c r="D92" s="539" t="s">
        <v>2704</v>
      </c>
      <c r="E92" s="540"/>
      <c r="F92" s="344"/>
      <c r="G92" s="344"/>
      <c r="H92" s="244"/>
      <c r="I92" s="345"/>
      <c r="J92" s="95"/>
      <c r="K92" s="247" t="str">
        <f t="shared" si="7"/>
        <v/>
      </c>
      <c r="L92" s="380">
        <f t="shared" si="9"/>
        <v>0</v>
      </c>
      <c r="M92" s="370" t="s">
        <v>20</v>
      </c>
      <c r="N92" s="417" t="s">
        <v>2639</v>
      </c>
      <c r="O92" s="262" t="str">
        <f t="shared" si="5"/>
        <v/>
      </c>
      <c r="P92" s="266" t="str">
        <f t="shared" si="6"/>
        <v>kWh / ton</v>
      </c>
      <c r="T92"/>
      <c r="U92"/>
    </row>
    <row r="93" spans="1:21" ht="18" customHeight="1" x14ac:dyDescent="0.25">
      <c r="A93" s="517"/>
      <c r="B93" s="223" t="s">
        <v>2713</v>
      </c>
      <c r="C93" s="529"/>
      <c r="D93" s="539" t="s">
        <v>2705</v>
      </c>
      <c r="E93" s="540"/>
      <c r="F93" s="344"/>
      <c r="G93" s="344"/>
      <c r="H93" s="244"/>
      <c r="I93" s="345"/>
      <c r="J93" s="95"/>
      <c r="K93" s="247" t="str">
        <f t="shared" si="7"/>
        <v/>
      </c>
      <c r="L93" s="380">
        <f t="shared" si="9"/>
        <v>0</v>
      </c>
      <c r="M93" s="370" t="s">
        <v>20</v>
      </c>
      <c r="N93" s="417" t="s">
        <v>2639</v>
      </c>
      <c r="O93" s="262" t="str">
        <f t="shared" si="5"/>
        <v/>
      </c>
      <c r="P93" s="266" t="str">
        <f t="shared" si="6"/>
        <v>kWh / ton</v>
      </c>
      <c r="T93"/>
      <c r="U93"/>
    </row>
    <row r="94" spans="1:21" ht="18" customHeight="1" x14ac:dyDescent="0.25">
      <c r="A94" s="517"/>
      <c r="B94" s="218" t="s">
        <v>2714</v>
      </c>
      <c r="C94" s="529"/>
      <c r="D94" s="539" t="s">
        <v>2706</v>
      </c>
      <c r="E94" s="540"/>
      <c r="F94" s="344"/>
      <c r="G94" s="344"/>
      <c r="H94" s="244"/>
      <c r="I94" s="345"/>
      <c r="J94" s="95"/>
      <c r="K94" s="247" t="str">
        <f t="shared" si="7"/>
        <v/>
      </c>
      <c r="L94" s="380">
        <f t="shared" si="9"/>
        <v>0</v>
      </c>
      <c r="M94" s="370" t="s">
        <v>20</v>
      </c>
      <c r="N94" s="417" t="s">
        <v>2639</v>
      </c>
      <c r="O94" s="262" t="str">
        <f t="shared" si="5"/>
        <v/>
      </c>
      <c r="P94" s="266" t="str">
        <f t="shared" si="6"/>
        <v>kWh / ton</v>
      </c>
      <c r="T94"/>
      <c r="U94"/>
    </row>
    <row r="95" spans="1:21" ht="18" customHeight="1" x14ac:dyDescent="0.25">
      <c r="A95" s="517"/>
      <c r="B95" s="223" t="s">
        <v>2715</v>
      </c>
      <c r="C95" s="568" t="s">
        <v>2738</v>
      </c>
      <c r="D95" s="539" t="s">
        <v>2707</v>
      </c>
      <c r="E95" s="540"/>
      <c r="F95" s="344"/>
      <c r="G95" s="344"/>
      <c r="H95" s="244"/>
      <c r="I95" s="345"/>
      <c r="J95" s="95"/>
      <c r="K95" s="247" t="str">
        <f t="shared" si="7"/>
        <v/>
      </c>
      <c r="L95" s="380">
        <f t="shared" si="9"/>
        <v>0</v>
      </c>
      <c r="M95" s="370" t="s">
        <v>20</v>
      </c>
      <c r="N95" s="417" t="s">
        <v>2639</v>
      </c>
      <c r="O95" s="262" t="str">
        <f t="shared" si="5"/>
        <v/>
      </c>
      <c r="P95" s="266" t="str">
        <f t="shared" si="6"/>
        <v>kWh / ton</v>
      </c>
      <c r="T95"/>
      <c r="U95"/>
    </row>
    <row r="96" spans="1:21" ht="18" customHeight="1" x14ac:dyDescent="0.25">
      <c r="A96" s="517"/>
      <c r="B96" s="218" t="s">
        <v>2716</v>
      </c>
      <c r="C96" s="568"/>
      <c r="D96" s="557"/>
      <c r="E96" s="557"/>
      <c r="F96" s="344"/>
      <c r="G96" s="344"/>
      <c r="H96" s="244"/>
      <c r="I96" s="345"/>
      <c r="J96" s="95"/>
      <c r="K96" s="247" t="str">
        <f t="shared" si="7"/>
        <v/>
      </c>
      <c r="L96" s="380">
        <f t="shared" si="9"/>
        <v>0</v>
      </c>
      <c r="M96" s="370" t="s">
        <v>20</v>
      </c>
      <c r="N96" s="417" t="s">
        <v>2639</v>
      </c>
      <c r="O96" s="262" t="str">
        <f t="shared" si="5"/>
        <v/>
      </c>
      <c r="P96" s="266" t="str">
        <f t="shared" si="6"/>
        <v>kWh / ton</v>
      </c>
      <c r="T96"/>
      <c r="U96"/>
    </row>
    <row r="97" spans="1:21" ht="18" customHeight="1" thickBot="1" x14ac:dyDescent="0.3">
      <c r="A97" s="517"/>
      <c r="B97" s="223" t="s">
        <v>2717</v>
      </c>
      <c r="C97" s="569"/>
      <c r="D97" s="558"/>
      <c r="E97" s="558"/>
      <c r="F97" s="346"/>
      <c r="G97" s="346"/>
      <c r="H97" s="245"/>
      <c r="I97" s="347"/>
      <c r="J97" s="98"/>
      <c r="K97" s="248" t="str">
        <f t="shared" si="7"/>
        <v/>
      </c>
      <c r="L97" s="381">
        <f t="shared" si="9"/>
        <v>0</v>
      </c>
      <c r="M97" s="371" t="s">
        <v>20</v>
      </c>
      <c r="N97" s="418" t="s">
        <v>2639</v>
      </c>
      <c r="O97" s="263" t="str">
        <f t="shared" si="5"/>
        <v/>
      </c>
      <c r="P97" s="44" t="str">
        <f t="shared" si="6"/>
        <v>kWh / ton</v>
      </c>
      <c r="T97"/>
      <c r="U97"/>
    </row>
    <row r="98" spans="1:21" ht="9" customHeight="1" thickBot="1" x14ac:dyDescent="0.3">
      <c r="A98" s="193"/>
      <c r="B98" s="249"/>
      <c r="C98" s="207"/>
      <c r="D98" s="291"/>
      <c r="E98" s="291"/>
      <c r="F98" s="291"/>
      <c r="G98" s="291"/>
      <c r="H98" s="291"/>
      <c r="I98" s="291"/>
      <c r="J98" s="207"/>
      <c r="K98" s="207"/>
      <c r="L98" s="207"/>
      <c r="M98" s="207"/>
      <c r="N98" s="207"/>
      <c r="O98" s="207"/>
      <c r="P98" s="250"/>
      <c r="T98"/>
      <c r="U98"/>
    </row>
    <row r="99" spans="1:21" ht="24.95" customHeight="1" thickBot="1" x14ac:dyDescent="0.3">
      <c r="A99" s="40" t="s">
        <v>37</v>
      </c>
      <c r="B99" s="41" t="s">
        <v>3</v>
      </c>
      <c r="C99" s="536" t="s">
        <v>7</v>
      </c>
      <c r="D99" s="514"/>
      <c r="E99" s="514"/>
      <c r="F99" s="514"/>
      <c r="G99" s="515"/>
      <c r="H99" s="206"/>
      <c r="I99" s="383">
        <f>'calcolo Percentuali'!B37</f>
        <v>0</v>
      </c>
      <c r="J99" s="275">
        <f>SUM(J100:J112)</f>
        <v>0</v>
      </c>
      <c r="K99" s="276" t="str">
        <f t="shared" si="3"/>
        <v/>
      </c>
      <c r="L99" s="252" t="s">
        <v>33</v>
      </c>
      <c r="M99" s="254" t="s">
        <v>43</v>
      </c>
      <c r="N99" s="253" t="s">
        <v>2663</v>
      </c>
      <c r="O99" s="256" t="s">
        <v>33</v>
      </c>
      <c r="P99" s="251" t="s">
        <v>43</v>
      </c>
      <c r="T99"/>
      <c r="U99"/>
    </row>
    <row r="100" spans="1:21" ht="18" customHeight="1" x14ac:dyDescent="0.25">
      <c r="A100" s="590" t="s">
        <v>38</v>
      </c>
      <c r="B100" s="102" t="s">
        <v>4</v>
      </c>
      <c r="C100" s="528" t="s">
        <v>2675</v>
      </c>
      <c r="D100" s="592" t="s">
        <v>2721</v>
      </c>
      <c r="E100" s="593"/>
      <c r="F100" s="342"/>
      <c r="G100" s="342"/>
      <c r="H100" s="279"/>
      <c r="I100" s="343"/>
      <c r="J100" s="97"/>
      <c r="K100" s="246" t="str">
        <f t="shared" si="3"/>
        <v/>
      </c>
      <c r="L100" s="184"/>
      <c r="M100" s="241"/>
      <c r="N100" s="257"/>
      <c r="O100" s="261" t="str">
        <f t="shared" ref="O100:O111" si="10">IF(L100=0,"",J100/L100)</f>
        <v/>
      </c>
      <c r="P100" s="43" t="str">
        <f t="shared" ref="P100:P111" si="11">IF(M100=0," ",(CONCATENATE($J$61," / ",M100)))</f>
        <v xml:space="preserve"> </v>
      </c>
      <c r="T100"/>
      <c r="U100"/>
    </row>
    <row r="101" spans="1:21" ht="18" customHeight="1" x14ac:dyDescent="0.25">
      <c r="A101" s="590"/>
      <c r="B101" s="103" t="s">
        <v>11</v>
      </c>
      <c r="C101" s="529"/>
      <c r="D101" s="555" t="s">
        <v>2671</v>
      </c>
      <c r="E101" s="556"/>
      <c r="F101" s="344"/>
      <c r="G101" s="344"/>
      <c r="H101" s="280"/>
      <c r="I101" s="345"/>
      <c r="J101" s="95"/>
      <c r="K101" s="247" t="str">
        <f t="shared" si="3"/>
        <v/>
      </c>
      <c r="L101" s="83"/>
      <c r="M101" s="240"/>
      <c r="N101" s="258"/>
      <c r="O101" s="262" t="str">
        <f t="shared" si="10"/>
        <v/>
      </c>
      <c r="P101" s="42" t="str">
        <f t="shared" si="11"/>
        <v xml:space="preserve"> </v>
      </c>
      <c r="T101"/>
      <c r="U101"/>
    </row>
    <row r="102" spans="1:21" ht="18" customHeight="1" x14ac:dyDescent="0.25">
      <c r="A102" s="590"/>
      <c r="B102" s="103" t="s">
        <v>27</v>
      </c>
      <c r="C102" s="529"/>
      <c r="D102" s="555" t="s">
        <v>2672</v>
      </c>
      <c r="E102" s="556"/>
      <c r="F102" s="344"/>
      <c r="G102" s="344"/>
      <c r="H102" s="280"/>
      <c r="I102" s="345"/>
      <c r="J102" s="95"/>
      <c r="K102" s="247" t="str">
        <f t="shared" ref="K102:K111" si="12">IF(J102=0,"",(J102*0.187*10^-3))</f>
        <v/>
      </c>
      <c r="L102" s="83"/>
      <c r="M102" s="240"/>
      <c r="N102" s="258"/>
      <c r="O102" s="262" t="str">
        <f t="shared" si="10"/>
        <v/>
      </c>
      <c r="P102" s="42" t="str">
        <f t="shared" si="11"/>
        <v xml:space="preserve"> </v>
      </c>
      <c r="T102"/>
      <c r="U102"/>
    </row>
    <row r="103" spans="1:21" ht="18" customHeight="1" x14ac:dyDescent="0.25">
      <c r="A103" s="590"/>
      <c r="B103" s="103" t="s">
        <v>28</v>
      </c>
      <c r="C103" s="529"/>
      <c r="D103" s="555" t="s">
        <v>2722</v>
      </c>
      <c r="E103" s="556"/>
      <c r="F103" s="344"/>
      <c r="G103" s="344"/>
      <c r="H103" s="280"/>
      <c r="I103" s="345"/>
      <c r="J103" s="95"/>
      <c r="K103" s="247" t="str">
        <f t="shared" si="12"/>
        <v/>
      </c>
      <c r="L103" s="83"/>
      <c r="M103" s="240"/>
      <c r="N103" s="258"/>
      <c r="O103" s="262" t="str">
        <f t="shared" si="10"/>
        <v/>
      </c>
      <c r="P103" s="42" t="str">
        <f t="shared" si="11"/>
        <v xml:space="preserve"> </v>
      </c>
      <c r="T103"/>
      <c r="U103"/>
    </row>
    <row r="104" spans="1:21" ht="18" customHeight="1" x14ac:dyDescent="0.25">
      <c r="A104" s="590"/>
      <c r="B104" s="103" t="s">
        <v>29</v>
      </c>
      <c r="C104" s="529"/>
      <c r="D104" s="555" t="s">
        <v>2673</v>
      </c>
      <c r="E104" s="556"/>
      <c r="F104" s="344"/>
      <c r="G104" s="344"/>
      <c r="H104" s="280"/>
      <c r="I104" s="345"/>
      <c r="J104" s="95"/>
      <c r="K104" s="247" t="str">
        <f t="shared" si="12"/>
        <v/>
      </c>
      <c r="L104" s="83"/>
      <c r="M104" s="240"/>
      <c r="N104" s="258"/>
      <c r="O104" s="262" t="str">
        <f t="shared" si="10"/>
        <v/>
      </c>
      <c r="P104" s="42" t="str">
        <f t="shared" si="11"/>
        <v xml:space="preserve"> </v>
      </c>
      <c r="T104"/>
      <c r="U104"/>
    </row>
    <row r="105" spans="1:21" ht="18" customHeight="1" x14ac:dyDescent="0.25">
      <c r="A105" s="590"/>
      <c r="B105" s="103" t="s">
        <v>75</v>
      </c>
      <c r="C105" s="529"/>
      <c r="D105" s="584" t="s">
        <v>2667</v>
      </c>
      <c r="E105" s="585"/>
      <c r="F105" s="344"/>
      <c r="G105" s="344"/>
      <c r="H105" s="280"/>
      <c r="I105" s="345"/>
      <c r="J105" s="95"/>
      <c r="K105" s="247" t="str">
        <f t="shared" si="12"/>
        <v/>
      </c>
      <c r="L105" s="83"/>
      <c r="M105" s="240"/>
      <c r="N105" s="258"/>
      <c r="O105" s="262" t="str">
        <f t="shared" si="10"/>
        <v/>
      </c>
      <c r="P105" s="42" t="str">
        <f t="shared" si="11"/>
        <v xml:space="preserve"> </v>
      </c>
      <c r="T105"/>
      <c r="U105"/>
    </row>
    <row r="106" spans="1:21" ht="18" customHeight="1" x14ac:dyDescent="0.25">
      <c r="A106" s="590"/>
      <c r="B106" s="103" t="s">
        <v>76</v>
      </c>
      <c r="C106" s="529"/>
      <c r="D106" s="555" t="s">
        <v>2696</v>
      </c>
      <c r="E106" s="556"/>
      <c r="F106" s="344"/>
      <c r="G106" s="344"/>
      <c r="H106" s="280"/>
      <c r="I106" s="345"/>
      <c r="J106" s="95"/>
      <c r="K106" s="247" t="str">
        <f t="shared" si="12"/>
        <v/>
      </c>
      <c r="L106" s="83"/>
      <c r="M106" s="240"/>
      <c r="N106" s="258"/>
      <c r="O106" s="262" t="str">
        <f t="shared" si="10"/>
        <v/>
      </c>
      <c r="P106" s="42" t="str">
        <f t="shared" si="11"/>
        <v xml:space="preserve"> </v>
      </c>
      <c r="T106"/>
      <c r="U106"/>
    </row>
    <row r="107" spans="1:21" ht="18" customHeight="1" x14ac:dyDescent="0.25">
      <c r="A107" s="590"/>
      <c r="B107" s="103" t="s">
        <v>77</v>
      </c>
      <c r="C107" s="529"/>
      <c r="D107" s="584" t="s">
        <v>2695</v>
      </c>
      <c r="E107" s="585"/>
      <c r="F107" s="344"/>
      <c r="G107" s="344"/>
      <c r="H107" s="280"/>
      <c r="I107" s="345"/>
      <c r="J107" s="95"/>
      <c r="K107" s="247" t="str">
        <f t="shared" si="12"/>
        <v/>
      </c>
      <c r="L107" s="83"/>
      <c r="M107" s="240"/>
      <c r="N107" s="258"/>
      <c r="O107" s="262" t="str">
        <f t="shared" si="10"/>
        <v/>
      </c>
      <c r="P107" s="42" t="str">
        <f t="shared" si="11"/>
        <v xml:space="preserve"> </v>
      </c>
      <c r="T107"/>
      <c r="U107"/>
    </row>
    <row r="108" spans="1:21" ht="18" customHeight="1" x14ac:dyDescent="0.25">
      <c r="A108" s="590"/>
      <c r="B108" s="103" t="s">
        <v>78</v>
      </c>
      <c r="C108" s="529"/>
      <c r="D108" s="531"/>
      <c r="E108" s="532"/>
      <c r="F108" s="344"/>
      <c r="G108" s="344"/>
      <c r="H108" s="280"/>
      <c r="I108" s="345"/>
      <c r="J108" s="95"/>
      <c r="K108" s="247" t="str">
        <f t="shared" si="12"/>
        <v/>
      </c>
      <c r="L108" s="83"/>
      <c r="M108" s="240"/>
      <c r="N108" s="259"/>
      <c r="O108" s="262" t="str">
        <f t="shared" si="10"/>
        <v/>
      </c>
      <c r="P108" s="494" t="str">
        <f t="shared" si="11"/>
        <v xml:space="preserve"> </v>
      </c>
      <c r="T108"/>
      <c r="U108"/>
    </row>
    <row r="109" spans="1:21" ht="18" customHeight="1" x14ac:dyDescent="0.25">
      <c r="A109" s="590"/>
      <c r="B109" s="103" t="s">
        <v>2700</v>
      </c>
      <c r="C109" s="529"/>
      <c r="D109" s="531"/>
      <c r="E109" s="532"/>
      <c r="F109" s="344"/>
      <c r="G109" s="344"/>
      <c r="H109" s="280"/>
      <c r="I109" s="345"/>
      <c r="J109" s="95"/>
      <c r="K109" s="247" t="str">
        <f t="shared" si="12"/>
        <v/>
      </c>
      <c r="L109" s="83"/>
      <c r="M109" s="240"/>
      <c r="N109" s="259"/>
      <c r="O109" s="262" t="str">
        <f t="shared" si="10"/>
        <v/>
      </c>
      <c r="P109" s="494" t="str">
        <f t="shared" si="11"/>
        <v xml:space="preserve"> </v>
      </c>
      <c r="T109"/>
      <c r="U109"/>
    </row>
    <row r="110" spans="1:21" ht="18" customHeight="1" x14ac:dyDescent="0.25">
      <c r="A110" s="590"/>
      <c r="B110" s="103" t="s">
        <v>2718</v>
      </c>
      <c r="C110" s="529"/>
      <c r="D110" s="531"/>
      <c r="E110" s="532"/>
      <c r="F110" s="344"/>
      <c r="G110" s="344"/>
      <c r="H110" s="280"/>
      <c r="I110" s="345"/>
      <c r="J110" s="95"/>
      <c r="K110" s="247" t="str">
        <f t="shared" si="12"/>
        <v/>
      </c>
      <c r="L110" s="83"/>
      <c r="M110" s="240"/>
      <c r="N110" s="259"/>
      <c r="O110" s="262" t="str">
        <f t="shared" si="10"/>
        <v/>
      </c>
      <c r="P110" s="494" t="str">
        <f t="shared" si="11"/>
        <v xml:space="preserve"> </v>
      </c>
      <c r="T110"/>
      <c r="U110"/>
    </row>
    <row r="111" spans="1:21" ht="18" customHeight="1" x14ac:dyDescent="0.25">
      <c r="A111" s="590"/>
      <c r="B111" s="103" t="s">
        <v>2719</v>
      </c>
      <c r="C111" s="529"/>
      <c r="D111" s="531"/>
      <c r="E111" s="532"/>
      <c r="F111" s="344"/>
      <c r="G111" s="344"/>
      <c r="H111" s="280"/>
      <c r="I111" s="345"/>
      <c r="J111" s="95"/>
      <c r="K111" s="247" t="str">
        <f t="shared" si="12"/>
        <v/>
      </c>
      <c r="L111" s="83"/>
      <c r="M111" s="240"/>
      <c r="N111" s="259"/>
      <c r="O111" s="262" t="str">
        <f t="shared" si="10"/>
        <v/>
      </c>
      <c r="P111" s="494" t="str">
        <f t="shared" si="11"/>
        <v xml:space="preserve"> </v>
      </c>
      <c r="T111"/>
      <c r="U111"/>
    </row>
    <row r="112" spans="1:21" ht="18" customHeight="1" thickBot="1" x14ac:dyDescent="0.3">
      <c r="A112" s="591"/>
      <c r="B112" s="103" t="s">
        <v>2727</v>
      </c>
      <c r="C112" s="530"/>
      <c r="D112" s="645"/>
      <c r="E112" s="646"/>
      <c r="F112" s="346"/>
      <c r="G112" s="346"/>
      <c r="H112" s="281"/>
      <c r="I112" s="347"/>
      <c r="J112" s="98"/>
      <c r="K112" s="248" t="str">
        <f t="shared" si="3"/>
        <v/>
      </c>
      <c r="L112" s="255"/>
      <c r="M112" s="242"/>
      <c r="N112" s="260"/>
      <c r="O112" s="263" t="str">
        <f>IF(L112=0,"",J112/L112)</f>
        <v/>
      </c>
      <c r="P112" s="44" t="str">
        <f>IF(M112=0," ",(CONCATENATE($J$61," / ",M112)))</f>
        <v xml:space="preserve"> </v>
      </c>
      <c r="T112"/>
      <c r="U112"/>
    </row>
    <row r="113" spans="1:21" ht="9" customHeight="1" thickBot="1" x14ac:dyDescent="0.3">
      <c r="A113" s="193"/>
      <c r="B113" s="194"/>
      <c r="C113" s="207"/>
      <c r="D113" s="291"/>
      <c r="E113" s="291"/>
      <c r="F113" s="291"/>
      <c r="G113" s="291"/>
      <c r="H113" s="291"/>
      <c r="I113" s="291"/>
      <c r="J113" s="207"/>
      <c r="K113" s="207"/>
      <c r="L113" s="207"/>
      <c r="M113" s="207"/>
      <c r="N113" s="207"/>
      <c r="O113" s="207"/>
      <c r="P113" s="250"/>
      <c r="T113"/>
      <c r="U113"/>
    </row>
    <row r="114" spans="1:21" ht="24.95" customHeight="1" thickBot="1" x14ac:dyDescent="0.3">
      <c r="A114" s="41" t="s">
        <v>37</v>
      </c>
      <c r="B114" s="183" t="s">
        <v>5</v>
      </c>
      <c r="C114" s="536" t="s">
        <v>8</v>
      </c>
      <c r="D114" s="514"/>
      <c r="E114" s="514"/>
      <c r="F114" s="514"/>
      <c r="G114" s="515"/>
      <c r="H114" s="290"/>
      <c r="I114" s="383">
        <f>'calcolo Percentuali'!B52</f>
        <v>0</v>
      </c>
      <c r="J114" s="275">
        <f>SUM(J115:J121)</f>
        <v>0</v>
      </c>
      <c r="K114" s="276" t="str">
        <f t="shared" si="3"/>
        <v/>
      </c>
      <c r="L114" s="273" t="s">
        <v>33</v>
      </c>
      <c r="M114" s="274" t="s">
        <v>43</v>
      </c>
      <c r="N114" s="251" t="s">
        <v>2663</v>
      </c>
      <c r="O114" s="273" t="s">
        <v>33</v>
      </c>
      <c r="P114" s="251" t="s">
        <v>43</v>
      </c>
      <c r="T114"/>
      <c r="U114"/>
    </row>
    <row r="115" spans="1:21" ht="18" customHeight="1" x14ac:dyDescent="0.25">
      <c r="A115" s="589" t="s">
        <v>38</v>
      </c>
      <c r="B115" s="105" t="s">
        <v>6</v>
      </c>
      <c r="C115" s="566" t="s">
        <v>2675</v>
      </c>
      <c r="D115" s="592" t="s">
        <v>2674</v>
      </c>
      <c r="E115" s="593"/>
      <c r="F115" s="342"/>
      <c r="G115" s="342"/>
      <c r="H115" s="287"/>
      <c r="I115" s="471"/>
      <c r="J115" s="277"/>
      <c r="K115" s="278" t="str">
        <f t="shared" ref="K115:K116" si="13">IF(J115=0,"",(J115*0.187*10^-3))</f>
        <v/>
      </c>
      <c r="L115" s="283"/>
      <c r="M115" s="284"/>
      <c r="N115" s="285"/>
      <c r="O115" s="286" t="str">
        <f t="shared" ref="O115:O121" si="14">IF(L115=0,"",J115/L115)</f>
        <v/>
      </c>
      <c r="P115" s="272" t="str">
        <f t="shared" ref="P115:P121" si="15">IF(M115=0," ",(CONCATENATE($J$61," / ",M115)))</f>
        <v xml:space="preserve"> </v>
      </c>
      <c r="T115"/>
      <c r="U115"/>
    </row>
    <row r="116" spans="1:21" ht="18" customHeight="1" x14ac:dyDescent="0.25">
      <c r="A116" s="590"/>
      <c r="B116" s="103" t="s">
        <v>13</v>
      </c>
      <c r="C116" s="567"/>
      <c r="D116" s="555" t="s">
        <v>2728</v>
      </c>
      <c r="E116" s="556"/>
      <c r="F116" s="344"/>
      <c r="G116" s="344"/>
      <c r="H116" s="288"/>
      <c r="I116" s="345"/>
      <c r="J116" s="96"/>
      <c r="K116" s="247" t="str">
        <f t="shared" si="13"/>
        <v/>
      </c>
      <c r="L116" s="83"/>
      <c r="M116" s="240"/>
      <c r="N116" s="258"/>
      <c r="O116" s="262" t="str">
        <f t="shared" si="14"/>
        <v/>
      </c>
      <c r="P116" s="264" t="str">
        <f t="shared" si="15"/>
        <v xml:space="preserve"> </v>
      </c>
      <c r="T116"/>
      <c r="U116"/>
    </row>
    <row r="117" spans="1:21" ht="18" customHeight="1" x14ac:dyDescent="0.25">
      <c r="A117" s="590"/>
      <c r="B117" s="103" t="s">
        <v>30</v>
      </c>
      <c r="C117" s="567"/>
      <c r="D117" s="604"/>
      <c r="E117" s="605"/>
      <c r="F117" s="344"/>
      <c r="G117" s="344"/>
      <c r="H117" s="288"/>
      <c r="I117" s="345"/>
      <c r="J117" s="95"/>
      <c r="K117" s="247" t="str">
        <f t="shared" si="3"/>
        <v/>
      </c>
      <c r="L117" s="83"/>
      <c r="M117" s="282"/>
      <c r="N117" s="259"/>
      <c r="O117" s="262" t="str">
        <f t="shared" si="14"/>
        <v/>
      </c>
      <c r="P117" s="264" t="str">
        <f t="shared" si="15"/>
        <v xml:space="preserve"> </v>
      </c>
      <c r="T117"/>
      <c r="U117"/>
    </row>
    <row r="118" spans="1:21" ht="18" customHeight="1" x14ac:dyDescent="0.25">
      <c r="A118" s="590"/>
      <c r="B118" s="103" t="s">
        <v>31</v>
      </c>
      <c r="C118" s="567"/>
      <c r="D118" s="604"/>
      <c r="E118" s="605"/>
      <c r="F118" s="344"/>
      <c r="G118" s="344"/>
      <c r="H118" s="288"/>
      <c r="I118" s="345"/>
      <c r="J118" s="95"/>
      <c r="K118" s="247" t="str">
        <f t="shared" si="3"/>
        <v/>
      </c>
      <c r="L118" s="83"/>
      <c r="M118" s="282"/>
      <c r="N118" s="259"/>
      <c r="O118" s="262" t="str">
        <f t="shared" si="14"/>
        <v/>
      </c>
      <c r="P118" s="264" t="str">
        <f t="shared" si="15"/>
        <v xml:space="preserve"> </v>
      </c>
      <c r="T118"/>
      <c r="U118"/>
    </row>
    <row r="119" spans="1:21" ht="18" customHeight="1" x14ac:dyDescent="0.25">
      <c r="A119" s="590"/>
      <c r="B119" s="103" t="s">
        <v>32</v>
      </c>
      <c r="C119" s="567"/>
      <c r="D119" s="604"/>
      <c r="E119" s="605"/>
      <c r="F119" s="344"/>
      <c r="G119" s="344"/>
      <c r="H119" s="288"/>
      <c r="I119" s="345"/>
      <c r="J119" s="95"/>
      <c r="K119" s="247" t="str">
        <f t="shared" si="3"/>
        <v/>
      </c>
      <c r="L119" s="83"/>
      <c r="M119" s="282"/>
      <c r="N119" s="259"/>
      <c r="O119" s="262" t="str">
        <f t="shared" si="14"/>
        <v/>
      </c>
      <c r="P119" s="264" t="str">
        <f t="shared" si="15"/>
        <v xml:space="preserve"> </v>
      </c>
      <c r="T119"/>
      <c r="U119"/>
    </row>
    <row r="120" spans="1:21" ht="18" customHeight="1" x14ac:dyDescent="0.25">
      <c r="A120" s="590"/>
      <c r="B120" s="103" t="s">
        <v>2583</v>
      </c>
      <c r="C120" s="567"/>
      <c r="D120" s="604"/>
      <c r="E120" s="605"/>
      <c r="F120" s="344"/>
      <c r="G120" s="344"/>
      <c r="H120" s="288"/>
      <c r="I120" s="345"/>
      <c r="J120" s="95"/>
      <c r="K120" s="247" t="str">
        <f t="shared" si="3"/>
        <v/>
      </c>
      <c r="L120" s="83"/>
      <c r="M120" s="282"/>
      <c r="N120" s="259"/>
      <c r="O120" s="262" t="str">
        <f t="shared" si="14"/>
        <v/>
      </c>
      <c r="P120" s="264" t="str">
        <f t="shared" si="15"/>
        <v xml:space="preserve"> </v>
      </c>
      <c r="T120"/>
      <c r="U120"/>
    </row>
    <row r="121" spans="1:21" ht="18" customHeight="1" thickBot="1" x14ac:dyDescent="0.3">
      <c r="A121" s="591"/>
      <c r="B121" s="104" t="s">
        <v>2584</v>
      </c>
      <c r="C121" s="658"/>
      <c r="D121" s="659"/>
      <c r="E121" s="660"/>
      <c r="F121" s="346"/>
      <c r="G121" s="346"/>
      <c r="H121" s="289"/>
      <c r="I121" s="347"/>
      <c r="J121" s="98"/>
      <c r="K121" s="248" t="str">
        <f t="shared" si="3"/>
        <v/>
      </c>
      <c r="L121" s="255"/>
      <c r="M121" s="242"/>
      <c r="N121" s="260"/>
      <c r="O121" s="263" t="str">
        <f t="shared" si="14"/>
        <v/>
      </c>
      <c r="P121" s="44" t="str">
        <f t="shared" si="15"/>
        <v xml:space="preserve"> </v>
      </c>
      <c r="T121"/>
      <c r="U121"/>
    </row>
    <row r="122" spans="1:21" ht="15.75" thickBot="1" x14ac:dyDescent="0.3">
      <c r="A122" s="499"/>
      <c r="B122" s="500"/>
      <c r="C122" s="500"/>
      <c r="D122" s="500"/>
      <c r="E122" s="500"/>
      <c r="F122" s="500"/>
      <c r="G122" s="500"/>
      <c r="H122" s="500"/>
      <c r="I122" s="500"/>
      <c r="J122" s="500"/>
      <c r="K122" s="500"/>
      <c r="L122" s="500"/>
      <c r="M122" s="500"/>
      <c r="N122" s="500"/>
      <c r="O122" s="500"/>
      <c r="P122" s="501"/>
      <c r="T122"/>
      <c r="U122"/>
    </row>
    <row r="123" spans="1:21" ht="24.95" customHeight="1" x14ac:dyDescent="0.25">
      <c r="A123" s="608" t="s">
        <v>44</v>
      </c>
      <c r="B123" s="609"/>
      <c r="C123" s="609"/>
      <c r="D123" s="609"/>
      <c r="E123" s="610"/>
      <c r="F123" s="563" t="s">
        <v>2729</v>
      </c>
      <c r="G123" s="563" t="s">
        <v>2730</v>
      </c>
      <c r="H123" s="563" t="s">
        <v>2733</v>
      </c>
      <c r="I123" s="836" t="s">
        <v>2745</v>
      </c>
      <c r="J123" s="137" t="s">
        <v>15</v>
      </c>
      <c r="K123" s="65" t="s">
        <v>10</v>
      </c>
      <c r="L123" s="45"/>
      <c r="M123" s="45"/>
      <c r="N123" s="45"/>
      <c r="O123" s="45"/>
      <c r="P123" s="46"/>
      <c r="T123"/>
      <c r="U123"/>
    </row>
    <row r="124" spans="1:21" ht="60" customHeight="1" thickBot="1" x14ac:dyDescent="0.3">
      <c r="A124" s="611"/>
      <c r="B124" s="612"/>
      <c r="C124" s="612"/>
      <c r="D124" s="612"/>
      <c r="E124" s="613"/>
      <c r="F124" s="564"/>
      <c r="G124" s="564"/>
      <c r="H124" s="564"/>
      <c r="I124" s="837"/>
      <c r="J124" s="138" t="s">
        <v>82</v>
      </c>
      <c r="K124" s="66" t="s">
        <v>42</v>
      </c>
      <c r="L124" s="47" t="s">
        <v>72</v>
      </c>
      <c r="M124" s="48" t="s">
        <v>39</v>
      </c>
      <c r="N124" s="48" t="s">
        <v>2641</v>
      </c>
      <c r="O124" s="641" t="str">
        <f>IF(SUM(J129:J148,J151:J159,J162:J166)&gt;0.95*J125,"Copertura del 95% dei consumi raggiunta","E' necessario dettagliare maggiormente la suddivisione dei consumi")</f>
        <v>E' necessario dettagliare maggiormente la suddivisione dei consumi</v>
      </c>
      <c r="P124" s="642"/>
      <c r="T124"/>
      <c r="U124"/>
    </row>
    <row r="125" spans="1:21" ht="24.95" customHeight="1" thickBot="1" x14ac:dyDescent="0.3">
      <c r="A125" s="563" t="s">
        <v>36</v>
      </c>
      <c r="B125" s="563" t="s">
        <v>68</v>
      </c>
      <c r="C125" s="608" t="s">
        <v>44</v>
      </c>
      <c r="D125" s="609"/>
      <c r="E125" s="610"/>
      <c r="F125" s="564"/>
      <c r="G125" s="564"/>
      <c r="H125" s="564"/>
      <c r="I125" s="837"/>
      <c r="J125" s="139"/>
      <c r="K125" s="186">
        <f>J125*0.836*10^-3</f>
        <v>0</v>
      </c>
      <c r="L125" s="50">
        <f>J128+J150+J161</f>
        <v>0</v>
      </c>
      <c r="M125" s="49">
        <f>J125-L125</f>
        <v>0</v>
      </c>
      <c r="N125" s="114">
        <f>IFERROR(L125/J125,0)</f>
        <v>0</v>
      </c>
      <c r="O125" s="643"/>
      <c r="P125" s="644"/>
      <c r="T125"/>
      <c r="U125"/>
    </row>
    <row r="126" spans="1:21" ht="24.95" customHeight="1" thickBot="1" x14ac:dyDescent="0.3">
      <c r="A126" s="564"/>
      <c r="B126" s="564"/>
      <c r="C126" s="823"/>
      <c r="D126" s="824"/>
      <c r="E126" s="825"/>
      <c r="F126" s="564"/>
      <c r="G126" s="564"/>
      <c r="H126" s="564"/>
      <c r="I126" s="837"/>
      <c r="J126" s="196"/>
      <c r="K126" s="196"/>
      <c r="L126" s="738" t="s">
        <v>2747</v>
      </c>
      <c r="M126" s="739"/>
      <c r="N126" s="739"/>
      <c r="O126" s="739"/>
      <c r="P126" s="740"/>
      <c r="T126"/>
      <c r="U126"/>
    </row>
    <row r="127" spans="1:21" ht="24.95" customHeight="1" thickBot="1" x14ac:dyDescent="0.3">
      <c r="A127" s="565"/>
      <c r="B127" s="565"/>
      <c r="C127" s="611"/>
      <c r="D127" s="612"/>
      <c r="E127" s="613"/>
      <c r="F127" s="565"/>
      <c r="G127" s="565"/>
      <c r="H127" s="565"/>
      <c r="I127" s="838"/>
      <c r="J127" s="67" t="s">
        <v>15</v>
      </c>
      <c r="K127" s="54" t="s">
        <v>10</v>
      </c>
      <c r="L127" s="614" t="s">
        <v>2748</v>
      </c>
      <c r="M127" s="615"/>
      <c r="N127" s="616"/>
      <c r="O127" s="614" t="s">
        <v>2734</v>
      </c>
      <c r="P127" s="616"/>
      <c r="T127"/>
      <c r="U127"/>
    </row>
    <row r="128" spans="1:21" ht="24.95" customHeight="1" thickBot="1" x14ac:dyDescent="0.3">
      <c r="A128" s="224" t="s">
        <v>37</v>
      </c>
      <c r="B128" s="222" t="s">
        <v>2592</v>
      </c>
      <c r="C128" s="738" t="s">
        <v>14</v>
      </c>
      <c r="D128" s="739"/>
      <c r="E128" s="739"/>
      <c r="F128" s="739"/>
      <c r="G128" s="739"/>
      <c r="H128" s="740"/>
      <c r="I128" s="434">
        <f>'calcolo Percentuali'!B65</f>
        <v>0</v>
      </c>
      <c r="J128" s="436">
        <f>SUM(J129:J148)</f>
        <v>0</v>
      </c>
      <c r="K128" s="404" t="str">
        <f>IF(J128=0,"",(J128*0.836*10^-3))</f>
        <v/>
      </c>
      <c r="L128" s="409" t="s">
        <v>33</v>
      </c>
      <c r="M128" s="164" t="s">
        <v>43</v>
      </c>
      <c r="N128" s="163" t="s">
        <v>2663</v>
      </c>
      <c r="O128" s="405" t="s">
        <v>33</v>
      </c>
      <c r="P128" s="55" t="s">
        <v>43</v>
      </c>
      <c r="T128"/>
      <c r="U128"/>
    </row>
    <row r="129" spans="1:21" ht="20.100000000000001" customHeight="1" x14ac:dyDescent="0.25">
      <c r="A129" s="564" t="s">
        <v>38</v>
      </c>
      <c r="B129" s="106" t="s">
        <v>2593</v>
      </c>
      <c r="C129" s="586" t="s">
        <v>2720</v>
      </c>
      <c r="D129" s="606" t="s">
        <v>2676</v>
      </c>
      <c r="E129" s="607"/>
      <c r="F129" s="472"/>
      <c r="G129" s="472"/>
      <c r="H129" s="472"/>
      <c r="I129" s="472"/>
      <c r="J129" s="393"/>
      <c r="K129" s="407" t="str">
        <f>IF(J129=0,"",(J129*0.836*10^-3))</f>
        <v/>
      </c>
      <c r="L129" s="413">
        <f>$G$27</f>
        <v>0</v>
      </c>
      <c r="M129" s="410" t="s">
        <v>20</v>
      </c>
      <c r="N129" s="420" t="s">
        <v>2639</v>
      </c>
      <c r="O129" s="160" t="str">
        <f>IF(L129=0,"",J129/L129)</f>
        <v/>
      </c>
      <c r="P129" s="161" t="str">
        <f>IF(M129=0," ",(CONCATENATE($J$124," / ",M129)))</f>
        <v>Sm3 / ton</v>
      </c>
      <c r="T129"/>
      <c r="U129"/>
    </row>
    <row r="130" spans="1:21" ht="20.100000000000001" customHeight="1" x14ac:dyDescent="0.25">
      <c r="A130" s="564"/>
      <c r="B130" s="106" t="s">
        <v>2594</v>
      </c>
      <c r="C130" s="587"/>
      <c r="D130" s="594" t="s">
        <v>2666</v>
      </c>
      <c r="E130" s="595"/>
      <c r="F130" s="473"/>
      <c r="G130" s="473"/>
      <c r="H130" s="473"/>
      <c r="I130" s="473"/>
      <c r="J130" s="219"/>
      <c r="K130" s="408" t="str">
        <f>IF(J130=0,"",(J130*0.836*10^-3))</f>
        <v/>
      </c>
      <c r="L130" s="414">
        <f t="shared" ref="L130:L134" si="16">$G$27</f>
        <v>0</v>
      </c>
      <c r="M130" s="411" t="s">
        <v>20</v>
      </c>
      <c r="N130" s="421" t="s">
        <v>2639</v>
      </c>
      <c r="O130" s="162" t="str">
        <f>IF(L130=0,"",J130/L130)</f>
        <v/>
      </c>
      <c r="P130" s="53" t="str">
        <f>IF(M130=0," ",(CONCATENATE($J$124," / ",M130)))</f>
        <v>Sm3 / ton</v>
      </c>
      <c r="T130"/>
      <c r="U130"/>
    </row>
    <row r="131" spans="1:21" ht="20.100000000000001" customHeight="1" x14ac:dyDescent="0.25">
      <c r="A131" s="564"/>
      <c r="B131" s="106" t="s">
        <v>2595</v>
      </c>
      <c r="C131" s="587"/>
      <c r="D131" s="559" t="s">
        <v>2668</v>
      </c>
      <c r="E131" s="560"/>
      <c r="F131" s="473"/>
      <c r="G131" s="473"/>
      <c r="H131" s="473"/>
      <c r="I131" s="473"/>
      <c r="J131" s="219"/>
      <c r="K131" s="408" t="str">
        <f t="shared" ref="K131:K134" si="17">IF(J131=0,"",(J131*0.836*10^-3))</f>
        <v/>
      </c>
      <c r="L131" s="414">
        <f t="shared" si="16"/>
        <v>0</v>
      </c>
      <c r="M131" s="411" t="s">
        <v>20</v>
      </c>
      <c r="N131" s="421" t="s">
        <v>2639</v>
      </c>
      <c r="O131" s="162" t="str">
        <f t="shared" ref="O131:O133" si="18">IF(L131=0,"",J131/L131)</f>
        <v/>
      </c>
      <c r="P131" s="53" t="str">
        <f t="shared" ref="P131:P148" si="19">IF(M131=0," ",(CONCATENATE($J$124," / ",M131)))</f>
        <v>Sm3 / ton</v>
      </c>
      <c r="T131"/>
      <c r="U131"/>
    </row>
    <row r="132" spans="1:21" ht="20.100000000000001" customHeight="1" x14ac:dyDescent="0.25">
      <c r="A132" s="564"/>
      <c r="B132" s="106" t="s">
        <v>2596</v>
      </c>
      <c r="C132" s="587"/>
      <c r="D132" s="617"/>
      <c r="E132" s="618"/>
      <c r="F132" s="473"/>
      <c r="G132" s="473"/>
      <c r="H132" s="473"/>
      <c r="I132" s="473"/>
      <c r="J132" s="219"/>
      <c r="K132" s="408" t="str">
        <f t="shared" si="17"/>
        <v/>
      </c>
      <c r="L132" s="414">
        <f t="shared" si="16"/>
        <v>0</v>
      </c>
      <c r="M132" s="411" t="s">
        <v>20</v>
      </c>
      <c r="N132" s="421" t="s">
        <v>2639</v>
      </c>
      <c r="O132" s="162" t="str">
        <f t="shared" si="18"/>
        <v/>
      </c>
      <c r="P132" s="53" t="str">
        <f t="shared" si="19"/>
        <v>Sm3 / ton</v>
      </c>
      <c r="T132"/>
      <c r="U132"/>
    </row>
    <row r="133" spans="1:21" ht="20.100000000000001" customHeight="1" x14ac:dyDescent="0.25">
      <c r="A133" s="564"/>
      <c r="B133" s="106" t="s">
        <v>2597</v>
      </c>
      <c r="C133" s="587"/>
      <c r="D133" s="561"/>
      <c r="E133" s="562"/>
      <c r="F133" s="473"/>
      <c r="G133" s="473"/>
      <c r="H133" s="473"/>
      <c r="I133" s="473"/>
      <c r="J133" s="219"/>
      <c r="K133" s="408" t="str">
        <f t="shared" si="17"/>
        <v/>
      </c>
      <c r="L133" s="414">
        <f t="shared" si="16"/>
        <v>0</v>
      </c>
      <c r="M133" s="411" t="s">
        <v>20</v>
      </c>
      <c r="N133" s="421" t="s">
        <v>2639</v>
      </c>
      <c r="O133" s="162" t="str">
        <f t="shared" si="18"/>
        <v/>
      </c>
      <c r="P133" s="53" t="str">
        <f t="shared" si="19"/>
        <v>Sm3 / ton</v>
      </c>
      <c r="T133"/>
      <c r="U133"/>
    </row>
    <row r="134" spans="1:21" ht="20.100000000000001" customHeight="1" thickBot="1" x14ac:dyDescent="0.3">
      <c r="A134" s="564"/>
      <c r="B134" s="106" t="s">
        <v>2598</v>
      </c>
      <c r="C134" s="588"/>
      <c r="D134" s="548"/>
      <c r="E134" s="549"/>
      <c r="F134" s="474"/>
      <c r="G134" s="474"/>
      <c r="H134" s="474"/>
      <c r="I134" s="474"/>
      <c r="J134" s="396"/>
      <c r="K134" s="442" t="str">
        <f t="shared" si="17"/>
        <v/>
      </c>
      <c r="L134" s="415">
        <f t="shared" si="16"/>
        <v>0</v>
      </c>
      <c r="M134" s="412" t="s">
        <v>20</v>
      </c>
      <c r="N134" s="422" t="s">
        <v>2639</v>
      </c>
      <c r="O134" s="941" t="str">
        <f>IF(L134=0,"",J134/L134)</f>
        <v/>
      </c>
      <c r="P134" s="185" t="str">
        <f t="shared" si="19"/>
        <v>Sm3 / ton</v>
      </c>
      <c r="T134"/>
      <c r="U134"/>
    </row>
    <row r="135" spans="1:21" ht="20.100000000000001" customHeight="1" x14ac:dyDescent="0.25">
      <c r="A135" s="564"/>
      <c r="B135" s="106" t="s">
        <v>2597</v>
      </c>
      <c r="C135" s="586" t="s">
        <v>2670</v>
      </c>
      <c r="D135" s="828" t="s">
        <v>2710</v>
      </c>
      <c r="E135" s="829"/>
      <c r="F135" s="472"/>
      <c r="G135" s="472"/>
      <c r="H135" s="472"/>
      <c r="I135" s="472"/>
      <c r="J135" s="393"/>
      <c r="K135" s="394" t="str">
        <f>IF(J135=0,"",(J135*0.836*10^-3))</f>
        <v/>
      </c>
      <c r="L135" s="437">
        <f>$G$32</f>
        <v>0</v>
      </c>
      <c r="M135" s="410" t="s">
        <v>20</v>
      </c>
      <c r="N135" s="938" t="s">
        <v>2639</v>
      </c>
      <c r="O135" s="160" t="str">
        <f>IF(L135=0,"",J135/L135)</f>
        <v/>
      </c>
      <c r="P135" s="492" t="str">
        <f t="shared" si="19"/>
        <v>Sm3 / ton</v>
      </c>
      <c r="T135"/>
      <c r="U135"/>
    </row>
    <row r="136" spans="1:21" ht="20.100000000000001" customHeight="1" x14ac:dyDescent="0.25">
      <c r="A136" s="564"/>
      <c r="B136" s="106" t="s">
        <v>2596</v>
      </c>
      <c r="C136" s="587"/>
      <c r="D136" s="830" t="s">
        <v>2698</v>
      </c>
      <c r="E136" s="831"/>
      <c r="F136" s="473"/>
      <c r="G136" s="473"/>
      <c r="H136" s="473"/>
      <c r="I136" s="473"/>
      <c r="J136" s="219"/>
      <c r="K136" s="428" t="str">
        <f t="shared" ref="K136:K148" si="20">IF(J136=0,"",(J136*0.836*10^-3))</f>
        <v/>
      </c>
      <c r="L136" s="438">
        <f t="shared" ref="L136:L140" si="21">$G$32</f>
        <v>0</v>
      </c>
      <c r="M136" s="411" t="s">
        <v>20</v>
      </c>
      <c r="N136" s="939" t="s">
        <v>2639</v>
      </c>
      <c r="O136" s="162" t="str">
        <f t="shared" ref="O136:O139" si="22">IF(L136=0,"",J136/L136)</f>
        <v/>
      </c>
      <c r="P136" s="495" t="str">
        <f t="shared" si="19"/>
        <v>Sm3 / ton</v>
      </c>
      <c r="T136"/>
      <c r="U136"/>
    </row>
    <row r="137" spans="1:21" ht="20.100000000000001" customHeight="1" x14ac:dyDescent="0.25">
      <c r="A137" s="564"/>
      <c r="B137" s="106" t="s">
        <v>2595</v>
      </c>
      <c r="C137" s="587"/>
      <c r="D137" s="830" t="s">
        <v>2690</v>
      </c>
      <c r="E137" s="831"/>
      <c r="F137" s="473"/>
      <c r="G137" s="473"/>
      <c r="H137" s="473"/>
      <c r="I137" s="473"/>
      <c r="J137" s="219"/>
      <c r="K137" s="428" t="str">
        <f t="shared" si="20"/>
        <v/>
      </c>
      <c r="L137" s="438">
        <f t="shared" si="21"/>
        <v>0</v>
      </c>
      <c r="M137" s="411" t="s">
        <v>20</v>
      </c>
      <c r="N137" s="939" t="s">
        <v>2639</v>
      </c>
      <c r="O137" s="162" t="str">
        <f t="shared" si="22"/>
        <v/>
      </c>
      <c r="P137" s="495" t="str">
        <f t="shared" si="19"/>
        <v>Sm3 / ton</v>
      </c>
      <c r="T137"/>
      <c r="U137"/>
    </row>
    <row r="138" spans="1:21" ht="20.100000000000001" customHeight="1" x14ac:dyDescent="0.25">
      <c r="A138" s="564"/>
      <c r="B138" s="106" t="s">
        <v>2596</v>
      </c>
      <c r="C138" s="587"/>
      <c r="D138" s="617"/>
      <c r="E138" s="618"/>
      <c r="F138" s="473"/>
      <c r="G138" s="473"/>
      <c r="H138" s="473"/>
      <c r="I138" s="473"/>
      <c r="J138" s="219"/>
      <c r="K138" s="428" t="str">
        <f t="shared" si="20"/>
        <v/>
      </c>
      <c r="L138" s="438">
        <f t="shared" si="21"/>
        <v>0</v>
      </c>
      <c r="M138" s="411" t="s">
        <v>20</v>
      </c>
      <c r="N138" s="939" t="s">
        <v>2639</v>
      </c>
      <c r="O138" s="162" t="str">
        <f t="shared" si="22"/>
        <v/>
      </c>
      <c r="P138" s="495" t="str">
        <f t="shared" si="19"/>
        <v>Sm3 / ton</v>
      </c>
      <c r="T138"/>
      <c r="U138"/>
    </row>
    <row r="139" spans="1:21" ht="20.100000000000001" customHeight="1" x14ac:dyDescent="0.25">
      <c r="A139" s="564"/>
      <c r="B139" s="106" t="s">
        <v>2597</v>
      </c>
      <c r="C139" s="587"/>
      <c r="D139" s="834"/>
      <c r="E139" s="835"/>
      <c r="F139" s="473"/>
      <c r="G139" s="473"/>
      <c r="H139" s="473"/>
      <c r="I139" s="473"/>
      <c r="J139" s="219"/>
      <c r="K139" s="428" t="str">
        <f t="shared" si="20"/>
        <v/>
      </c>
      <c r="L139" s="438">
        <f t="shared" si="21"/>
        <v>0</v>
      </c>
      <c r="M139" s="411" t="s">
        <v>20</v>
      </c>
      <c r="N139" s="939" t="s">
        <v>2639</v>
      </c>
      <c r="O139" s="162" t="str">
        <f t="shared" si="22"/>
        <v/>
      </c>
      <c r="P139" s="495" t="str">
        <f t="shared" si="19"/>
        <v>Sm3 / ton</v>
      </c>
      <c r="T139"/>
      <c r="U139"/>
    </row>
    <row r="140" spans="1:21" ht="20.100000000000001" customHeight="1" thickBot="1" x14ac:dyDescent="0.3">
      <c r="A140" s="564"/>
      <c r="B140" s="106" t="s">
        <v>2598</v>
      </c>
      <c r="C140" s="588"/>
      <c r="D140" s="548"/>
      <c r="E140" s="549"/>
      <c r="F140" s="474"/>
      <c r="G140" s="474"/>
      <c r="H140" s="474"/>
      <c r="I140" s="474"/>
      <c r="J140" s="396"/>
      <c r="K140" s="186" t="str">
        <f t="shared" si="20"/>
        <v/>
      </c>
      <c r="L140" s="439">
        <f t="shared" si="21"/>
        <v>0</v>
      </c>
      <c r="M140" s="412" t="s">
        <v>20</v>
      </c>
      <c r="N140" s="940" t="s">
        <v>2639</v>
      </c>
      <c r="O140" s="401" t="str">
        <f t="shared" ref="O140:O147" si="23">IF(L140=0,"",J140/L140)</f>
        <v/>
      </c>
      <c r="P140" s="402" t="str">
        <f t="shared" si="19"/>
        <v>Sm3 / ton</v>
      </c>
      <c r="T140"/>
      <c r="U140"/>
    </row>
    <row r="141" spans="1:21" s="217" customFormat="1" ht="20.100000000000001" customHeight="1" x14ac:dyDescent="0.25">
      <c r="A141" s="564"/>
      <c r="B141" s="106" t="s">
        <v>2599</v>
      </c>
      <c r="C141" s="586" t="s">
        <v>2683</v>
      </c>
      <c r="D141" s="606" t="s">
        <v>2691</v>
      </c>
      <c r="E141" s="607"/>
      <c r="F141" s="475"/>
      <c r="G141" s="475"/>
      <c r="H141" s="475"/>
      <c r="I141" s="475"/>
      <c r="J141" s="393"/>
      <c r="K141" s="394" t="str">
        <f t="shared" si="20"/>
        <v/>
      </c>
      <c r="L141" s="437">
        <f>$G$37</f>
        <v>0</v>
      </c>
      <c r="M141" s="410" t="s">
        <v>20</v>
      </c>
      <c r="N141" s="420" t="s">
        <v>2639</v>
      </c>
      <c r="O141" s="942" t="str">
        <f t="shared" si="23"/>
        <v/>
      </c>
      <c r="P141" s="493" t="str">
        <f t="shared" si="19"/>
        <v>Sm3 / ton</v>
      </c>
      <c r="T141"/>
      <c r="U141"/>
    </row>
    <row r="142" spans="1:21" s="217" customFormat="1" ht="20.100000000000001" customHeight="1" x14ac:dyDescent="0.25">
      <c r="A142" s="564"/>
      <c r="B142" s="106" t="s">
        <v>2600</v>
      </c>
      <c r="C142" s="587"/>
      <c r="D142" s="559" t="s">
        <v>2693</v>
      </c>
      <c r="E142" s="560"/>
      <c r="F142" s="476"/>
      <c r="G142" s="476"/>
      <c r="H142" s="476"/>
      <c r="I142" s="476"/>
      <c r="J142" s="219"/>
      <c r="K142" s="428" t="str">
        <f t="shared" si="20"/>
        <v/>
      </c>
      <c r="L142" s="440">
        <f t="shared" ref="L142:L148" si="24">$G$37</f>
        <v>0</v>
      </c>
      <c r="M142" s="411" t="s">
        <v>20</v>
      </c>
      <c r="N142" s="421" t="s">
        <v>2639</v>
      </c>
      <c r="O142" s="162" t="str">
        <f t="shared" si="23"/>
        <v/>
      </c>
      <c r="P142" s="53" t="str">
        <f t="shared" si="19"/>
        <v>Sm3 / ton</v>
      </c>
      <c r="T142"/>
      <c r="U142"/>
    </row>
    <row r="143" spans="1:21" ht="20.100000000000001" customHeight="1" x14ac:dyDescent="0.25">
      <c r="A143" s="564"/>
      <c r="B143" s="106" t="s">
        <v>2601</v>
      </c>
      <c r="C143" s="587"/>
      <c r="D143" s="559" t="s">
        <v>2681</v>
      </c>
      <c r="E143" s="560"/>
      <c r="F143" s="473"/>
      <c r="G143" s="473"/>
      <c r="H143" s="473"/>
      <c r="I143" s="473"/>
      <c r="J143" s="219"/>
      <c r="K143" s="428" t="str">
        <f t="shared" si="20"/>
        <v/>
      </c>
      <c r="L143" s="440">
        <f t="shared" si="24"/>
        <v>0</v>
      </c>
      <c r="M143" s="411" t="s">
        <v>20</v>
      </c>
      <c r="N143" s="421" t="s">
        <v>2639</v>
      </c>
      <c r="O143" s="162" t="str">
        <f t="shared" si="23"/>
        <v/>
      </c>
      <c r="P143" s="53" t="str">
        <f t="shared" si="19"/>
        <v>Sm3 / ton</v>
      </c>
      <c r="T143"/>
      <c r="U143"/>
    </row>
    <row r="144" spans="1:21" ht="20.100000000000001" customHeight="1" x14ac:dyDescent="0.25">
      <c r="A144" s="564"/>
      <c r="B144" s="106" t="s">
        <v>2657</v>
      </c>
      <c r="C144" s="587"/>
      <c r="D144" s="559" t="s">
        <v>2698</v>
      </c>
      <c r="E144" s="560"/>
      <c r="F144" s="473"/>
      <c r="G144" s="473"/>
      <c r="H144" s="473"/>
      <c r="I144" s="473"/>
      <c r="J144" s="219"/>
      <c r="K144" s="428" t="str">
        <f t="shared" si="20"/>
        <v/>
      </c>
      <c r="L144" s="440">
        <f t="shared" si="24"/>
        <v>0</v>
      </c>
      <c r="M144" s="411" t="s">
        <v>20</v>
      </c>
      <c r="N144" s="421" t="s">
        <v>2639</v>
      </c>
      <c r="O144" s="162" t="str">
        <f t="shared" si="23"/>
        <v/>
      </c>
      <c r="P144" s="53" t="str">
        <f t="shared" si="19"/>
        <v>Sm3 / ton</v>
      </c>
      <c r="T144"/>
      <c r="U144"/>
    </row>
    <row r="145" spans="1:21" ht="20.100000000000001" customHeight="1" x14ac:dyDescent="0.25">
      <c r="A145" s="564"/>
      <c r="B145" s="106" t="s">
        <v>2658</v>
      </c>
      <c r="C145" s="587"/>
      <c r="D145" s="559" t="s">
        <v>2699</v>
      </c>
      <c r="E145" s="560"/>
      <c r="F145" s="473"/>
      <c r="G145" s="473"/>
      <c r="H145" s="473"/>
      <c r="I145" s="473"/>
      <c r="J145" s="219"/>
      <c r="K145" s="428" t="str">
        <f t="shared" si="20"/>
        <v/>
      </c>
      <c r="L145" s="440">
        <f t="shared" si="24"/>
        <v>0</v>
      </c>
      <c r="M145" s="411" t="s">
        <v>20</v>
      </c>
      <c r="N145" s="421" t="s">
        <v>2639</v>
      </c>
      <c r="O145" s="162" t="str">
        <f t="shared" si="23"/>
        <v/>
      </c>
      <c r="P145" s="53" t="str">
        <f t="shared" si="19"/>
        <v>Sm3 / ton</v>
      </c>
      <c r="T145"/>
      <c r="U145"/>
    </row>
    <row r="146" spans="1:21" ht="20.100000000000001" customHeight="1" x14ac:dyDescent="0.25">
      <c r="A146" s="564"/>
      <c r="B146" s="106" t="s">
        <v>2659</v>
      </c>
      <c r="C146" s="587"/>
      <c r="D146" s="617"/>
      <c r="E146" s="618"/>
      <c r="F146" s="473"/>
      <c r="G146" s="473"/>
      <c r="H146" s="473"/>
      <c r="I146" s="473"/>
      <c r="J146" s="219"/>
      <c r="K146" s="428" t="str">
        <f t="shared" si="20"/>
        <v/>
      </c>
      <c r="L146" s="440">
        <f t="shared" si="24"/>
        <v>0</v>
      </c>
      <c r="M146" s="411" t="s">
        <v>20</v>
      </c>
      <c r="N146" s="421" t="s">
        <v>2639</v>
      </c>
      <c r="O146" s="162" t="str">
        <f t="shared" si="23"/>
        <v/>
      </c>
      <c r="P146" s="53" t="str">
        <f t="shared" si="19"/>
        <v>Sm3 / ton</v>
      </c>
      <c r="T146"/>
      <c r="U146"/>
    </row>
    <row r="147" spans="1:21" ht="20.100000000000001" customHeight="1" x14ac:dyDescent="0.25">
      <c r="A147" s="564"/>
      <c r="B147" s="106" t="s">
        <v>2660</v>
      </c>
      <c r="C147" s="587"/>
      <c r="D147" s="561"/>
      <c r="E147" s="562"/>
      <c r="F147" s="473"/>
      <c r="G147" s="473"/>
      <c r="H147" s="473"/>
      <c r="I147" s="473"/>
      <c r="J147" s="219"/>
      <c r="K147" s="428" t="str">
        <f t="shared" si="20"/>
        <v/>
      </c>
      <c r="L147" s="440">
        <f t="shared" si="24"/>
        <v>0</v>
      </c>
      <c r="M147" s="411" t="s">
        <v>20</v>
      </c>
      <c r="N147" s="421" t="s">
        <v>2639</v>
      </c>
      <c r="O147" s="162" t="str">
        <f t="shared" si="23"/>
        <v/>
      </c>
      <c r="P147" s="53" t="str">
        <f t="shared" si="19"/>
        <v>Sm3 / ton</v>
      </c>
      <c r="T147"/>
      <c r="U147"/>
    </row>
    <row r="148" spans="1:21" ht="20.100000000000001" customHeight="1" thickBot="1" x14ac:dyDescent="0.3">
      <c r="A148" s="564"/>
      <c r="B148" s="106" t="s">
        <v>2750</v>
      </c>
      <c r="C148" s="588"/>
      <c r="D148" s="602"/>
      <c r="E148" s="603"/>
      <c r="F148" s="474"/>
      <c r="G148" s="474"/>
      <c r="H148" s="474"/>
      <c r="I148" s="474"/>
      <c r="J148" s="396"/>
      <c r="K148" s="186" t="str">
        <f t="shared" si="20"/>
        <v/>
      </c>
      <c r="L148" s="441">
        <f t="shared" si="24"/>
        <v>0</v>
      </c>
      <c r="M148" s="412" t="s">
        <v>20</v>
      </c>
      <c r="N148" s="422" t="s">
        <v>2639</v>
      </c>
      <c r="O148" s="401" t="str">
        <f>IF(L148=0,"",J148/L148)</f>
        <v/>
      </c>
      <c r="P148" s="402" t="str">
        <f t="shared" si="19"/>
        <v>Sm3 / ton</v>
      </c>
      <c r="T148"/>
      <c r="U148"/>
    </row>
    <row r="149" spans="1:21" ht="15.75" thickBot="1" x14ac:dyDescent="0.3">
      <c r="A149" s="195"/>
      <c r="B149" s="196"/>
      <c r="C149" s="227"/>
      <c r="D149" s="392"/>
      <c r="E149" s="392"/>
      <c r="F149" s="427"/>
      <c r="G149" s="427"/>
      <c r="H149" s="427"/>
      <c r="I149" s="427"/>
      <c r="J149" s="197"/>
      <c r="K149" s="197"/>
      <c r="L149" s="197"/>
      <c r="M149" s="197"/>
      <c r="N149" s="197"/>
      <c r="O149" s="197"/>
      <c r="P149" s="198"/>
      <c r="T149"/>
      <c r="U149"/>
    </row>
    <row r="150" spans="1:21" ht="24.95" customHeight="1" thickBot="1" x14ac:dyDescent="0.3">
      <c r="A150" s="51" t="s">
        <v>37</v>
      </c>
      <c r="B150" s="52" t="s">
        <v>2602</v>
      </c>
      <c r="C150" s="614" t="s">
        <v>7</v>
      </c>
      <c r="D150" s="615"/>
      <c r="E150" s="615"/>
      <c r="F150" s="615"/>
      <c r="G150" s="615"/>
      <c r="H150" s="616"/>
      <c r="I150" s="434">
        <f>'calcolo Percentuali'!B87</f>
        <v>0</v>
      </c>
      <c r="J150" s="435">
        <f>SUM(J151:J159)</f>
        <v>0</v>
      </c>
      <c r="K150" s="112" t="str">
        <f>IF(J150=0,"",(J150*0.836*10^-3))</f>
        <v/>
      </c>
      <c r="L150" s="432" t="s">
        <v>33</v>
      </c>
      <c r="M150" s="406" t="s">
        <v>43</v>
      </c>
      <c r="N150" s="433" t="s">
        <v>2663</v>
      </c>
      <c r="O150" s="155" t="s">
        <v>33</v>
      </c>
      <c r="P150" s="156" t="s">
        <v>43</v>
      </c>
      <c r="T150"/>
      <c r="U150"/>
    </row>
    <row r="151" spans="1:21" ht="20.100000000000001" customHeight="1" x14ac:dyDescent="0.25">
      <c r="A151" s="661" t="s">
        <v>38</v>
      </c>
      <c r="B151" s="424" t="s">
        <v>2603</v>
      </c>
      <c r="C151" s="586" t="s">
        <v>2675</v>
      </c>
      <c r="D151" s="832" t="s">
        <v>2722</v>
      </c>
      <c r="E151" s="833"/>
      <c r="F151" s="472"/>
      <c r="G151" s="472"/>
      <c r="H151" s="472"/>
      <c r="I151" s="472"/>
      <c r="J151" s="393"/>
      <c r="K151" s="394" t="str">
        <f>IF(J151=0,"",(J151*0.836*10^-3))</f>
        <v/>
      </c>
      <c r="L151" s="97"/>
      <c r="M151" s="241"/>
      <c r="N151" s="403" t="s">
        <v>2</v>
      </c>
      <c r="O151" s="429" t="str">
        <f>IF(L151=0,"",J151/L151)</f>
        <v/>
      </c>
      <c r="P151" s="161" t="str">
        <f>IF(M151=0," ",(CONCATENATE($J$124," / ",M151)))</f>
        <v xml:space="preserve"> </v>
      </c>
      <c r="T151"/>
      <c r="U151"/>
    </row>
    <row r="152" spans="1:21" ht="20.100000000000001" customHeight="1" x14ac:dyDescent="0.25">
      <c r="A152" s="662"/>
      <c r="B152" s="107" t="s">
        <v>2604</v>
      </c>
      <c r="C152" s="587"/>
      <c r="D152" s="654" t="s">
        <v>2695</v>
      </c>
      <c r="E152" s="655"/>
      <c r="F152" s="473"/>
      <c r="G152" s="473"/>
      <c r="H152" s="473"/>
      <c r="I152" s="473"/>
      <c r="J152" s="219"/>
      <c r="K152" s="187" t="str">
        <f>IF(J152=0,"",(J152*0.836*10^-3))</f>
        <v/>
      </c>
      <c r="L152" s="95"/>
      <c r="M152" s="240"/>
      <c r="N152" s="259"/>
      <c r="O152" s="430" t="str">
        <f>IF(L152=0,"",J152/L152)</f>
        <v/>
      </c>
      <c r="P152" s="53" t="str">
        <f>IF(M152=0," ",(CONCATENATE($J$124," / ",M152)))</f>
        <v xml:space="preserve"> </v>
      </c>
      <c r="T152"/>
      <c r="U152"/>
    </row>
    <row r="153" spans="1:21" ht="20.100000000000001" customHeight="1" x14ac:dyDescent="0.25">
      <c r="A153" s="662"/>
      <c r="B153" s="107" t="s">
        <v>2605</v>
      </c>
      <c r="C153" s="587"/>
      <c r="D153" s="654" t="s">
        <v>2667</v>
      </c>
      <c r="E153" s="655"/>
      <c r="F153" s="473"/>
      <c r="G153" s="473"/>
      <c r="H153" s="473"/>
      <c r="I153" s="473"/>
      <c r="J153" s="219"/>
      <c r="K153" s="187" t="str">
        <f>IF(J153=0,"",(J153*0.836*10^-3))</f>
        <v/>
      </c>
      <c r="L153" s="95"/>
      <c r="M153" s="240"/>
      <c r="N153" s="259"/>
      <c r="O153" s="430" t="str">
        <f>IF(L153=0,"",J153/L153)</f>
        <v/>
      </c>
      <c r="P153" s="53" t="str">
        <f>IF(M153=0," ",(CONCATENATE($J$124," / ",M153)))</f>
        <v xml:space="preserve"> </v>
      </c>
      <c r="T153"/>
      <c r="U153"/>
    </row>
    <row r="154" spans="1:21" ht="20.100000000000001" customHeight="1" x14ac:dyDescent="0.25">
      <c r="A154" s="662"/>
      <c r="B154" s="107" t="s">
        <v>2606</v>
      </c>
      <c r="C154" s="587"/>
      <c r="D154" s="656"/>
      <c r="E154" s="657"/>
      <c r="F154" s="473"/>
      <c r="G154" s="473"/>
      <c r="H154" s="473"/>
      <c r="I154" s="473"/>
      <c r="J154" s="225"/>
      <c r="K154" s="187" t="str">
        <f>IF(J154=0,"",(J154*0.836*10^-3))</f>
        <v/>
      </c>
      <c r="L154" s="95"/>
      <c r="M154" s="240"/>
      <c r="N154" s="259"/>
      <c r="O154" s="430" t="str">
        <f t="shared" ref="O154:O158" si="25">IF(L154=0,"",J154/L154)</f>
        <v/>
      </c>
      <c r="P154" s="53" t="str">
        <f>IF(M154=0," ",(CONCATENATE($J$124," / ",M154)))</f>
        <v xml:space="preserve"> </v>
      </c>
      <c r="T154"/>
      <c r="U154"/>
    </row>
    <row r="155" spans="1:21" ht="20.100000000000001" customHeight="1" x14ac:dyDescent="0.25">
      <c r="A155" s="662"/>
      <c r="B155" s="107" t="s">
        <v>2607</v>
      </c>
      <c r="C155" s="587"/>
      <c r="D155" s="826"/>
      <c r="E155" s="827"/>
      <c r="F155" s="473"/>
      <c r="G155" s="473"/>
      <c r="H155" s="473"/>
      <c r="I155" s="473"/>
      <c r="J155" s="226"/>
      <c r="K155" s="187" t="str">
        <f t="shared" ref="K155:K159" si="26">IF(J155=0,"",(J155*0.836*10^-3))</f>
        <v/>
      </c>
      <c r="L155" s="95"/>
      <c r="M155" s="240"/>
      <c r="N155" s="259"/>
      <c r="O155" s="430" t="str">
        <f t="shared" si="25"/>
        <v/>
      </c>
      <c r="P155" s="495" t="str">
        <f t="shared" ref="P155:P158" si="27">IF(M155=0," ",(CONCATENATE($J$124," / ",M155)))</f>
        <v xml:space="preserve"> </v>
      </c>
      <c r="T155"/>
      <c r="U155"/>
    </row>
    <row r="156" spans="1:21" ht="20.100000000000001" customHeight="1" x14ac:dyDescent="0.25">
      <c r="A156" s="662"/>
      <c r="B156" s="107" t="s">
        <v>2751</v>
      </c>
      <c r="C156" s="587"/>
      <c r="D156" s="826"/>
      <c r="E156" s="827"/>
      <c r="F156" s="473"/>
      <c r="G156" s="473"/>
      <c r="H156" s="473"/>
      <c r="I156" s="473"/>
      <c r="J156" s="226"/>
      <c r="K156" s="187" t="str">
        <f t="shared" si="26"/>
        <v/>
      </c>
      <c r="L156" s="95"/>
      <c r="M156" s="240"/>
      <c r="N156" s="259"/>
      <c r="O156" s="430" t="str">
        <f t="shared" si="25"/>
        <v/>
      </c>
      <c r="P156" s="495" t="str">
        <f t="shared" si="27"/>
        <v xml:space="preserve"> </v>
      </c>
      <c r="T156"/>
      <c r="U156"/>
    </row>
    <row r="157" spans="1:21" ht="20.100000000000001" customHeight="1" x14ac:dyDescent="0.25">
      <c r="A157" s="662"/>
      <c r="B157" s="107" t="s">
        <v>2752</v>
      </c>
      <c r="C157" s="587"/>
      <c r="D157" s="617"/>
      <c r="E157" s="618"/>
      <c r="F157" s="473"/>
      <c r="G157" s="473"/>
      <c r="H157" s="473"/>
      <c r="I157" s="473"/>
      <c r="J157" s="226"/>
      <c r="K157" s="187" t="str">
        <f t="shared" si="26"/>
        <v/>
      </c>
      <c r="L157" s="95"/>
      <c r="M157" s="240"/>
      <c r="N157" s="259"/>
      <c r="O157" s="430" t="str">
        <f t="shared" si="25"/>
        <v/>
      </c>
      <c r="P157" s="495" t="str">
        <f t="shared" si="27"/>
        <v xml:space="preserve"> </v>
      </c>
      <c r="T157"/>
      <c r="U157"/>
    </row>
    <row r="158" spans="1:21" ht="20.100000000000001" customHeight="1" x14ac:dyDescent="0.25">
      <c r="A158" s="662"/>
      <c r="B158" s="107" t="s">
        <v>2754</v>
      </c>
      <c r="C158" s="587"/>
      <c r="D158" s="617"/>
      <c r="E158" s="618"/>
      <c r="F158" s="473"/>
      <c r="G158" s="473"/>
      <c r="H158" s="473"/>
      <c r="I158" s="473"/>
      <c r="J158" s="226"/>
      <c r="K158" s="187" t="str">
        <f t="shared" si="26"/>
        <v/>
      </c>
      <c r="L158" s="95"/>
      <c r="M158" s="240"/>
      <c r="N158" s="259"/>
      <c r="O158" s="430" t="str">
        <f t="shared" si="25"/>
        <v/>
      </c>
      <c r="P158" s="495" t="str">
        <f t="shared" si="27"/>
        <v xml:space="preserve"> </v>
      </c>
      <c r="T158"/>
      <c r="U158"/>
    </row>
    <row r="159" spans="1:21" ht="20.100000000000001" customHeight="1" thickBot="1" x14ac:dyDescent="0.3">
      <c r="A159" s="663"/>
      <c r="B159" s="107" t="s">
        <v>2755</v>
      </c>
      <c r="C159" s="588"/>
      <c r="D159" s="602"/>
      <c r="E159" s="603"/>
      <c r="F159" s="474"/>
      <c r="G159" s="474"/>
      <c r="H159" s="474"/>
      <c r="I159" s="474"/>
      <c r="J159" s="426"/>
      <c r="K159" s="397" t="str">
        <f t="shared" si="26"/>
        <v/>
      </c>
      <c r="L159" s="98"/>
      <c r="M159" s="242"/>
      <c r="N159" s="260"/>
      <c r="O159" s="431" t="str">
        <f>IF(L159=0,"",J159/L159)</f>
        <v/>
      </c>
      <c r="P159" s="402" t="str">
        <f>IF(M159=0," ",(CONCATENATE($J$124," / ",M159)))</f>
        <v xml:space="preserve"> </v>
      </c>
      <c r="T159"/>
      <c r="U159"/>
    </row>
    <row r="160" spans="1:21" ht="15.75" thickBot="1" x14ac:dyDescent="0.3">
      <c r="A160" s="423"/>
      <c r="B160" s="197"/>
      <c r="C160" s="227"/>
      <c r="D160" s="392"/>
      <c r="E160" s="392"/>
      <c r="F160" s="427"/>
      <c r="G160" s="427"/>
      <c r="H160" s="427"/>
      <c r="I160" s="427"/>
      <c r="J160" s="197"/>
      <c r="K160" s="197"/>
      <c r="L160" s="197"/>
      <c r="M160" s="197"/>
      <c r="N160" s="197"/>
      <c r="O160" s="197"/>
      <c r="P160" s="198"/>
      <c r="T160"/>
      <c r="U160"/>
    </row>
    <row r="161" spans="1:66" ht="24.95" customHeight="1" thickBot="1" x14ac:dyDescent="0.3">
      <c r="A161" s="52" t="s">
        <v>37</v>
      </c>
      <c r="B161" s="52" t="s">
        <v>2608</v>
      </c>
      <c r="C161" s="614" t="s">
        <v>8</v>
      </c>
      <c r="D161" s="615"/>
      <c r="E161" s="615"/>
      <c r="F161" s="615"/>
      <c r="G161" s="615"/>
      <c r="H161" s="616"/>
      <c r="I161" s="434">
        <f>'calcolo Percentuali'!B98</f>
        <v>0</v>
      </c>
      <c r="J161" s="435">
        <f>SUM(J162:J166)</f>
        <v>0</v>
      </c>
      <c r="K161" s="112" t="str">
        <f>IF(J161=0,"",(J161*0.836*10^-3))</f>
        <v/>
      </c>
      <c r="L161" s="432" t="s">
        <v>33</v>
      </c>
      <c r="M161" s="406" t="s">
        <v>43</v>
      </c>
      <c r="N161" s="433" t="s">
        <v>2663</v>
      </c>
      <c r="O161" s="164" t="s">
        <v>33</v>
      </c>
      <c r="P161" s="163" t="s">
        <v>43</v>
      </c>
      <c r="T161"/>
      <c r="U161"/>
    </row>
    <row r="162" spans="1:66" ht="20.100000000000001" customHeight="1" x14ac:dyDescent="0.25">
      <c r="A162" s="661" t="s">
        <v>38</v>
      </c>
      <c r="B162" s="424" t="s">
        <v>2609</v>
      </c>
      <c r="C162" s="586" t="s">
        <v>2675</v>
      </c>
      <c r="D162" s="606" t="s">
        <v>2697</v>
      </c>
      <c r="E162" s="607"/>
      <c r="F162" s="472"/>
      <c r="G162" s="472"/>
      <c r="H162" s="472"/>
      <c r="I162" s="472"/>
      <c r="J162" s="393"/>
      <c r="K162" s="394" t="str">
        <f>IF(J162=0,"",(J162*0.836*10^-3))</f>
        <v/>
      </c>
      <c r="L162" s="97"/>
      <c r="M162" s="241"/>
      <c r="N162" s="403" t="s">
        <v>2</v>
      </c>
      <c r="O162" s="429" t="str">
        <f>IF(L162=0,"",J162/L162)</f>
        <v/>
      </c>
      <c r="P162" s="161" t="str">
        <f>IF(M162=0," ",(CONCATENATE($J$124," / ",M162)))</f>
        <v xml:space="preserve"> </v>
      </c>
      <c r="T162"/>
      <c r="U162"/>
    </row>
    <row r="163" spans="1:66" ht="20.100000000000001" customHeight="1" x14ac:dyDescent="0.25">
      <c r="A163" s="662"/>
      <c r="B163" s="107" t="s">
        <v>2610</v>
      </c>
      <c r="C163" s="587"/>
      <c r="D163" s="656"/>
      <c r="E163" s="657"/>
      <c r="F163" s="473"/>
      <c r="G163" s="473"/>
      <c r="H163" s="473"/>
      <c r="I163" s="473"/>
      <c r="J163" s="228"/>
      <c r="K163" s="187" t="str">
        <f>IF(J163=0,"",(J163*0.836*10^-3))</f>
        <v/>
      </c>
      <c r="L163" s="95"/>
      <c r="M163" s="240"/>
      <c r="N163" s="259"/>
      <c r="O163" s="430" t="str">
        <f>IF(L163=0,"",J163/L163)</f>
        <v/>
      </c>
      <c r="P163" s="53" t="str">
        <f>IF(M163=0," ",(CONCATENATE($J$124," / ",M163)))</f>
        <v xml:space="preserve"> </v>
      </c>
      <c r="T163"/>
      <c r="U163"/>
    </row>
    <row r="164" spans="1:66" ht="20.100000000000001" customHeight="1" x14ac:dyDescent="0.25">
      <c r="A164" s="662"/>
      <c r="B164" s="107" t="s">
        <v>2611</v>
      </c>
      <c r="C164" s="587"/>
      <c r="D164" s="561"/>
      <c r="E164" s="562"/>
      <c r="F164" s="473"/>
      <c r="G164" s="473"/>
      <c r="H164" s="473"/>
      <c r="I164" s="473"/>
      <c r="J164" s="228"/>
      <c r="K164" s="187" t="str">
        <f t="shared" ref="K164:K166" si="28">IF(J164=0,"",(J164*0.836*10^-3))</f>
        <v/>
      </c>
      <c r="L164" s="95"/>
      <c r="M164" s="240"/>
      <c r="N164" s="259"/>
      <c r="O164" s="430" t="str">
        <f>IF(L164=0,"",J164/L164)</f>
        <v/>
      </c>
      <c r="P164" s="53" t="str">
        <f>IF(M164=0," ",(CONCATENATE($J$124," / ",M164)))</f>
        <v xml:space="preserve"> </v>
      </c>
      <c r="T164"/>
      <c r="U164"/>
    </row>
    <row r="165" spans="1:66" ht="20.100000000000001" customHeight="1" x14ac:dyDescent="0.25">
      <c r="A165" s="662"/>
      <c r="B165" s="107" t="s">
        <v>2612</v>
      </c>
      <c r="C165" s="587"/>
      <c r="D165" s="561"/>
      <c r="E165" s="562"/>
      <c r="F165" s="473"/>
      <c r="G165" s="473"/>
      <c r="H165" s="473"/>
      <c r="I165" s="473"/>
      <c r="J165" s="228"/>
      <c r="K165" s="187" t="str">
        <f t="shared" si="28"/>
        <v/>
      </c>
      <c r="L165" s="95"/>
      <c r="M165" s="240"/>
      <c r="N165" s="259"/>
      <c r="O165" s="430" t="str">
        <f>IF(L165=0,"",J165/L165)</f>
        <v/>
      </c>
      <c r="P165" s="53" t="str">
        <f>IF(M165=0," ",(CONCATENATE($J$124," / ",M165)))</f>
        <v xml:space="preserve"> </v>
      </c>
      <c r="T165"/>
      <c r="U165"/>
    </row>
    <row r="166" spans="1:66" ht="20.100000000000001" customHeight="1" thickBot="1" x14ac:dyDescent="0.3">
      <c r="A166" s="663"/>
      <c r="B166" s="425" t="s">
        <v>2613</v>
      </c>
      <c r="C166" s="588"/>
      <c r="D166" s="548"/>
      <c r="E166" s="549"/>
      <c r="F166" s="474"/>
      <c r="G166" s="474"/>
      <c r="H166" s="474"/>
      <c r="I166" s="474"/>
      <c r="J166" s="426"/>
      <c r="K166" s="397" t="str">
        <f t="shared" si="28"/>
        <v/>
      </c>
      <c r="L166" s="98"/>
      <c r="M166" s="242"/>
      <c r="N166" s="260"/>
      <c r="O166" s="431" t="str">
        <f>IF(L166=0,"",J166/L166)</f>
        <v/>
      </c>
      <c r="P166" s="402" t="str">
        <f>IF(M166=0," ",(CONCATENATE($J$124," / ",M166)))</f>
        <v xml:space="preserve"> </v>
      </c>
      <c r="T166"/>
      <c r="U166"/>
    </row>
    <row r="167" spans="1:66" ht="15.75" thickBot="1" x14ac:dyDescent="0.3">
      <c r="A167" s="499"/>
      <c r="B167" s="500"/>
      <c r="C167" s="500"/>
      <c r="D167" s="500"/>
      <c r="E167" s="500"/>
      <c r="F167" s="500"/>
      <c r="G167" s="500"/>
      <c r="H167" s="500"/>
      <c r="I167" s="500"/>
      <c r="J167" s="500"/>
      <c r="K167" s="500"/>
      <c r="L167" s="500"/>
      <c r="M167" s="500"/>
      <c r="N167" s="500"/>
      <c r="O167" s="500"/>
      <c r="P167" s="501"/>
      <c r="T167"/>
      <c r="U167"/>
    </row>
    <row r="168" spans="1:66" ht="24.95" customHeight="1" x14ac:dyDescent="0.25">
      <c r="A168" s="596"/>
      <c r="B168" s="597"/>
      <c r="C168" s="597"/>
      <c r="D168" s="597"/>
      <c r="E168" s="598"/>
      <c r="F168" s="502" t="s">
        <v>2729</v>
      </c>
      <c r="G168" s="502" t="s">
        <v>2730</v>
      </c>
      <c r="H168" s="502" t="s">
        <v>2733</v>
      </c>
      <c r="I168" s="839" t="s">
        <v>2745</v>
      </c>
      <c r="J168" s="140" t="s">
        <v>15</v>
      </c>
      <c r="K168" s="68" t="s">
        <v>10</v>
      </c>
      <c r="L168" s="69"/>
      <c r="M168" s="69"/>
      <c r="N168" s="69"/>
      <c r="O168" s="69"/>
      <c r="P168" s="73"/>
      <c r="T168"/>
      <c r="U168"/>
    </row>
    <row r="169" spans="1:66" ht="60" customHeight="1" thickBot="1" x14ac:dyDescent="0.3">
      <c r="A169" s="599"/>
      <c r="B169" s="600"/>
      <c r="C169" s="600"/>
      <c r="D169" s="600"/>
      <c r="E169" s="601"/>
      <c r="F169" s="503"/>
      <c r="G169" s="503"/>
      <c r="H169" s="503"/>
      <c r="I169" s="840"/>
      <c r="J169" s="141" t="str">
        <f>IFERROR(VLOOKUP(A168,'Foglio operativo'!$O$2:$P$10,2,0),"")</f>
        <v/>
      </c>
      <c r="K169" s="70" t="s">
        <v>42</v>
      </c>
      <c r="L169" s="71" t="s">
        <v>72</v>
      </c>
      <c r="M169" s="72" t="s">
        <v>39</v>
      </c>
      <c r="N169" s="72" t="s">
        <v>2641</v>
      </c>
      <c r="O169" s="541" t="str">
        <f>IF(SUM(J174:J182,J185:J190,J193:J198)&gt;0.95*J170,"Copertura del 95% dei consumi raggiunta","E' necessario dettagliare maggiormente la suddivisione dei consumi")</f>
        <v>E' necessario dettagliare maggiormente la suddivisione dei consumi</v>
      </c>
      <c r="P169" s="542"/>
      <c r="T169"/>
      <c r="U169"/>
    </row>
    <row r="170" spans="1:66" ht="24.95" customHeight="1" thickBot="1" x14ac:dyDescent="0.3">
      <c r="A170" s="502" t="s">
        <v>36</v>
      </c>
      <c r="B170" s="502" t="str">
        <f>IFERROR(CONCATENATE("j=",AK170),"")</f>
        <v/>
      </c>
      <c r="C170" s="842" t="str">
        <f>IF(A168="","",A168)</f>
        <v/>
      </c>
      <c r="D170" s="842"/>
      <c r="E170" s="843"/>
      <c r="F170" s="503"/>
      <c r="G170" s="503"/>
      <c r="H170" s="503"/>
      <c r="I170" s="840"/>
      <c r="J170" s="453"/>
      <c r="K170" s="188" t="str">
        <f>IFERROR(J170*VLOOKUP($C$170,'Foglio operativo'!$T$2:$W$12,4,0),"")</f>
        <v/>
      </c>
      <c r="L170" s="74">
        <f>J173+J184+J192</f>
        <v>0</v>
      </c>
      <c r="M170" s="75">
        <f>J170-L170</f>
        <v>0</v>
      </c>
      <c r="N170" s="115">
        <f>IFERROR(L170/J170,0)</f>
        <v>0</v>
      </c>
      <c r="O170" s="543"/>
      <c r="P170" s="544"/>
      <c r="T170"/>
      <c r="U170"/>
      <c r="AK170" s="30" t="e">
        <f>VLOOKUP(A168,'Foglio operativo'!$T$2:$V$12,3,0)</f>
        <v>#N/A</v>
      </c>
    </row>
    <row r="171" spans="1:66" ht="24.95" customHeight="1" thickBot="1" x14ac:dyDescent="0.3">
      <c r="A171" s="503"/>
      <c r="B171" s="503"/>
      <c r="C171" s="844"/>
      <c r="D171" s="844"/>
      <c r="E171" s="845"/>
      <c r="F171" s="503"/>
      <c r="G171" s="503"/>
      <c r="H171" s="503"/>
      <c r="I171" s="840"/>
      <c r="J171" s="200"/>
      <c r="K171" s="200"/>
      <c r="L171" s="200"/>
      <c r="M171" s="200"/>
      <c r="N171" s="200"/>
      <c r="O171" s="200"/>
      <c r="P171" s="201"/>
      <c r="T171"/>
      <c r="U171"/>
    </row>
    <row r="172" spans="1:66" ht="24.95" customHeight="1" thickBot="1" x14ac:dyDescent="0.3">
      <c r="A172" s="504"/>
      <c r="B172" s="504"/>
      <c r="C172" s="846"/>
      <c r="D172" s="846"/>
      <c r="E172" s="847"/>
      <c r="F172" s="503"/>
      <c r="G172" s="503"/>
      <c r="H172" s="503"/>
      <c r="I172" s="840"/>
      <c r="J172" s="128" t="s">
        <v>15</v>
      </c>
      <c r="K172" s="78" t="s">
        <v>10</v>
      </c>
      <c r="L172" s="647" t="s">
        <v>70</v>
      </c>
      <c r="M172" s="648"/>
      <c r="N172" s="550" t="s">
        <v>71</v>
      </c>
      <c r="O172" s="551"/>
      <c r="P172" s="552"/>
      <c r="T172"/>
      <c r="U172"/>
    </row>
    <row r="173" spans="1:66" ht="24.95" customHeight="1" thickBot="1" x14ac:dyDescent="0.3">
      <c r="A173" s="221" t="s">
        <v>37</v>
      </c>
      <c r="B173" s="220" t="str">
        <f>IFERROR(CONCATENATE($AK$170,".",BN173),"")</f>
        <v/>
      </c>
      <c r="C173" s="505" t="s">
        <v>14</v>
      </c>
      <c r="D173" s="506"/>
      <c r="E173" s="506"/>
      <c r="F173" s="506"/>
      <c r="G173" s="506"/>
      <c r="H173" s="507"/>
      <c r="I173" s="457">
        <f>'calcolo Percentuali'!B107</f>
        <v>0</v>
      </c>
      <c r="J173" s="454">
        <f>SUM(J174:J182)</f>
        <v>0</v>
      </c>
      <c r="K173" s="443" t="str">
        <f>IFERROR(J173*VLOOKUP($C$170,'Foglio operativo'!$T$2:$W$12,4,0),"")</f>
        <v/>
      </c>
      <c r="L173" s="444" t="s">
        <v>33</v>
      </c>
      <c r="M173" s="167" t="s">
        <v>43</v>
      </c>
      <c r="N173" s="167" t="s">
        <v>2663</v>
      </c>
      <c r="O173" s="166" t="s">
        <v>33</v>
      </c>
      <c r="P173" s="167" t="str">
        <f>CONCATENATE($J$169," / ",M173)</f>
        <v xml:space="preserve"> / u.m.</v>
      </c>
      <c r="T173"/>
      <c r="U173"/>
      <c r="BN173" s="29">
        <v>1</v>
      </c>
    </row>
    <row r="174" spans="1:66" ht="20.100000000000001" customHeight="1" x14ac:dyDescent="0.25">
      <c r="A174" s="503" t="s">
        <v>38</v>
      </c>
      <c r="B174" s="99" t="str">
        <f t="shared" ref="B174:B182" si="29">IFERROR(CONCATENATE($AK$170,".",BN174,".",AK174),"")</f>
        <v/>
      </c>
      <c r="C174" s="860" t="s">
        <v>2720</v>
      </c>
      <c r="D174" s="545"/>
      <c r="E174" s="546"/>
      <c r="F174" s="472"/>
      <c r="G174" s="472"/>
      <c r="H174" s="472"/>
      <c r="I174" s="477"/>
      <c r="J174" s="448"/>
      <c r="K174" s="447" t="str">
        <f>IFERROR(J174*VLOOKUP($C$170,'Foglio operativo'!$T$2:$W$12,4,0),"")</f>
        <v/>
      </c>
      <c r="L174" s="97"/>
      <c r="M174" s="86"/>
      <c r="N174" s="395"/>
      <c r="O174" s="168" t="str">
        <f t="shared" ref="O174:O182" si="30">IF(L174=0,"",J174/L174)</f>
        <v/>
      </c>
      <c r="P174" s="169" t="str">
        <f t="shared" ref="P174:P182" si="31">IF(M174=0," ",(CONCATENATE($J$169," / ",M174)))</f>
        <v xml:space="preserve"> </v>
      </c>
      <c r="T174"/>
      <c r="U174"/>
      <c r="AK174" s="29">
        <v>1</v>
      </c>
      <c r="BN174" s="29">
        <v>1</v>
      </c>
    </row>
    <row r="175" spans="1:66" ht="20.100000000000001" customHeight="1" x14ac:dyDescent="0.25">
      <c r="A175" s="503"/>
      <c r="B175" s="99" t="str">
        <f t="shared" si="29"/>
        <v/>
      </c>
      <c r="C175" s="861"/>
      <c r="D175" s="572"/>
      <c r="E175" s="573"/>
      <c r="F175" s="473"/>
      <c r="G175" s="473"/>
      <c r="H175" s="473"/>
      <c r="I175" s="478"/>
      <c r="J175" s="449"/>
      <c r="K175" s="189" t="str">
        <f>IFERROR(J175*VLOOKUP($C$170,'Foglio operativo'!$T$2:$W$12,4,0),"")</f>
        <v/>
      </c>
      <c r="L175" s="94"/>
      <c r="M175" s="84"/>
      <c r="N175" s="157"/>
      <c r="O175" s="170" t="str">
        <f t="shared" si="30"/>
        <v/>
      </c>
      <c r="P175" s="79" t="str">
        <f t="shared" si="31"/>
        <v xml:space="preserve"> </v>
      </c>
      <c r="T175"/>
      <c r="U175"/>
      <c r="AK175" s="29">
        <v>2</v>
      </c>
      <c r="BN175" s="29">
        <v>1</v>
      </c>
    </row>
    <row r="176" spans="1:66" ht="20.100000000000001" customHeight="1" thickBot="1" x14ac:dyDescent="0.3">
      <c r="A176" s="503"/>
      <c r="B176" s="99" t="str">
        <f t="shared" si="29"/>
        <v/>
      </c>
      <c r="C176" s="862"/>
      <c r="D176" s="574"/>
      <c r="E176" s="575"/>
      <c r="F176" s="474"/>
      <c r="G176" s="474"/>
      <c r="H176" s="474"/>
      <c r="I176" s="479"/>
      <c r="J176" s="450"/>
      <c r="K176" s="190" t="str">
        <f>IFERROR(J176*VLOOKUP($C$170,'Foglio operativo'!$T$2:$W$12,4,0),"")</f>
        <v/>
      </c>
      <c r="L176" s="398"/>
      <c r="M176" s="399"/>
      <c r="N176" s="400"/>
      <c r="O176" s="171" t="str">
        <f t="shared" si="30"/>
        <v/>
      </c>
      <c r="P176" s="81" t="str">
        <f t="shared" si="31"/>
        <v xml:space="preserve"> </v>
      </c>
      <c r="T176"/>
      <c r="U176"/>
      <c r="AK176" s="29">
        <v>3</v>
      </c>
      <c r="BN176" s="29">
        <v>1</v>
      </c>
    </row>
    <row r="177" spans="1:66" ht="20.100000000000001" customHeight="1" x14ac:dyDescent="0.25">
      <c r="A177" s="503"/>
      <c r="B177" s="99" t="str">
        <f t="shared" si="29"/>
        <v/>
      </c>
      <c r="C177" s="860" t="s">
        <v>2670</v>
      </c>
      <c r="D177" s="545"/>
      <c r="E177" s="546"/>
      <c r="F177" s="472"/>
      <c r="G177" s="472"/>
      <c r="H177" s="472"/>
      <c r="I177" s="477"/>
      <c r="J177" s="448"/>
      <c r="K177" s="447" t="str">
        <f>IFERROR(J177*VLOOKUP($C$170,'Foglio operativo'!$T$2:$W$12,4,0),"")</f>
        <v/>
      </c>
      <c r="L177" s="97"/>
      <c r="M177" s="86"/>
      <c r="N177" s="395"/>
      <c r="O177" s="168" t="str">
        <f t="shared" si="30"/>
        <v/>
      </c>
      <c r="P177" s="169" t="str">
        <f t="shared" si="31"/>
        <v xml:space="preserve"> </v>
      </c>
      <c r="T177"/>
      <c r="U177"/>
      <c r="AK177" s="29">
        <v>4</v>
      </c>
      <c r="BN177" s="29">
        <v>1</v>
      </c>
    </row>
    <row r="178" spans="1:66" ht="20.100000000000001" customHeight="1" x14ac:dyDescent="0.25">
      <c r="A178" s="503"/>
      <c r="B178" s="99" t="str">
        <f t="shared" si="29"/>
        <v/>
      </c>
      <c r="C178" s="861"/>
      <c r="D178" s="572"/>
      <c r="E178" s="573"/>
      <c r="F178" s="473"/>
      <c r="G178" s="473"/>
      <c r="H178" s="473"/>
      <c r="I178" s="478"/>
      <c r="J178" s="449"/>
      <c r="K178" s="189" t="str">
        <f>IFERROR(J178*VLOOKUP($C$170,'Foglio operativo'!$T$2:$W$12,4,0),"")</f>
        <v/>
      </c>
      <c r="L178" s="94"/>
      <c r="M178" s="84"/>
      <c r="N178" s="157"/>
      <c r="O178" s="170" t="str">
        <f t="shared" si="30"/>
        <v/>
      </c>
      <c r="P178" s="79" t="str">
        <f t="shared" si="31"/>
        <v xml:space="preserve"> </v>
      </c>
      <c r="T178"/>
      <c r="U178"/>
      <c r="AK178" s="29">
        <v>5</v>
      </c>
      <c r="BN178" s="29">
        <v>1</v>
      </c>
    </row>
    <row r="179" spans="1:66" ht="20.100000000000001" customHeight="1" thickBot="1" x14ac:dyDescent="0.3">
      <c r="A179" s="503"/>
      <c r="B179" s="99" t="str">
        <f t="shared" si="29"/>
        <v/>
      </c>
      <c r="C179" s="862"/>
      <c r="D179" s="574"/>
      <c r="E179" s="575"/>
      <c r="F179" s="474"/>
      <c r="G179" s="474"/>
      <c r="H179" s="474"/>
      <c r="I179" s="479"/>
      <c r="J179" s="450"/>
      <c r="K179" s="190" t="str">
        <f>IFERROR(J179*VLOOKUP($C$170,'Foglio operativo'!$T$2:$W$12,4,0),"")</f>
        <v/>
      </c>
      <c r="L179" s="398"/>
      <c r="M179" s="399"/>
      <c r="N179" s="400"/>
      <c r="O179" s="171" t="str">
        <f t="shared" si="30"/>
        <v/>
      </c>
      <c r="P179" s="81" t="str">
        <f t="shared" si="31"/>
        <v xml:space="preserve"> </v>
      </c>
      <c r="T179"/>
      <c r="U179"/>
      <c r="AK179" s="29">
        <v>6</v>
      </c>
      <c r="BN179" s="29">
        <v>1</v>
      </c>
    </row>
    <row r="180" spans="1:66" ht="20.100000000000001" customHeight="1" x14ac:dyDescent="0.25">
      <c r="A180" s="503"/>
      <c r="B180" s="99" t="str">
        <f t="shared" si="29"/>
        <v/>
      </c>
      <c r="C180" s="860" t="s">
        <v>2683</v>
      </c>
      <c r="D180" s="545"/>
      <c r="E180" s="546"/>
      <c r="F180" s="472"/>
      <c r="G180" s="472"/>
      <c r="H180" s="472"/>
      <c r="I180" s="477"/>
      <c r="J180" s="448"/>
      <c r="K180" s="447" t="str">
        <f>IFERROR(J180*VLOOKUP($C$170,'Foglio operativo'!$T$2:$W$12,4,0),"")</f>
        <v/>
      </c>
      <c r="L180" s="97"/>
      <c r="M180" s="86"/>
      <c r="N180" s="395"/>
      <c r="O180" s="168" t="str">
        <f t="shared" si="30"/>
        <v/>
      </c>
      <c r="P180" s="169" t="str">
        <f t="shared" si="31"/>
        <v xml:space="preserve"> </v>
      </c>
      <c r="T180"/>
      <c r="U180"/>
      <c r="AK180" s="29">
        <v>7</v>
      </c>
      <c r="BN180" s="29">
        <v>1</v>
      </c>
    </row>
    <row r="181" spans="1:66" ht="20.100000000000001" customHeight="1" x14ac:dyDescent="0.25">
      <c r="A181" s="503"/>
      <c r="B181" s="99" t="str">
        <f t="shared" si="29"/>
        <v/>
      </c>
      <c r="C181" s="861"/>
      <c r="D181" s="572"/>
      <c r="E181" s="573"/>
      <c r="F181" s="473"/>
      <c r="G181" s="473"/>
      <c r="H181" s="473"/>
      <c r="I181" s="478"/>
      <c r="J181" s="451"/>
      <c r="K181" s="189" t="str">
        <f>IFERROR(J181*VLOOKUP($C$170,'Foglio operativo'!$T$2:$W$12,4,0),"")</f>
        <v/>
      </c>
      <c r="L181" s="95"/>
      <c r="M181" s="85"/>
      <c r="N181" s="158"/>
      <c r="O181" s="170" t="str">
        <f t="shared" si="30"/>
        <v/>
      </c>
      <c r="P181" s="79" t="str">
        <f t="shared" si="31"/>
        <v xml:space="preserve"> </v>
      </c>
      <c r="T181"/>
      <c r="U181"/>
      <c r="AK181" s="29">
        <v>8</v>
      </c>
      <c r="BN181" s="29">
        <v>1</v>
      </c>
    </row>
    <row r="182" spans="1:66" ht="20.100000000000001" customHeight="1" thickBot="1" x14ac:dyDescent="0.3">
      <c r="A182" s="504"/>
      <c r="B182" s="99" t="str">
        <f t="shared" si="29"/>
        <v/>
      </c>
      <c r="C182" s="862"/>
      <c r="D182" s="574"/>
      <c r="E182" s="575"/>
      <c r="F182" s="474"/>
      <c r="G182" s="474"/>
      <c r="H182" s="474"/>
      <c r="I182" s="479"/>
      <c r="J182" s="452"/>
      <c r="K182" s="190" t="str">
        <f>IFERROR(J182*VLOOKUP($C$170,'Foglio operativo'!$T$2:$W$12,4,0),"")</f>
        <v/>
      </c>
      <c r="L182" s="98"/>
      <c r="M182" s="88"/>
      <c r="N182" s="165"/>
      <c r="O182" s="171" t="str">
        <f t="shared" si="30"/>
        <v/>
      </c>
      <c r="P182" s="81" t="str">
        <f t="shared" si="31"/>
        <v xml:space="preserve"> </v>
      </c>
      <c r="T182"/>
      <c r="U182"/>
      <c r="AK182" s="29">
        <v>9</v>
      </c>
      <c r="BN182" s="29">
        <v>1</v>
      </c>
    </row>
    <row r="183" spans="1:66" ht="20.100000000000001" customHeight="1" thickBot="1" x14ac:dyDescent="0.3">
      <c r="A183" s="199"/>
      <c r="B183" s="200"/>
      <c r="C183" s="230"/>
      <c r="D183" s="462"/>
      <c r="E183" s="462"/>
      <c r="F183" s="462"/>
      <c r="G183" s="462"/>
      <c r="H183" s="462"/>
      <c r="I183" s="462"/>
      <c r="J183" s="202"/>
      <c r="K183" s="202"/>
      <c r="L183" s="202"/>
      <c r="M183" s="202"/>
      <c r="N183" s="202"/>
      <c r="O183" s="202"/>
      <c r="P183" s="203"/>
      <c r="T183"/>
      <c r="U183"/>
    </row>
    <row r="184" spans="1:66" ht="24.95" customHeight="1" thickBot="1" x14ac:dyDescent="0.3">
      <c r="A184" s="76" t="s">
        <v>37</v>
      </c>
      <c r="B184" s="77" t="str">
        <f>IFERROR(CONCATENATE($AK$170,".",BN184),"")</f>
        <v/>
      </c>
      <c r="C184" s="651" t="s">
        <v>7</v>
      </c>
      <c r="D184" s="653"/>
      <c r="E184" s="653"/>
      <c r="F184" s="653"/>
      <c r="G184" s="653"/>
      <c r="H184" s="652"/>
      <c r="I184" s="457">
        <f>'calcolo Percentuali'!B118</f>
        <v>0</v>
      </c>
      <c r="J184" s="455">
        <f>SUM(J185:J190)</f>
        <v>0</v>
      </c>
      <c r="K184" s="113" t="str">
        <f>IFERROR(J184*VLOOKUP($C$170,'Foglio operativo'!$T$2:$W$12,4,0),"")</f>
        <v/>
      </c>
      <c r="L184" s="82" t="s">
        <v>33</v>
      </c>
      <c r="M184" s="80" t="s">
        <v>43</v>
      </c>
      <c r="N184" s="127" t="s">
        <v>2663</v>
      </c>
      <c r="O184" s="172" t="s">
        <v>33</v>
      </c>
      <c r="P184" s="173" t="str">
        <f>CONCATENATE($J$169," / ",M184)</f>
        <v xml:space="preserve"> / u.m.</v>
      </c>
      <c r="T184"/>
      <c r="U184"/>
      <c r="BN184" s="29">
        <v>2</v>
      </c>
    </row>
    <row r="185" spans="1:66" ht="20.100000000000001" customHeight="1" x14ac:dyDescent="0.25">
      <c r="A185" s="508" t="s">
        <v>38</v>
      </c>
      <c r="B185" s="100" t="str">
        <f t="shared" ref="B185:B190" si="32">IFERROR(CONCATENATE($AK$170,".",BN185,".",AK185),"")</f>
        <v/>
      </c>
      <c r="C185" s="502" t="s">
        <v>2675</v>
      </c>
      <c r="D185" s="576"/>
      <c r="E185" s="577"/>
      <c r="F185" s="480"/>
      <c r="G185" s="480"/>
      <c r="H185" s="480"/>
      <c r="I185" s="481"/>
      <c r="J185" s="219"/>
      <c r="K185" s="189" t="str">
        <f>IFERROR(J185*VLOOKUP($C$170,'Foglio operativo'!$T$2:$W$12,4,0),"")</f>
        <v/>
      </c>
      <c r="L185" s="97"/>
      <c r="M185" s="86"/>
      <c r="N185" s="157" t="s">
        <v>2</v>
      </c>
      <c r="O185" s="168" t="str">
        <f t="shared" ref="O185:O190" si="33">IF(L185=0,"",J185/L185)</f>
        <v/>
      </c>
      <c r="P185" s="169" t="str">
        <f t="shared" ref="P185:P190" si="34">IF(M185=0," ",(CONCATENATE($J$169," / ",M185)))</f>
        <v xml:space="preserve"> </v>
      </c>
      <c r="T185"/>
      <c r="U185"/>
      <c r="AK185" s="29">
        <v>1</v>
      </c>
      <c r="BN185" s="29">
        <v>2</v>
      </c>
    </row>
    <row r="186" spans="1:66" ht="20.100000000000001" customHeight="1" x14ac:dyDescent="0.25">
      <c r="A186" s="508"/>
      <c r="B186" s="100" t="str">
        <f t="shared" si="32"/>
        <v/>
      </c>
      <c r="C186" s="849"/>
      <c r="D186" s="578"/>
      <c r="E186" s="579"/>
      <c r="F186" s="482"/>
      <c r="G186" s="482"/>
      <c r="H186" s="482"/>
      <c r="I186" s="483"/>
      <c r="J186" s="219"/>
      <c r="K186" s="189" t="str">
        <f>IFERROR(J186*VLOOKUP($C$170,'Foglio operativo'!$T$2:$W$12,4,0),"")</f>
        <v/>
      </c>
      <c r="L186" s="94"/>
      <c r="M186" s="84"/>
      <c r="N186" s="157"/>
      <c r="O186" s="170" t="str">
        <f t="shared" si="33"/>
        <v/>
      </c>
      <c r="P186" s="79" t="str">
        <f t="shared" si="34"/>
        <v xml:space="preserve"> </v>
      </c>
      <c r="T186"/>
      <c r="U186"/>
      <c r="AK186" s="29">
        <v>2</v>
      </c>
      <c r="BN186" s="29">
        <v>2</v>
      </c>
    </row>
    <row r="187" spans="1:66" ht="20.100000000000001" customHeight="1" x14ac:dyDescent="0.25">
      <c r="A187" s="508"/>
      <c r="B187" s="100" t="str">
        <f t="shared" si="32"/>
        <v/>
      </c>
      <c r="C187" s="849"/>
      <c r="D187" s="578"/>
      <c r="E187" s="579"/>
      <c r="F187" s="482"/>
      <c r="G187" s="482"/>
      <c r="H187" s="482"/>
      <c r="I187" s="483"/>
      <c r="J187" s="219"/>
      <c r="K187" s="189" t="str">
        <f>IFERROR(J187*VLOOKUP($C$170,'Foglio operativo'!$T$2:$W$12,4,0),"")</f>
        <v/>
      </c>
      <c r="L187" s="94"/>
      <c r="M187" s="84"/>
      <c r="N187" s="157"/>
      <c r="O187" s="170" t="str">
        <f t="shared" si="33"/>
        <v/>
      </c>
      <c r="P187" s="79" t="str">
        <f t="shared" si="34"/>
        <v xml:space="preserve"> </v>
      </c>
      <c r="T187"/>
      <c r="U187"/>
      <c r="AK187" s="29">
        <v>3</v>
      </c>
      <c r="BN187" s="29">
        <v>2</v>
      </c>
    </row>
    <row r="188" spans="1:66" ht="20.100000000000001" customHeight="1" x14ac:dyDescent="0.25">
      <c r="A188" s="508"/>
      <c r="B188" s="100" t="str">
        <f t="shared" si="32"/>
        <v/>
      </c>
      <c r="C188" s="849"/>
      <c r="D188" s="578"/>
      <c r="E188" s="579"/>
      <c r="F188" s="482"/>
      <c r="G188" s="482"/>
      <c r="H188" s="482"/>
      <c r="I188" s="483"/>
      <c r="J188" s="219"/>
      <c r="K188" s="189" t="str">
        <f>IFERROR(J188*VLOOKUP($C$170,'Foglio operativo'!$T$2:$W$12,4,0),"")</f>
        <v/>
      </c>
      <c r="L188" s="94"/>
      <c r="M188" s="84"/>
      <c r="N188" s="157"/>
      <c r="O188" s="170" t="str">
        <f t="shared" si="33"/>
        <v/>
      </c>
      <c r="P188" s="79" t="str">
        <f t="shared" si="34"/>
        <v xml:space="preserve"> </v>
      </c>
      <c r="T188"/>
      <c r="U188"/>
      <c r="AK188" s="29">
        <v>4</v>
      </c>
      <c r="BN188" s="29">
        <v>2</v>
      </c>
    </row>
    <row r="189" spans="1:66" ht="20.100000000000001" customHeight="1" x14ac:dyDescent="0.25">
      <c r="A189" s="508"/>
      <c r="B189" s="100" t="str">
        <f t="shared" si="32"/>
        <v/>
      </c>
      <c r="C189" s="849"/>
      <c r="D189" s="578"/>
      <c r="E189" s="579"/>
      <c r="F189" s="482"/>
      <c r="G189" s="482"/>
      <c r="H189" s="482"/>
      <c r="I189" s="483"/>
      <c r="J189" s="225"/>
      <c r="K189" s="189" t="str">
        <f>IFERROR(J189*VLOOKUP($C$170,'Foglio operativo'!$T$2:$W$12,4,0),"")</f>
        <v/>
      </c>
      <c r="L189" s="95"/>
      <c r="M189" s="85"/>
      <c r="N189" s="158"/>
      <c r="O189" s="170" t="str">
        <f t="shared" si="33"/>
        <v/>
      </c>
      <c r="P189" s="79" t="str">
        <f t="shared" si="34"/>
        <v xml:space="preserve"> </v>
      </c>
      <c r="T189"/>
      <c r="U189"/>
      <c r="AK189" s="29">
        <v>5</v>
      </c>
      <c r="BN189" s="29">
        <v>2</v>
      </c>
    </row>
    <row r="190" spans="1:66" ht="20.100000000000001" customHeight="1" thickBot="1" x14ac:dyDescent="0.3">
      <c r="A190" s="508"/>
      <c r="B190" s="100" t="str">
        <f t="shared" si="32"/>
        <v/>
      </c>
      <c r="C190" s="850"/>
      <c r="D190" s="580"/>
      <c r="E190" s="581"/>
      <c r="F190" s="484"/>
      <c r="G190" s="484"/>
      <c r="H190" s="484"/>
      <c r="I190" s="485"/>
      <c r="J190" s="226"/>
      <c r="K190" s="190" t="str">
        <f>IFERROR(J190*VLOOKUP($C$170,'Foglio operativo'!$T$2:$W$12,4,0),"")</f>
        <v/>
      </c>
      <c r="L190" s="96"/>
      <c r="M190" s="87"/>
      <c r="N190" s="159"/>
      <c r="O190" s="171" t="str">
        <f t="shared" si="33"/>
        <v/>
      </c>
      <c r="P190" s="81" t="str">
        <f t="shared" si="34"/>
        <v xml:space="preserve"> </v>
      </c>
      <c r="T190"/>
      <c r="U190"/>
      <c r="AK190" s="29">
        <v>6</v>
      </c>
      <c r="BN190" s="29">
        <v>2</v>
      </c>
    </row>
    <row r="191" spans="1:66" ht="20.100000000000001" customHeight="1" thickBot="1" x14ac:dyDescent="0.3">
      <c r="A191" s="199"/>
      <c r="B191" s="200"/>
      <c r="C191" s="230"/>
      <c r="D191" s="462"/>
      <c r="E191" s="462"/>
      <c r="F191" s="463"/>
      <c r="G191" s="463"/>
      <c r="H191" s="463"/>
      <c r="I191" s="464"/>
      <c r="J191" s="200"/>
      <c r="K191" s="202"/>
      <c r="L191" s="200"/>
      <c r="M191" s="200"/>
      <c r="N191" s="200"/>
      <c r="O191" s="202"/>
      <c r="P191" s="203"/>
      <c r="T191"/>
      <c r="U191"/>
    </row>
    <row r="192" spans="1:66" ht="24.95" customHeight="1" thickBot="1" x14ac:dyDescent="0.3">
      <c r="A192" s="76" t="s">
        <v>37</v>
      </c>
      <c r="B192" s="77" t="str">
        <f>IFERROR(CONCATENATE($AK$170,".",BN192),"")</f>
        <v/>
      </c>
      <c r="C192" s="651" t="s">
        <v>8</v>
      </c>
      <c r="D192" s="653"/>
      <c r="E192" s="653"/>
      <c r="F192" s="653"/>
      <c r="G192" s="653"/>
      <c r="H192" s="652"/>
      <c r="I192" s="457">
        <f>'calcolo Percentuali'!B126</f>
        <v>0</v>
      </c>
      <c r="J192" s="455">
        <f>SUM(J193:J198)</f>
        <v>0</v>
      </c>
      <c r="K192" s="113" t="str">
        <f>IFERROR(J192*VLOOKUP($C$170,'Foglio operativo'!$T$2:$W$12,4,0),"")</f>
        <v/>
      </c>
      <c r="L192" s="129" t="s">
        <v>33</v>
      </c>
      <c r="M192" s="127" t="s">
        <v>43</v>
      </c>
      <c r="N192" s="127" t="s">
        <v>2663</v>
      </c>
      <c r="O192" s="172" t="s">
        <v>33</v>
      </c>
      <c r="P192" s="167" t="str">
        <f>CONCATENATE($J$169," / ",M192)</f>
        <v xml:space="preserve"> / u.m.</v>
      </c>
      <c r="T192"/>
      <c r="U192"/>
      <c r="BN192" s="29">
        <v>3</v>
      </c>
    </row>
    <row r="193" spans="1:66" ht="20.100000000000001" customHeight="1" x14ac:dyDescent="0.25">
      <c r="A193" s="508" t="s">
        <v>38</v>
      </c>
      <c r="B193" s="100" t="str">
        <f t="shared" ref="B193:B198" si="35">IFERROR(CONCATENATE($AK$170,".",BN193,".",AK193),"")</f>
        <v/>
      </c>
      <c r="C193" s="502" t="s">
        <v>2675</v>
      </c>
      <c r="D193" s="582"/>
      <c r="E193" s="583"/>
      <c r="F193" s="480"/>
      <c r="G193" s="480"/>
      <c r="H193" s="480"/>
      <c r="I193" s="481"/>
      <c r="J193" s="228"/>
      <c r="K193" s="189" t="str">
        <f>IFERROR(J193*VLOOKUP($C$170,'Foglio operativo'!$T$2:$W$12,4,0),"")</f>
        <v/>
      </c>
      <c r="L193" s="94"/>
      <c r="M193" s="84"/>
      <c r="N193" s="157" t="s">
        <v>2</v>
      </c>
      <c r="O193" s="168" t="str">
        <f t="shared" ref="O193:O198" si="36">IF(L193=0,"",J193/L193)</f>
        <v/>
      </c>
      <c r="P193" s="169" t="str">
        <f t="shared" ref="P193:P198" si="37">IF(M193=0," ",(CONCATENATE($J$169," / ",M193)))</f>
        <v xml:space="preserve"> </v>
      </c>
      <c r="T193"/>
      <c r="U193"/>
      <c r="AK193" s="29">
        <v>1</v>
      </c>
      <c r="BN193" s="29">
        <v>3</v>
      </c>
    </row>
    <row r="194" spans="1:66" ht="20.100000000000001" customHeight="1" x14ac:dyDescent="0.25">
      <c r="A194" s="508"/>
      <c r="B194" s="100" t="str">
        <f t="shared" si="35"/>
        <v/>
      </c>
      <c r="C194" s="503"/>
      <c r="D194" s="578"/>
      <c r="E194" s="579"/>
      <c r="F194" s="482"/>
      <c r="G194" s="482"/>
      <c r="H194" s="482"/>
      <c r="I194" s="483"/>
      <c r="J194" s="228"/>
      <c r="K194" s="189" t="str">
        <f>IFERROR(J194*VLOOKUP($C$170,'Foglio operativo'!$T$2:$W$12,4,0),"")</f>
        <v/>
      </c>
      <c r="L194" s="94"/>
      <c r="M194" s="84"/>
      <c r="N194" s="157"/>
      <c r="O194" s="170" t="str">
        <f t="shared" si="36"/>
        <v/>
      </c>
      <c r="P194" s="79" t="str">
        <f t="shared" si="37"/>
        <v xml:space="preserve"> </v>
      </c>
      <c r="T194"/>
      <c r="U194"/>
      <c r="AK194" s="29">
        <v>2</v>
      </c>
      <c r="BN194" s="29">
        <v>3</v>
      </c>
    </row>
    <row r="195" spans="1:66" ht="20.100000000000001" customHeight="1" x14ac:dyDescent="0.25">
      <c r="A195" s="508"/>
      <c r="B195" s="100" t="str">
        <f t="shared" si="35"/>
        <v/>
      </c>
      <c r="C195" s="503"/>
      <c r="D195" s="578"/>
      <c r="E195" s="579"/>
      <c r="F195" s="482"/>
      <c r="G195" s="482"/>
      <c r="H195" s="482"/>
      <c r="I195" s="483"/>
      <c r="J195" s="228"/>
      <c r="K195" s="189" t="str">
        <f>IFERROR(J195*VLOOKUP($C$170,'Foglio operativo'!$T$2:$W$12,4,0),"")</f>
        <v/>
      </c>
      <c r="L195" s="94"/>
      <c r="M195" s="84"/>
      <c r="N195" s="157"/>
      <c r="O195" s="170" t="str">
        <f t="shared" si="36"/>
        <v/>
      </c>
      <c r="P195" s="79" t="str">
        <f t="shared" si="37"/>
        <v xml:space="preserve"> </v>
      </c>
      <c r="T195"/>
      <c r="U195"/>
      <c r="AK195" s="29">
        <v>3</v>
      </c>
      <c r="BN195" s="29">
        <v>3</v>
      </c>
    </row>
    <row r="196" spans="1:66" ht="20.100000000000001" customHeight="1" x14ac:dyDescent="0.25">
      <c r="A196" s="508"/>
      <c r="B196" s="100" t="str">
        <f t="shared" si="35"/>
        <v/>
      </c>
      <c r="C196" s="503"/>
      <c r="D196" s="578"/>
      <c r="E196" s="579"/>
      <c r="F196" s="482"/>
      <c r="G196" s="482"/>
      <c r="H196" s="482"/>
      <c r="I196" s="483"/>
      <c r="J196" s="228"/>
      <c r="K196" s="189" t="str">
        <f>IFERROR(J196*VLOOKUP($C$170,'Foglio operativo'!$T$2:$W$12,4,0),"")</f>
        <v/>
      </c>
      <c r="L196" s="94"/>
      <c r="M196" s="84"/>
      <c r="N196" s="157"/>
      <c r="O196" s="170" t="str">
        <f t="shared" si="36"/>
        <v/>
      </c>
      <c r="P196" s="79" t="str">
        <f t="shared" si="37"/>
        <v xml:space="preserve"> </v>
      </c>
      <c r="T196"/>
      <c r="U196"/>
      <c r="AK196" s="29">
        <v>4</v>
      </c>
      <c r="BN196" s="29">
        <v>3</v>
      </c>
    </row>
    <row r="197" spans="1:66" ht="20.100000000000001" customHeight="1" x14ac:dyDescent="0.25">
      <c r="A197" s="508"/>
      <c r="B197" s="100" t="str">
        <f t="shared" si="35"/>
        <v/>
      </c>
      <c r="C197" s="503"/>
      <c r="D197" s="578"/>
      <c r="E197" s="579"/>
      <c r="F197" s="482"/>
      <c r="G197" s="482"/>
      <c r="H197" s="482"/>
      <c r="I197" s="483"/>
      <c r="J197" s="225"/>
      <c r="K197" s="189" t="str">
        <f>IFERROR(J197*VLOOKUP($C$170,'Foglio operativo'!$T$2:$W$12,4,0),"")</f>
        <v/>
      </c>
      <c r="L197" s="95"/>
      <c r="M197" s="85"/>
      <c r="N197" s="158"/>
      <c r="O197" s="170" t="str">
        <f t="shared" si="36"/>
        <v/>
      </c>
      <c r="P197" s="79" t="str">
        <f t="shared" si="37"/>
        <v xml:space="preserve"> </v>
      </c>
      <c r="T197"/>
      <c r="U197"/>
      <c r="AK197" s="29">
        <v>5</v>
      </c>
      <c r="BN197" s="29">
        <v>3</v>
      </c>
    </row>
    <row r="198" spans="1:66" ht="20.100000000000001" customHeight="1" thickBot="1" x14ac:dyDescent="0.3">
      <c r="A198" s="511"/>
      <c r="B198" s="101" t="str">
        <f t="shared" si="35"/>
        <v/>
      </c>
      <c r="C198" s="504"/>
      <c r="D198" s="848"/>
      <c r="E198" s="581"/>
      <c r="F198" s="484"/>
      <c r="G198" s="484"/>
      <c r="H198" s="484"/>
      <c r="I198" s="485"/>
      <c r="J198" s="426"/>
      <c r="K198" s="190" t="str">
        <f>IFERROR(J198*VLOOKUP($C$170,'Foglio operativo'!$T$2:$W$12,4,0),"")</f>
        <v/>
      </c>
      <c r="L198" s="98"/>
      <c r="M198" s="88"/>
      <c r="N198" s="165"/>
      <c r="O198" s="171" t="str">
        <f t="shared" si="36"/>
        <v/>
      </c>
      <c r="P198" s="81" t="str">
        <f t="shared" si="37"/>
        <v xml:space="preserve"> </v>
      </c>
      <c r="T198"/>
      <c r="U198"/>
      <c r="AK198" s="29">
        <v>6</v>
      </c>
      <c r="BN198" s="29">
        <v>3</v>
      </c>
    </row>
    <row r="199" spans="1:66" ht="15.75" thickBot="1" x14ac:dyDescent="0.3">
      <c r="A199" s="496"/>
      <c r="B199" s="497"/>
      <c r="C199" s="497"/>
      <c r="D199" s="497"/>
      <c r="E199" s="497"/>
      <c r="F199" s="497"/>
      <c r="G199" s="497"/>
      <c r="H199" s="497"/>
      <c r="I199" s="497"/>
      <c r="J199" s="497"/>
      <c r="K199" s="497"/>
      <c r="L199" s="497"/>
      <c r="M199" s="497"/>
      <c r="N199" s="497"/>
      <c r="O199" s="497"/>
      <c r="P199" s="498"/>
      <c r="T199"/>
      <c r="U199"/>
    </row>
    <row r="200" spans="1:66" ht="24.95" customHeight="1" x14ac:dyDescent="0.25">
      <c r="A200" s="596"/>
      <c r="B200" s="597"/>
      <c r="C200" s="597"/>
      <c r="D200" s="597"/>
      <c r="E200" s="598"/>
      <c r="F200" s="502" t="s">
        <v>2729</v>
      </c>
      <c r="G200" s="502" t="s">
        <v>2730</v>
      </c>
      <c r="H200" s="502" t="s">
        <v>2733</v>
      </c>
      <c r="I200" s="839" t="s">
        <v>2745</v>
      </c>
      <c r="J200" s="140" t="s">
        <v>15</v>
      </c>
      <c r="K200" s="68" t="s">
        <v>10</v>
      </c>
      <c r="L200" s="69"/>
      <c r="M200" s="69"/>
      <c r="N200" s="69"/>
      <c r="O200" s="69"/>
      <c r="P200" s="73"/>
      <c r="T200"/>
      <c r="U200"/>
    </row>
    <row r="201" spans="1:66" ht="60" customHeight="1" thickBot="1" x14ac:dyDescent="0.3">
      <c r="A201" s="599"/>
      <c r="B201" s="600"/>
      <c r="C201" s="600"/>
      <c r="D201" s="600"/>
      <c r="E201" s="601"/>
      <c r="F201" s="503"/>
      <c r="G201" s="503"/>
      <c r="H201" s="503"/>
      <c r="I201" s="840"/>
      <c r="J201" s="141" t="str">
        <f>IFERROR(VLOOKUP(A200,'Foglio operativo'!$O$2:$P$10,2,0),"")</f>
        <v/>
      </c>
      <c r="K201" s="70" t="s">
        <v>42</v>
      </c>
      <c r="L201" s="71" t="s">
        <v>72</v>
      </c>
      <c r="M201" s="72" t="s">
        <v>39</v>
      </c>
      <c r="N201" s="72" t="s">
        <v>2641</v>
      </c>
      <c r="O201" s="541" t="str">
        <f>IF(SUM(J206:J214,J217:J222,J225:J230)&gt;0.95*J202,"Copertura del 95% dei consumi raggiunta","E' necessario dettagliare maggiormente la suddivisione dei consumi")</f>
        <v>E' necessario dettagliare maggiormente la suddivisione dei consumi</v>
      </c>
      <c r="P201" s="542"/>
      <c r="T201"/>
      <c r="U201"/>
    </row>
    <row r="202" spans="1:66" ht="24.95" customHeight="1" thickBot="1" x14ac:dyDescent="0.3">
      <c r="A202" s="505" t="s">
        <v>36</v>
      </c>
      <c r="B202" s="502" t="str">
        <f>IFERROR(CONCATENATE("j=",AK202),"")</f>
        <v/>
      </c>
      <c r="C202" s="505" t="str">
        <f>IF(A200="","",A200)</f>
        <v/>
      </c>
      <c r="D202" s="506"/>
      <c r="E202" s="507"/>
      <c r="F202" s="503"/>
      <c r="G202" s="503"/>
      <c r="H202" s="503"/>
      <c r="I202" s="840"/>
      <c r="J202" s="453"/>
      <c r="K202" s="188" t="str">
        <f>IFERROR(J202*VLOOKUP($C202,'Foglio operativo'!$T$2:$W$12,4,0),"")</f>
        <v/>
      </c>
      <c r="L202" s="74">
        <f>J205+J216+J224</f>
        <v>0</v>
      </c>
      <c r="M202" s="75">
        <f>J202-L202</f>
        <v>0</v>
      </c>
      <c r="N202" s="115">
        <f>IFERROR(L202/J202,0)</f>
        <v>0</v>
      </c>
      <c r="O202" s="543"/>
      <c r="P202" s="544"/>
      <c r="T202"/>
      <c r="U202"/>
      <c r="AK202" s="30" t="e">
        <f>VLOOKUP(A200,'Foglio operativo'!$T$2:$V$12,3,0)</f>
        <v>#N/A</v>
      </c>
    </row>
    <row r="203" spans="1:66" ht="24.95" customHeight="1" thickBot="1" x14ac:dyDescent="0.3">
      <c r="A203" s="508"/>
      <c r="B203" s="503"/>
      <c r="C203" s="508"/>
      <c r="D203" s="509"/>
      <c r="E203" s="510"/>
      <c r="F203" s="503"/>
      <c r="G203" s="503"/>
      <c r="H203" s="503"/>
      <c r="I203" s="840"/>
      <c r="J203" s="200"/>
      <c r="K203" s="200"/>
      <c r="L203" s="200"/>
      <c r="M203" s="200"/>
      <c r="N203" s="200"/>
      <c r="O203" s="200"/>
      <c r="P203" s="201"/>
      <c r="T203"/>
      <c r="U203"/>
    </row>
    <row r="204" spans="1:66" ht="24.95" customHeight="1" thickBot="1" x14ac:dyDescent="0.3">
      <c r="A204" s="511"/>
      <c r="B204" s="504"/>
      <c r="C204" s="511"/>
      <c r="D204" s="512"/>
      <c r="E204" s="513"/>
      <c r="F204" s="504"/>
      <c r="G204" s="504"/>
      <c r="H204" s="504"/>
      <c r="I204" s="841"/>
      <c r="J204" s="128" t="s">
        <v>15</v>
      </c>
      <c r="K204" s="78" t="s">
        <v>10</v>
      </c>
      <c r="L204" s="651" t="s">
        <v>70</v>
      </c>
      <c r="M204" s="652"/>
      <c r="N204" s="651" t="s">
        <v>71</v>
      </c>
      <c r="O204" s="653"/>
      <c r="P204" s="652"/>
      <c r="T204"/>
      <c r="U204"/>
    </row>
    <row r="205" spans="1:66" ht="24.95" customHeight="1" thickBot="1" x14ac:dyDescent="0.3">
      <c r="A205" s="76" t="s">
        <v>37</v>
      </c>
      <c r="B205" s="77" t="str">
        <f>IFERROR(CONCATENATE($AK$202,".",BN205),"")</f>
        <v/>
      </c>
      <c r="C205" s="863" t="s">
        <v>14</v>
      </c>
      <c r="D205" s="864"/>
      <c r="E205" s="864"/>
      <c r="F205" s="864"/>
      <c r="G205" s="864"/>
      <c r="H205" s="865"/>
      <c r="I205" s="461">
        <f>'calcolo Percentuali'!B135</f>
        <v>0</v>
      </c>
      <c r="J205" s="456">
        <f>SUM(J206:J214)</f>
        <v>0</v>
      </c>
      <c r="K205" s="113" t="str">
        <f>IFERROR(J205*VLOOKUP($C$202,'Foglio operativo'!$T$2:$W$12,4,0),"")</f>
        <v/>
      </c>
      <c r="L205" s="129" t="s">
        <v>33</v>
      </c>
      <c r="M205" s="127" t="s">
        <v>43</v>
      </c>
      <c r="N205" s="127" t="s">
        <v>2663</v>
      </c>
      <c r="O205" s="166" t="s">
        <v>33</v>
      </c>
      <c r="P205" s="167" t="str">
        <f>CONCATENATE($J$201," / ",M205)</f>
        <v xml:space="preserve"> / u.m.</v>
      </c>
      <c r="T205"/>
      <c r="U205"/>
      <c r="BN205" s="29">
        <v>1</v>
      </c>
    </row>
    <row r="206" spans="1:66" ht="20.100000000000001" customHeight="1" x14ac:dyDescent="0.25">
      <c r="A206" s="502" t="s">
        <v>38</v>
      </c>
      <c r="B206" s="99" t="str">
        <f t="shared" ref="B206:B214" si="38">IFERROR(CONCATENATE($AK$202,".",BN206,".",AK206),"")</f>
        <v/>
      </c>
      <c r="C206" s="860" t="s">
        <v>2720</v>
      </c>
      <c r="D206" s="853"/>
      <c r="E206" s="854"/>
      <c r="F206" s="472"/>
      <c r="G206" s="472"/>
      <c r="H206" s="472"/>
      <c r="I206" s="477"/>
      <c r="J206" s="458"/>
      <c r="K206" s="447" t="str">
        <f>IFERROR(J206*VLOOKUP($C$202,'Foglio operativo'!$T$2:$W$12,4,0),"")</f>
        <v/>
      </c>
      <c r="L206" s="97"/>
      <c r="M206" s="86"/>
      <c r="N206" s="395"/>
      <c r="O206" s="168" t="str">
        <f t="shared" ref="O206:O214" si="39">IF(L206=0,"",J206/L206)</f>
        <v/>
      </c>
      <c r="P206" s="169" t="str">
        <f t="shared" ref="P206:P214" si="40">IF(M206=0," ",(CONCATENATE($J$201," / ",M206)))</f>
        <v xml:space="preserve"> </v>
      </c>
      <c r="T206"/>
      <c r="U206"/>
      <c r="AK206" s="29">
        <v>1</v>
      </c>
      <c r="BN206" s="29">
        <v>1</v>
      </c>
    </row>
    <row r="207" spans="1:66" ht="20.100000000000001" customHeight="1" x14ac:dyDescent="0.25">
      <c r="A207" s="503"/>
      <c r="B207" s="99" t="str">
        <f t="shared" si="38"/>
        <v/>
      </c>
      <c r="C207" s="861"/>
      <c r="D207" s="855"/>
      <c r="E207" s="562"/>
      <c r="F207" s="473"/>
      <c r="G207" s="473"/>
      <c r="H207" s="473"/>
      <c r="I207" s="478"/>
      <c r="J207" s="89"/>
      <c r="K207" s="189" t="str">
        <f>IFERROR(J207*VLOOKUP($C$202,'Foglio operativo'!$T$2:$W$12,4,0),"")</f>
        <v/>
      </c>
      <c r="L207" s="94"/>
      <c r="M207" s="84"/>
      <c r="N207" s="157"/>
      <c r="O207" s="170" t="str">
        <f t="shared" si="39"/>
        <v/>
      </c>
      <c r="P207" s="79" t="str">
        <f t="shared" si="40"/>
        <v xml:space="preserve"> </v>
      </c>
      <c r="T207"/>
      <c r="U207"/>
      <c r="AK207" s="29">
        <v>2</v>
      </c>
      <c r="BN207" s="29">
        <v>1</v>
      </c>
    </row>
    <row r="208" spans="1:66" ht="20.100000000000001" customHeight="1" thickBot="1" x14ac:dyDescent="0.3">
      <c r="A208" s="503"/>
      <c r="B208" s="99" t="str">
        <f t="shared" si="38"/>
        <v/>
      </c>
      <c r="C208" s="862"/>
      <c r="D208" s="856"/>
      <c r="E208" s="549"/>
      <c r="F208" s="474"/>
      <c r="G208" s="474"/>
      <c r="H208" s="474"/>
      <c r="I208" s="479"/>
      <c r="J208" s="459"/>
      <c r="K208" s="190" t="str">
        <f>IFERROR(J208*VLOOKUP($C$202,'Foglio operativo'!$T$2:$W$12,4,0),"")</f>
        <v/>
      </c>
      <c r="L208" s="398"/>
      <c r="M208" s="399"/>
      <c r="N208" s="400"/>
      <c r="O208" s="171" t="str">
        <f t="shared" si="39"/>
        <v/>
      </c>
      <c r="P208" s="81" t="str">
        <f t="shared" si="40"/>
        <v xml:space="preserve"> </v>
      </c>
      <c r="T208"/>
      <c r="U208"/>
      <c r="AK208" s="29">
        <v>3</v>
      </c>
      <c r="BN208" s="29">
        <v>1</v>
      </c>
    </row>
    <row r="209" spans="1:66" ht="20.100000000000001" customHeight="1" x14ac:dyDescent="0.25">
      <c r="A209" s="503"/>
      <c r="B209" s="99" t="str">
        <f t="shared" si="38"/>
        <v/>
      </c>
      <c r="C209" s="860" t="s">
        <v>2670</v>
      </c>
      <c r="D209" s="853"/>
      <c r="E209" s="854"/>
      <c r="F209" s="472"/>
      <c r="G209" s="472"/>
      <c r="H209" s="472"/>
      <c r="I209" s="477"/>
      <c r="J209" s="458"/>
      <c r="K209" s="447" t="str">
        <f>IFERROR(J209*VLOOKUP($C$202,'Foglio operativo'!$T$2:$W$12,4,0),"")</f>
        <v/>
      </c>
      <c r="L209" s="97"/>
      <c r="M209" s="86"/>
      <c r="N209" s="395"/>
      <c r="O209" s="168" t="str">
        <f t="shared" si="39"/>
        <v/>
      </c>
      <c r="P209" s="169" t="str">
        <f t="shared" si="40"/>
        <v xml:space="preserve"> </v>
      </c>
      <c r="T209"/>
      <c r="U209"/>
      <c r="AK209" s="29">
        <v>4</v>
      </c>
      <c r="BN209" s="29">
        <v>1</v>
      </c>
    </row>
    <row r="210" spans="1:66" ht="20.100000000000001" customHeight="1" x14ac:dyDescent="0.25">
      <c r="A210" s="503"/>
      <c r="B210" s="99" t="str">
        <f t="shared" si="38"/>
        <v/>
      </c>
      <c r="C210" s="861"/>
      <c r="D210" s="855"/>
      <c r="E210" s="562"/>
      <c r="F210" s="473"/>
      <c r="G210" s="473"/>
      <c r="H210" s="473"/>
      <c r="I210" s="478"/>
      <c r="J210" s="89"/>
      <c r="K210" s="189" t="str">
        <f>IFERROR(J210*VLOOKUP($C$202,'Foglio operativo'!$T$2:$W$12,4,0),"")</f>
        <v/>
      </c>
      <c r="L210" s="94"/>
      <c r="M210" s="84"/>
      <c r="N210" s="157"/>
      <c r="O210" s="170" t="str">
        <f t="shared" si="39"/>
        <v/>
      </c>
      <c r="P210" s="79" t="str">
        <f t="shared" si="40"/>
        <v xml:space="preserve"> </v>
      </c>
      <c r="T210"/>
      <c r="U210"/>
      <c r="AK210" s="29">
        <v>5</v>
      </c>
      <c r="BN210" s="29">
        <v>1</v>
      </c>
    </row>
    <row r="211" spans="1:66" ht="20.100000000000001" customHeight="1" thickBot="1" x14ac:dyDescent="0.3">
      <c r="A211" s="503"/>
      <c r="B211" s="99" t="str">
        <f t="shared" si="38"/>
        <v/>
      </c>
      <c r="C211" s="862"/>
      <c r="D211" s="856"/>
      <c r="E211" s="549"/>
      <c r="F211" s="474"/>
      <c r="G211" s="474"/>
      <c r="H211" s="474"/>
      <c r="I211" s="479"/>
      <c r="J211" s="459"/>
      <c r="K211" s="190" t="str">
        <f>IFERROR(J211*VLOOKUP($C$202,'Foglio operativo'!$T$2:$W$12,4,0),"")</f>
        <v/>
      </c>
      <c r="L211" s="398"/>
      <c r="M211" s="399"/>
      <c r="N211" s="400"/>
      <c r="O211" s="171" t="str">
        <f t="shared" si="39"/>
        <v/>
      </c>
      <c r="P211" s="81" t="str">
        <f t="shared" si="40"/>
        <v xml:space="preserve"> </v>
      </c>
      <c r="T211"/>
      <c r="U211"/>
      <c r="AK211" s="29">
        <v>6</v>
      </c>
      <c r="BN211" s="29">
        <v>1</v>
      </c>
    </row>
    <row r="212" spans="1:66" ht="20.100000000000001" customHeight="1" x14ac:dyDescent="0.25">
      <c r="A212" s="503"/>
      <c r="B212" s="99" t="str">
        <f t="shared" si="38"/>
        <v/>
      </c>
      <c r="C212" s="860" t="s">
        <v>2683</v>
      </c>
      <c r="D212" s="857"/>
      <c r="E212" s="835"/>
      <c r="F212" s="472"/>
      <c r="G212" s="472"/>
      <c r="H212" s="472"/>
      <c r="I212" s="477"/>
      <c r="J212" s="89"/>
      <c r="K212" s="189" t="str">
        <f>IFERROR(J212*VLOOKUP($C$202,'Foglio operativo'!$T$2:$W$12,4,0),"")</f>
        <v/>
      </c>
      <c r="L212" s="94"/>
      <c r="M212" s="84"/>
      <c r="N212" s="157"/>
      <c r="O212" s="445" t="str">
        <f t="shared" si="39"/>
        <v/>
      </c>
      <c r="P212" s="446" t="str">
        <f t="shared" si="40"/>
        <v xml:space="preserve"> </v>
      </c>
      <c r="T212"/>
      <c r="U212"/>
      <c r="AK212" s="29">
        <v>7</v>
      </c>
      <c r="BN212" s="29">
        <v>1</v>
      </c>
    </row>
    <row r="213" spans="1:66" ht="20.100000000000001" customHeight="1" x14ac:dyDescent="0.25">
      <c r="A213" s="503"/>
      <c r="B213" s="99" t="str">
        <f t="shared" si="38"/>
        <v/>
      </c>
      <c r="C213" s="861"/>
      <c r="D213" s="855"/>
      <c r="E213" s="562"/>
      <c r="F213" s="473"/>
      <c r="G213" s="473"/>
      <c r="H213" s="473"/>
      <c r="I213" s="478"/>
      <c r="J213" s="90"/>
      <c r="K213" s="189" t="str">
        <f>IFERROR(J213*VLOOKUP($C$202,'Foglio operativo'!$T$2:$W$12,4,0),"")</f>
        <v/>
      </c>
      <c r="L213" s="95"/>
      <c r="M213" s="85"/>
      <c r="N213" s="158"/>
      <c r="O213" s="170" t="str">
        <f t="shared" si="39"/>
        <v/>
      </c>
      <c r="P213" s="79" t="str">
        <f t="shared" si="40"/>
        <v xml:space="preserve"> </v>
      </c>
      <c r="T213"/>
      <c r="U213"/>
      <c r="AK213" s="29">
        <v>8</v>
      </c>
      <c r="BN213" s="29">
        <v>1</v>
      </c>
    </row>
    <row r="214" spans="1:66" ht="20.100000000000001" customHeight="1" thickBot="1" x14ac:dyDescent="0.3">
      <c r="A214" s="504"/>
      <c r="B214" s="99" t="str">
        <f t="shared" si="38"/>
        <v/>
      </c>
      <c r="C214" s="862"/>
      <c r="D214" s="856"/>
      <c r="E214" s="549"/>
      <c r="F214" s="474"/>
      <c r="G214" s="474"/>
      <c r="H214" s="474"/>
      <c r="I214" s="479"/>
      <c r="J214" s="91"/>
      <c r="K214" s="189" t="str">
        <f>IFERROR(J214*VLOOKUP($C$202,'Foglio operativo'!$T$2:$W$12,4,0),"")</f>
        <v/>
      </c>
      <c r="L214" s="96"/>
      <c r="M214" s="87"/>
      <c r="N214" s="159"/>
      <c r="O214" s="171" t="str">
        <f t="shared" si="39"/>
        <v/>
      </c>
      <c r="P214" s="81" t="str">
        <f t="shared" si="40"/>
        <v xml:space="preserve"> </v>
      </c>
      <c r="T214"/>
      <c r="U214"/>
      <c r="AK214" s="29">
        <v>9</v>
      </c>
      <c r="BN214" s="29">
        <v>1</v>
      </c>
    </row>
    <row r="215" spans="1:66" ht="20.100000000000001" customHeight="1" thickBot="1" x14ac:dyDescent="0.3">
      <c r="A215" s="199"/>
      <c r="B215" s="200"/>
      <c r="C215" s="230"/>
      <c r="D215" s="462"/>
      <c r="E215" s="462"/>
      <c r="F215" s="462"/>
      <c r="G215" s="462"/>
      <c r="H215" s="462"/>
      <c r="I215" s="462"/>
      <c r="J215" s="200"/>
      <c r="K215" s="200"/>
      <c r="L215" s="200"/>
      <c r="M215" s="200"/>
      <c r="N215" s="200"/>
      <c r="O215" s="202"/>
      <c r="P215" s="203"/>
      <c r="T215"/>
      <c r="U215"/>
    </row>
    <row r="216" spans="1:66" ht="24.95" customHeight="1" thickBot="1" x14ac:dyDescent="0.3">
      <c r="A216" s="76" t="s">
        <v>37</v>
      </c>
      <c r="B216" s="77" t="str">
        <f>IFERROR(CONCATENATE($AK$202,".",BN216),"")</f>
        <v/>
      </c>
      <c r="C216" s="651" t="s">
        <v>7</v>
      </c>
      <c r="D216" s="653"/>
      <c r="E216" s="653"/>
      <c r="F216" s="653"/>
      <c r="G216" s="653"/>
      <c r="H216" s="652"/>
      <c r="I216" s="457">
        <f>'calcolo Percentuali'!B146</f>
        <v>0</v>
      </c>
      <c r="J216" s="456">
        <f>SUM(J217:J222)</f>
        <v>0</v>
      </c>
      <c r="K216" s="113" t="str">
        <f>IFERROR(J216*VLOOKUP($C$202,'Foglio operativo'!$T$2:$W$12,4,0),"")</f>
        <v/>
      </c>
      <c r="L216" s="82" t="s">
        <v>33</v>
      </c>
      <c r="M216" s="80" t="s">
        <v>43</v>
      </c>
      <c r="N216" s="127" t="s">
        <v>2663</v>
      </c>
      <c r="O216" s="172" t="s">
        <v>33</v>
      </c>
      <c r="P216" s="173" t="str">
        <f>CONCATENATE($J$201," / ",M216)</f>
        <v xml:space="preserve"> / u.m.</v>
      </c>
      <c r="T216"/>
      <c r="U216"/>
      <c r="BN216" s="29">
        <v>2</v>
      </c>
    </row>
    <row r="217" spans="1:66" ht="20.100000000000001" customHeight="1" x14ac:dyDescent="0.25">
      <c r="A217" s="502" t="s">
        <v>38</v>
      </c>
      <c r="B217" s="99" t="str">
        <f t="shared" ref="B217:B222" si="41">IFERROR(CONCATENATE($AK$202,".",BN217,".",AK217),"")</f>
        <v/>
      </c>
      <c r="C217" s="502" t="s">
        <v>2675</v>
      </c>
      <c r="D217" s="866"/>
      <c r="E217" s="788"/>
      <c r="F217" s="486"/>
      <c r="G217" s="472"/>
      <c r="H217" s="487"/>
      <c r="I217" s="343"/>
      <c r="J217" s="89"/>
      <c r="K217" s="189" t="str">
        <f>IFERROR(J217*VLOOKUP($C$202,'Foglio operativo'!$T$2:$W$12,4,0),"")</f>
        <v/>
      </c>
      <c r="L217" s="97"/>
      <c r="M217" s="86"/>
      <c r="N217" s="157" t="s">
        <v>2</v>
      </c>
      <c r="O217" s="168" t="str">
        <f t="shared" ref="O217:O222" si="42">IF(L217=0,"",J217/L217)</f>
        <v/>
      </c>
      <c r="P217" s="169" t="str">
        <f t="shared" ref="P217:P222" si="43">IF(M217=0," ",(CONCATENATE($J$201," / ",M217)))</f>
        <v xml:space="preserve"> </v>
      </c>
      <c r="T217"/>
      <c r="U217"/>
      <c r="AK217" s="29">
        <v>1</v>
      </c>
      <c r="BN217" s="29">
        <v>2</v>
      </c>
    </row>
    <row r="218" spans="1:66" ht="20.100000000000001" customHeight="1" x14ac:dyDescent="0.25">
      <c r="A218" s="503"/>
      <c r="B218" s="99" t="str">
        <f t="shared" si="41"/>
        <v/>
      </c>
      <c r="C218" s="849"/>
      <c r="D218" s="851"/>
      <c r="E218" s="579"/>
      <c r="F218" s="488"/>
      <c r="G218" s="473"/>
      <c r="H218" s="489"/>
      <c r="I218" s="345"/>
      <c r="J218" s="89"/>
      <c r="K218" s="189" t="str">
        <f>IFERROR(J218*VLOOKUP($C$202,'Foglio operativo'!$T$2:$W$12,4,0),"")</f>
        <v/>
      </c>
      <c r="L218" s="94"/>
      <c r="M218" s="84"/>
      <c r="N218" s="157"/>
      <c r="O218" s="170" t="str">
        <f t="shared" si="42"/>
        <v/>
      </c>
      <c r="P218" s="79" t="str">
        <f t="shared" si="43"/>
        <v xml:space="preserve"> </v>
      </c>
      <c r="T218"/>
      <c r="U218"/>
      <c r="AK218" s="29">
        <v>2</v>
      </c>
      <c r="BN218" s="29">
        <v>2</v>
      </c>
    </row>
    <row r="219" spans="1:66" ht="20.100000000000001" customHeight="1" x14ac:dyDescent="0.25">
      <c r="A219" s="503"/>
      <c r="B219" s="99" t="str">
        <f t="shared" si="41"/>
        <v/>
      </c>
      <c r="C219" s="849"/>
      <c r="D219" s="851"/>
      <c r="E219" s="579"/>
      <c r="F219" s="488"/>
      <c r="G219" s="473"/>
      <c r="H219" s="489"/>
      <c r="I219" s="345"/>
      <c r="J219" s="89"/>
      <c r="K219" s="189" t="str">
        <f>IFERROR(J219*VLOOKUP($C$202,'Foglio operativo'!$T$2:$W$12,4,0),"")</f>
        <v/>
      </c>
      <c r="L219" s="94"/>
      <c r="M219" s="84"/>
      <c r="N219" s="157"/>
      <c r="O219" s="170" t="str">
        <f t="shared" si="42"/>
        <v/>
      </c>
      <c r="P219" s="79" t="str">
        <f t="shared" si="43"/>
        <v xml:space="preserve"> </v>
      </c>
      <c r="T219"/>
      <c r="U219"/>
      <c r="AK219" s="29">
        <v>3</v>
      </c>
      <c r="BN219" s="29">
        <v>2</v>
      </c>
    </row>
    <row r="220" spans="1:66" ht="20.100000000000001" customHeight="1" x14ac:dyDescent="0.25">
      <c r="A220" s="503"/>
      <c r="B220" s="99" t="str">
        <f t="shared" si="41"/>
        <v/>
      </c>
      <c r="C220" s="849"/>
      <c r="D220" s="851"/>
      <c r="E220" s="579"/>
      <c r="F220" s="488"/>
      <c r="G220" s="473"/>
      <c r="H220" s="489"/>
      <c r="I220" s="345"/>
      <c r="J220" s="89"/>
      <c r="K220" s="189" t="str">
        <f>IFERROR(J220*VLOOKUP($C$202,'Foglio operativo'!$T$2:$W$12,4,0),"")</f>
        <v/>
      </c>
      <c r="L220" s="94"/>
      <c r="M220" s="84"/>
      <c r="N220" s="157"/>
      <c r="O220" s="170" t="str">
        <f t="shared" si="42"/>
        <v/>
      </c>
      <c r="P220" s="79" t="str">
        <f t="shared" si="43"/>
        <v xml:space="preserve"> </v>
      </c>
      <c r="T220"/>
      <c r="U220"/>
      <c r="AK220" s="29">
        <v>4</v>
      </c>
      <c r="BN220" s="29">
        <v>2</v>
      </c>
    </row>
    <row r="221" spans="1:66" ht="20.100000000000001" customHeight="1" x14ac:dyDescent="0.25">
      <c r="A221" s="503"/>
      <c r="B221" s="99" t="str">
        <f t="shared" si="41"/>
        <v/>
      </c>
      <c r="C221" s="849"/>
      <c r="D221" s="851"/>
      <c r="E221" s="579"/>
      <c r="F221" s="488"/>
      <c r="G221" s="473"/>
      <c r="H221" s="489"/>
      <c r="I221" s="345"/>
      <c r="J221" s="90"/>
      <c r="K221" s="189" t="str">
        <f>IFERROR(J221*VLOOKUP($C$202,'Foglio operativo'!$T$2:$W$12,4,0),"")</f>
        <v/>
      </c>
      <c r="L221" s="95"/>
      <c r="M221" s="85"/>
      <c r="N221" s="158"/>
      <c r="O221" s="170" t="str">
        <f t="shared" si="42"/>
        <v/>
      </c>
      <c r="P221" s="79" t="str">
        <f t="shared" si="43"/>
        <v xml:space="preserve"> </v>
      </c>
      <c r="T221"/>
      <c r="U221"/>
      <c r="AK221" s="29">
        <v>5</v>
      </c>
      <c r="BN221" s="29">
        <v>2</v>
      </c>
    </row>
    <row r="222" spans="1:66" ht="20.100000000000001" customHeight="1" thickBot="1" x14ac:dyDescent="0.3">
      <c r="A222" s="504"/>
      <c r="B222" s="99" t="str">
        <f t="shared" si="41"/>
        <v/>
      </c>
      <c r="C222" s="850"/>
      <c r="D222" s="852"/>
      <c r="E222" s="581"/>
      <c r="F222" s="490"/>
      <c r="G222" s="474"/>
      <c r="H222" s="491"/>
      <c r="I222" s="347"/>
      <c r="J222" s="91"/>
      <c r="K222" s="189" t="str">
        <f>IFERROR(J222*VLOOKUP($C$202,'Foglio operativo'!$T$2:$W$12,4,0),"")</f>
        <v/>
      </c>
      <c r="L222" s="96"/>
      <c r="M222" s="87"/>
      <c r="N222" s="159"/>
      <c r="O222" s="171" t="str">
        <f t="shared" si="42"/>
        <v/>
      </c>
      <c r="P222" s="81" t="str">
        <f t="shared" si="43"/>
        <v xml:space="preserve"> </v>
      </c>
      <c r="T222"/>
      <c r="U222"/>
      <c r="AK222" s="29">
        <v>6</v>
      </c>
      <c r="BN222" s="29">
        <v>2</v>
      </c>
    </row>
    <row r="223" spans="1:66" ht="20.100000000000001" customHeight="1" thickBot="1" x14ac:dyDescent="0.3">
      <c r="A223" s="199"/>
      <c r="B223" s="200"/>
      <c r="C223" s="230"/>
      <c r="D223" s="462"/>
      <c r="E223" s="462"/>
      <c r="F223" s="462"/>
      <c r="G223" s="462"/>
      <c r="H223" s="462"/>
      <c r="I223" s="462"/>
      <c r="J223" s="200"/>
      <c r="K223" s="200"/>
      <c r="L223" s="200"/>
      <c r="M223" s="200"/>
      <c r="N223" s="200"/>
      <c r="O223" s="202"/>
      <c r="P223" s="203"/>
      <c r="T223"/>
      <c r="U223"/>
    </row>
    <row r="224" spans="1:66" ht="24.95" customHeight="1" thickBot="1" x14ac:dyDescent="0.3">
      <c r="A224" s="76" t="s">
        <v>37</v>
      </c>
      <c r="B224" s="77" t="str">
        <f>IFERROR(CONCATENATE($AK$202,".",BN224),"")</f>
        <v/>
      </c>
      <c r="C224" s="651" t="s">
        <v>8</v>
      </c>
      <c r="D224" s="653"/>
      <c r="E224" s="653"/>
      <c r="F224" s="653"/>
      <c r="G224" s="653"/>
      <c r="H224" s="652"/>
      <c r="I224" s="457">
        <f>'calcolo Percentuali'!B154</f>
        <v>0</v>
      </c>
      <c r="J224" s="456">
        <f>SUM(J225:J230)</f>
        <v>0</v>
      </c>
      <c r="K224" s="113" t="str">
        <f>IFERROR(J224*VLOOKUP($C$202,'Foglio operativo'!$T$2:$W$12,4,0),"")</f>
        <v/>
      </c>
      <c r="L224" s="129" t="s">
        <v>33</v>
      </c>
      <c r="M224" s="127" t="s">
        <v>43</v>
      </c>
      <c r="N224" s="127" t="s">
        <v>2663</v>
      </c>
      <c r="O224" s="172" t="s">
        <v>33</v>
      </c>
      <c r="P224" s="167" t="str">
        <f>CONCATENATE($J$201," / ",M224)</f>
        <v xml:space="preserve"> / u.m.</v>
      </c>
      <c r="T224"/>
      <c r="U224"/>
      <c r="BN224" s="29">
        <v>3</v>
      </c>
    </row>
    <row r="225" spans="1:66" ht="20.100000000000001" customHeight="1" x14ac:dyDescent="0.25">
      <c r="A225" s="502" t="s">
        <v>38</v>
      </c>
      <c r="B225" s="99" t="str">
        <f t="shared" ref="B225:B230" si="44">IFERROR(CONCATENATE($AK$202,".",BN225,".",AK225),"")</f>
        <v/>
      </c>
      <c r="C225" s="503" t="s">
        <v>2675</v>
      </c>
      <c r="D225" s="858"/>
      <c r="E225" s="859"/>
      <c r="F225" s="486"/>
      <c r="G225" s="472"/>
      <c r="H225" s="472"/>
      <c r="I225" s="481"/>
      <c r="J225" s="92"/>
      <c r="K225" s="189" t="str">
        <f>IFERROR(J225*VLOOKUP($C$202,'Foglio operativo'!$T$2:$W$12,4,0),"")</f>
        <v/>
      </c>
      <c r="L225" s="94"/>
      <c r="M225" s="84"/>
      <c r="N225" s="157" t="s">
        <v>2</v>
      </c>
      <c r="O225" s="168" t="str">
        <f t="shared" ref="O225:O230" si="45">IF(L225=0,"",J225/L225)</f>
        <v/>
      </c>
      <c r="P225" s="169" t="str">
        <f t="shared" ref="P225:P230" si="46">IF(M225=0," ",(CONCATENATE($J$201," / ",M225)))</f>
        <v xml:space="preserve"> </v>
      </c>
      <c r="T225"/>
      <c r="U225"/>
      <c r="AK225" s="29">
        <v>1</v>
      </c>
      <c r="BN225" s="29">
        <v>3</v>
      </c>
    </row>
    <row r="226" spans="1:66" ht="20.100000000000001" customHeight="1" x14ac:dyDescent="0.25">
      <c r="A226" s="503"/>
      <c r="B226" s="99" t="str">
        <f t="shared" si="44"/>
        <v/>
      </c>
      <c r="C226" s="503"/>
      <c r="D226" s="578"/>
      <c r="E226" s="579"/>
      <c r="F226" s="488"/>
      <c r="G226" s="473"/>
      <c r="H226" s="473"/>
      <c r="I226" s="483"/>
      <c r="J226" s="92"/>
      <c r="K226" s="189" t="str">
        <f>IFERROR(J226*VLOOKUP($C$202,'Foglio operativo'!$T$2:$W$12,4,0),"")</f>
        <v/>
      </c>
      <c r="L226" s="94"/>
      <c r="M226" s="84"/>
      <c r="N226" s="157"/>
      <c r="O226" s="170" t="str">
        <f t="shared" si="45"/>
        <v/>
      </c>
      <c r="P226" s="79" t="str">
        <f t="shared" si="46"/>
        <v xml:space="preserve"> </v>
      </c>
      <c r="T226"/>
      <c r="U226"/>
      <c r="AK226" s="29">
        <v>2</v>
      </c>
      <c r="BN226" s="29">
        <v>3</v>
      </c>
    </row>
    <row r="227" spans="1:66" ht="20.100000000000001" customHeight="1" x14ac:dyDescent="0.25">
      <c r="A227" s="503"/>
      <c r="B227" s="99" t="str">
        <f t="shared" si="44"/>
        <v/>
      </c>
      <c r="C227" s="503"/>
      <c r="D227" s="578"/>
      <c r="E227" s="579"/>
      <c r="F227" s="488"/>
      <c r="G227" s="473"/>
      <c r="H227" s="473"/>
      <c r="I227" s="483"/>
      <c r="J227" s="92"/>
      <c r="K227" s="189" t="str">
        <f>IFERROR(J227*VLOOKUP($C$202,'Foglio operativo'!$T$2:$W$12,4,0),"")</f>
        <v/>
      </c>
      <c r="L227" s="94"/>
      <c r="M227" s="84"/>
      <c r="N227" s="157"/>
      <c r="O227" s="170" t="str">
        <f t="shared" si="45"/>
        <v/>
      </c>
      <c r="P227" s="79" t="str">
        <f t="shared" si="46"/>
        <v xml:space="preserve"> </v>
      </c>
      <c r="T227"/>
      <c r="U227"/>
      <c r="AK227" s="29">
        <v>3</v>
      </c>
      <c r="BN227" s="29">
        <v>3</v>
      </c>
    </row>
    <row r="228" spans="1:66" ht="20.100000000000001" customHeight="1" x14ac:dyDescent="0.25">
      <c r="A228" s="503"/>
      <c r="B228" s="99" t="str">
        <f t="shared" si="44"/>
        <v/>
      </c>
      <c r="C228" s="503"/>
      <c r="D228" s="578"/>
      <c r="E228" s="579"/>
      <c r="F228" s="488"/>
      <c r="G228" s="473"/>
      <c r="H228" s="473"/>
      <c r="I228" s="483"/>
      <c r="J228" s="92"/>
      <c r="K228" s="189" t="str">
        <f>IFERROR(J228*VLOOKUP($C$202,'Foglio operativo'!$T$2:$W$12,4,0),"")</f>
        <v/>
      </c>
      <c r="L228" s="94"/>
      <c r="M228" s="84"/>
      <c r="N228" s="157"/>
      <c r="O228" s="170" t="str">
        <f t="shared" si="45"/>
        <v/>
      </c>
      <c r="P228" s="79" t="str">
        <f t="shared" si="46"/>
        <v xml:space="preserve"> </v>
      </c>
      <c r="T228"/>
      <c r="U228"/>
      <c r="AK228" s="29">
        <v>4</v>
      </c>
      <c r="BN228" s="29">
        <v>3</v>
      </c>
    </row>
    <row r="229" spans="1:66" ht="20.100000000000001" customHeight="1" x14ac:dyDescent="0.25">
      <c r="A229" s="503"/>
      <c r="B229" s="99" t="str">
        <f t="shared" si="44"/>
        <v/>
      </c>
      <c r="C229" s="503"/>
      <c r="D229" s="578"/>
      <c r="E229" s="579"/>
      <c r="F229" s="488"/>
      <c r="G229" s="473"/>
      <c r="H229" s="473"/>
      <c r="I229" s="483"/>
      <c r="J229" s="90"/>
      <c r="K229" s="189" t="str">
        <f>IFERROR(J229*VLOOKUP($C$202,'Foglio operativo'!$T$2:$W$12,4,0),"")</f>
        <v/>
      </c>
      <c r="L229" s="95"/>
      <c r="M229" s="85"/>
      <c r="N229" s="158"/>
      <c r="O229" s="170" t="str">
        <f t="shared" si="45"/>
        <v/>
      </c>
      <c r="P229" s="79" t="str">
        <f t="shared" si="46"/>
        <v xml:space="preserve"> </v>
      </c>
      <c r="T229"/>
      <c r="U229"/>
      <c r="AK229" s="29">
        <v>5</v>
      </c>
      <c r="BN229" s="29">
        <v>3</v>
      </c>
    </row>
    <row r="230" spans="1:66" ht="20.100000000000001" customHeight="1" thickBot="1" x14ac:dyDescent="0.3">
      <c r="A230" s="504"/>
      <c r="B230" s="136" t="str">
        <f t="shared" si="44"/>
        <v/>
      </c>
      <c r="C230" s="504"/>
      <c r="D230" s="848"/>
      <c r="E230" s="581"/>
      <c r="F230" s="490"/>
      <c r="G230" s="474"/>
      <c r="H230" s="474"/>
      <c r="I230" s="485"/>
      <c r="J230" s="93"/>
      <c r="K230" s="190" t="str">
        <f>IFERROR(J230*VLOOKUP($C$202,'Foglio operativo'!$T$2:$W$12,4,0),"")</f>
        <v/>
      </c>
      <c r="L230" s="98"/>
      <c r="M230" s="88"/>
      <c r="N230" s="165"/>
      <c r="O230" s="171" t="str">
        <f t="shared" si="45"/>
        <v/>
      </c>
      <c r="P230" s="81" t="str">
        <f t="shared" si="46"/>
        <v xml:space="preserve"> </v>
      </c>
      <c r="T230"/>
      <c r="U230"/>
      <c r="AK230" s="29">
        <v>6</v>
      </c>
      <c r="BN230" s="29">
        <v>3</v>
      </c>
    </row>
    <row r="231" spans="1:66" ht="15.75" thickBot="1" x14ac:dyDescent="0.3">
      <c r="A231" s="496"/>
      <c r="B231" s="497"/>
      <c r="C231" s="497"/>
      <c r="D231" s="497"/>
      <c r="E231" s="497"/>
      <c r="F231" s="497"/>
      <c r="G231" s="497"/>
      <c r="H231" s="497"/>
      <c r="I231" s="497"/>
      <c r="J231" s="497"/>
      <c r="K231" s="497"/>
      <c r="L231" s="497"/>
      <c r="M231" s="497"/>
      <c r="N231" s="497"/>
      <c r="O231" s="497"/>
      <c r="P231" s="498"/>
      <c r="T231"/>
      <c r="U231"/>
    </row>
    <row r="232" spans="1:66" ht="15" customHeight="1" x14ac:dyDescent="0.25">
      <c r="A232"/>
      <c r="B232"/>
      <c r="C232"/>
      <c r="D232"/>
      <c r="E232"/>
      <c r="F232"/>
      <c r="G232"/>
      <c r="H232"/>
      <c r="I232"/>
      <c r="J232"/>
      <c r="K232"/>
      <c r="L232"/>
      <c r="M232"/>
      <c r="N232"/>
      <c r="O232"/>
      <c r="P232"/>
      <c r="T232"/>
      <c r="U232"/>
    </row>
    <row r="233" spans="1:66" ht="45" customHeight="1" thickBot="1" x14ac:dyDescent="0.3">
      <c r="A233"/>
      <c r="B233"/>
      <c r="C233"/>
      <c r="D233"/>
      <c r="E233"/>
      <c r="F233"/>
      <c r="G233"/>
      <c r="H233"/>
      <c r="I233"/>
      <c r="J233"/>
      <c r="K233"/>
      <c r="L233"/>
      <c r="M233"/>
      <c r="N233"/>
      <c r="O233"/>
      <c r="P233"/>
      <c r="T233"/>
      <c r="U233"/>
    </row>
    <row r="234" spans="1:66" ht="15.75" thickBot="1" x14ac:dyDescent="0.3">
      <c r="A234"/>
      <c r="B234"/>
      <c r="C234"/>
      <c r="D234"/>
      <c r="E234"/>
      <c r="F234"/>
      <c r="G234"/>
      <c r="H234"/>
      <c r="I234"/>
      <c r="J234"/>
      <c r="K234"/>
      <c r="L234"/>
      <c r="M234"/>
      <c r="N234"/>
      <c r="O234"/>
      <c r="P234"/>
      <c r="T234"/>
      <c r="U234"/>
      <c r="AK234" s="30" t="e">
        <f>VLOOKUP(A232,'Foglio operativo'!$T$2:$V$12,3,0)</f>
        <v>#N/A</v>
      </c>
    </row>
    <row r="235" spans="1:66" x14ac:dyDescent="0.25">
      <c r="A235"/>
      <c r="B235"/>
      <c r="C235"/>
      <c r="D235"/>
      <c r="E235"/>
      <c r="F235"/>
      <c r="G235"/>
      <c r="H235"/>
      <c r="I235"/>
      <c r="J235"/>
      <c r="K235"/>
      <c r="L235"/>
      <c r="M235"/>
      <c r="N235"/>
      <c r="O235"/>
      <c r="P235"/>
      <c r="T235"/>
      <c r="U235"/>
    </row>
    <row r="236" spans="1:66" ht="24.95" customHeight="1" x14ac:dyDescent="0.25">
      <c r="A236"/>
      <c r="B236"/>
      <c r="C236"/>
      <c r="D236"/>
      <c r="E236"/>
      <c r="F236"/>
      <c r="G236"/>
      <c r="H236"/>
      <c r="I236"/>
      <c r="J236"/>
      <c r="K236"/>
      <c r="L236"/>
      <c r="M236"/>
      <c r="N236"/>
      <c r="O236"/>
      <c r="P236"/>
      <c r="T236"/>
      <c r="U236"/>
    </row>
    <row r="237" spans="1:66" ht="24.95" customHeight="1" x14ac:dyDescent="0.25">
      <c r="A237"/>
      <c r="B237"/>
      <c r="C237"/>
      <c r="D237"/>
      <c r="E237"/>
      <c r="F237"/>
      <c r="G237"/>
      <c r="H237"/>
      <c r="I237"/>
      <c r="J237"/>
      <c r="K237"/>
      <c r="L237"/>
      <c r="M237"/>
      <c r="N237"/>
      <c r="O237"/>
      <c r="P237"/>
      <c r="T237"/>
      <c r="U237"/>
      <c r="BN237" s="29">
        <v>1</v>
      </c>
    </row>
    <row r="238" spans="1:66" x14ac:dyDescent="0.25">
      <c r="A238"/>
      <c r="B238"/>
      <c r="C238"/>
      <c r="D238"/>
      <c r="E238"/>
      <c r="F238"/>
      <c r="G238"/>
      <c r="H238"/>
      <c r="I238"/>
      <c r="J238"/>
      <c r="K238"/>
      <c r="L238"/>
      <c r="M238"/>
      <c r="N238"/>
      <c r="O238"/>
      <c r="P238"/>
      <c r="T238"/>
      <c r="U238"/>
      <c r="AK238" s="29">
        <v>1</v>
      </c>
      <c r="BN238" s="29">
        <v>1</v>
      </c>
    </row>
    <row r="239" spans="1:66" x14ac:dyDescent="0.25">
      <c r="A239"/>
      <c r="B239"/>
      <c r="C239"/>
      <c r="D239"/>
      <c r="E239"/>
      <c r="F239"/>
      <c r="G239"/>
      <c r="H239"/>
      <c r="I239"/>
      <c r="J239"/>
      <c r="K239"/>
      <c r="L239"/>
      <c r="M239"/>
      <c r="N239"/>
      <c r="O239"/>
      <c r="P239"/>
      <c r="T239"/>
      <c r="U239"/>
      <c r="AK239" s="29">
        <v>2</v>
      </c>
      <c r="BN239" s="29">
        <v>1</v>
      </c>
    </row>
    <row r="240" spans="1:66" x14ac:dyDescent="0.25">
      <c r="A240"/>
      <c r="B240"/>
      <c r="C240"/>
      <c r="D240"/>
      <c r="E240"/>
      <c r="F240"/>
      <c r="G240"/>
      <c r="H240"/>
      <c r="I240"/>
      <c r="J240"/>
      <c r="K240"/>
      <c r="L240"/>
      <c r="M240"/>
      <c r="N240"/>
      <c r="O240"/>
      <c r="P240"/>
      <c r="T240"/>
      <c r="U240"/>
      <c r="AK240" s="29">
        <v>3</v>
      </c>
      <c r="BN240" s="29">
        <v>1</v>
      </c>
    </row>
    <row r="241" spans="1:66" x14ac:dyDescent="0.25">
      <c r="A241"/>
      <c r="B241"/>
      <c r="C241"/>
      <c r="D241"/>
      <c r="E241"/>
      <c r="F241"/>
      <c r="G241"/>
      <c r="H241"/>
      <c r="I241"/>
      <c r="J241"/>
      <c r="K241"/>
      <c r="L241"/>
      <c r="M241"/>
      <c r="N241"/>
      <c r="O241"/>
      <c r="P241"/>
      <c r="T241"/>
      <c r="U241"/>
      <c r="AK241" s="29">
        <v>4</v>
      </c>
      <c r="BN241" s="29">
        <v>1</v>
      </c>
    </row>
    <row r="242" spans="1:66" x14ac:dyDescent="0.25">
      <c r="A242"/>
      <c r="B242"/>
      <c r="C242"/>
      <c r="D242"/>
      <c r="E242"/>
      <c r="F242"/>
      <c r="G242"/>
      <c r="H242"/>
      <c r="I242"/>
      <c r="J242"/>
      <c r="K242"/>
      <c r="L242"/>
      <c r="M242"/>
      <c r="N242"/>
      <c r="O242"/>
      <c r="P242"/>
      <c r="T242"/>
      <c r="U242"/>
      <c r="AK242" s="29">
        <v>5</v>
      </c>
      <c r="BN242" s="29">
        <v>1</v>
      </c>
    </row>
    <row r="243" spans="1:66" x14ac:dyDescent="0.25">
      <c r="A243"/>
      <c r="B243"/>
      <c r="C243"/>
      <c r="D243"/>
      <c r="E243"/>
      <c r="F243"/>
      <c r="G243"/>
      <c r="H243"/>
      <c r="I243"/>
      <c r="J243"/>
      <c r="K243"/>
      <c r="L243"/>
      <c r="M243"/>
      <c r="N243"/>
      <c r="O243"/>
      <c r="P243"/>
      <c r="T243"/>
      <c r="U243"/>
      <c r="AK243" s="29">
        <v>6</v>
      </c>
      <c r="BN243" s="29">
        <v>1</v>
      </c>
    </row>
    <row r="244" spans="1:66" x14ac:dyDescent="0.25">
      <c r="A244"/>
      <c r="B244"/>
      <c r="C244"/>
      <c r="D244"/>
      <c r="E244"/>
      <c r="F244"/>
      <c r="G244"/>
      <c r="H244"/>
      <c r="I244"/>
      <c r="J244"/>
      <c r="K244"/>
      <c r="L244"/>
      <c r="M244"/>
      <c r="N244"/>
      <c r="O244"/>
      <c r="P244"/>
      <c r="T244"/>
      <c r="U244"/>
      <c r="AK244" s="29">
        <v>7</v>
      </c>
      <c r="BN244" s="29">
        <v>1</v>
      </c>
    </row>
    <row r="245" spans="1:66" x14ac:dyDescent="0.25">
      <c r="A245"/>
      <c r="B245"/>
      <c r="C245"/>
      <c r="D245"/>
      <c r="E245"/>
      <c r="F245"/>
      <c r="G245"/>
      <c r="H245"/>
      <c r="I245"/>
      <c r="J245"/>
      <c r="K245"/>
      <c r="L245"/>
      <c r="M245"/>
      <c r="N245"/>
      <c r="O245"/>
      <c r="P245"/>
      <c r="T245"/>
      <c r="U245"/>
      <c r="AK245" s="29">
        <v>8</v>
      </c>
      <c r="BN245" s="29">
        <v>1</v>
      </c>
    </row>
    <row r="246" spans="1:66" x14ac:dyDescent="0.25">
      <c r="A246"/>
      <c r="B246"/>
      <c r="C246"/>
      <c r="D246"/>
      <c r="E246"/>
      <c r="F246"/>
      <c r="G246"/>
      <c r="H246"/>
      <c r="I246"/>
      <c r="J246"/>
      <c r="K246"/>
      <c r="L246"/>
      <c r="M246"/>
      <c r="N246"/>
      <c r="O246"/>
      <c r="P246"/>
      <c r="T246"/>
      <c r="U246"/>
      <c r="AK246" s="29">
        <v>9</v>
      </c>
      <c r="BN246" s="29">
        <v>1</v>
      </c>
    </row>
    <row r="247" spans="1:66" x14ac:dyDescent="0.25">
      <c r="A247"/>
      <c r="B247"/>
      <c r="C247"/>
      <c r="D247"/>
      <c r="E247"/>
      <c r="F247"/>
      <c r="G247"/>
      <c r="H247"/>
      <c r="I247"/>
      <c r="J247"/>
      <c r="K247"/>
      <c r="L247"/>
      <c r="M247"/>
      <c r="N247"/>
      <c r="O247"/>
      <c r="P247"/>
      <c r="T247"/>
      <c r="U247"/>
    </row>
    <row r="248" spans="1:66" ht="24.95" customHeight="1" x14ac:dyDescent="0.25">
      <c r="A248"/>
      <c r="B248"/>
      <c r="C248"/>
      <c r="D248"/>
      <c r="E248"/>
      <c r="F248"/>
      <c r="G248"/>
      <c r="H248"/>
      <c r="I248"/>
      <c r="J248"/>
      <c r="K248"/>
      <c r="L248"/>
      <c r="M248"/>
      <c r="N248"/>
      <c r="O248"/>
      <c r="P248"/>
      <c r="T248"/>
      <c r="U248"/>
      <c r="BN248" s="29">
        <v>2</v>
      </c>
    </row>
    <row r="249" spans="1:66" x14ac:dyDescent="0.25">
      <c r="A249"/>
      <c r="B249"/>
      <c r="C249"/>
      <c r="D249"/>
      <c r="E249"/>
      <c r="F249"/>
      <c r="G249"/>
      <c r="H249"/>
      <c r="I249"/>
      <c r="J249"/>
      <c r="K249"/>
      <c r="L249"/>
      <c r="M249"/>
      <c r="N249"/>
      <c r="O249"/>
      <c r="P249"/>
      <c r="T249"/>
      <c r="U249"/>
      <c r="AK249" s="29">
        <v>1</v>
      </c>
      <c r="BN249" s="29">
        <v>2</v>
      </c>
    </row>
    <row r="250" spans="1:66" x14ac:dyDescent="0.25">
      <c r="A250"/>
      <c r="B250"/>
      <c r="C250"/>
      <c r="D250"/>
      <c r="E250"/>
      <c r="F250"/>
      <c r="G250"/>
      <c r="H250"/>
      <c r="I250"/>
      <c r="J250"/>
      <c r="K250"/>
      <c r="L250"/>
      <c r="M250"/>
      <c r="N250"/>
      <c r="O250"/>
      <c r="P250"/>
      <c r="T250"/>
      <c r="U250"/>
      <c r="AK250" s="29">
        <v>2</v>
      </c>
      <c r="BN250" s="29">
        <v>2</v>
      </c>
    </row>
    <row r="251" spans="1:66" x14ac:dyDescent="0.25">
      <c r="A251"/>
      <c r="B251"/>
      <c r="C251"/>
      <c r="D251"/>
      <c r="E251"/>
      <c r="F251"/>
      <c r="G251"/>
      <c r="H251"/>
      <c r="I251"/>
      <c r="J251"/>
      <c r="K251"/>
      <c r="L251"/>
      <c r="M251"/>
      <c r="N251"/>
      <c r="O251"/>
      <c r="P251"/>
      <c r="T251"/>
      <c r="U251"/>
      <c r="AK251" s="29">
        <v>3</v>
      </c>
      <c r="BN251" s="29">
        <v>2</v>
      </c>
    </row>
    <row r="252" spans="1:66" x14ac:dyDescent="0.25">
      <c r="A252"/>
      <c r="B252"/>
      <c r="C252"/>
      <c r="D252"/>
      <c r="E252"/>
      <c r="F252"/>
      <c r="G252"/>
      <c r="H252"/>
      <c r="I252"/>
      <c r="J252"/>
      <c r="K252"/>
      <c r="L252"/>
      <c r="M252"/>
      <c r="N252"/>
      <c r="O252"/>
      <c r="P252"/>
      <c r="T252"/>
      <c r="U252"/>
      <c r="AK252" s="29">
        <v>4</v>
      </c>
      <c r="BN252" s="29">
        <v>2</v>
      </c>
    </row>
    <row r="253" spans="1:66" x14ac:dyDescent="0.25">
      <c r="A253"/>
      <c r="B253"/>
      <c r="C253"/>
      <c r="D253"/>
      <c r="E253"/>
      <c r="F253"/>
      <c r="G253"/>
      <c r="H253"/>
      <c r="I253"/>
      <c r="J253"/>
      <c r="K253"/>
      <c r="L253"/>
      <c r="M253"/>
      <c r="N253"/>
      <c r="O253"/>
      <c r="P253"/>
      <c r="T253"/>
      <c r="U253"/>
      <c r="AK253" s="29">
        <v>5</v>
      </c>
      <c r="BN253" s="29">
        <v>2</v>
      </c>
    </row>
    <row r="254" spans="1:66" x14ac:dyDescent="0.25">
      <c r="A254"/>
      <c r="B254"/>
      <c r="C254"/>
      <c r="D254"/>
      <c r="E254"/>
      <c r="F254"/>
      <c r="G254"/>
      <c r="H254"/>
      <c r="I254"/>
      <c r="J254"/>
      <c r="K254"/>
      <c r="L254"/>
      <c r="M254"/>
      <c r="N254"/>
      <c r="O254"/>
      <c r="P254"/>
      <c r="T254"/>
      <c r="U254"/>
      <c r="AK254" s="29">
        <v>6</v>
      </c>
      <c r="BN254" s="29">
        <v>2</v>
      </c>
    </row>
    <row r="255" spans="1:66" x14ac:dyDescent="0.25">
      <c r="A255"/>
      <c r="B255"/>
      <c r="C255"/>
      <c r="D255"/>
      <c r="E255"/>
      <c r="F255"/>
      <c r="G255"/>
      <c r="H255"/>
      <c r="I255"/>
      <c r="J255"/>
      <c r="K255"/>
      <c r="L255"/>
      <c r="M255"/>
      <c r="N255"/>
      <c r="O255"/>
      <c r="P255"/>
      <c r="T255"/>
      <c r="U255"/>
    </row>
    <row r="256" spans="1:66" ht="24.95" customHeight="1" x14ac:dyDescent="0.25">
      <c r="A256"/>
      <c r="B256"/>
      <c r="C256"/>
      <c r="D256"/>
      <c r="E256"/>
      <c r="F256"/>
      <c r="G256"/>
      <c r="H256"/>
      <c r="I256"/>
      <c r="J256"/>
      <c r="K256"/>
      <c r="L256"/>
      <c r="M256"/>
      <c r="N256"/>
      <c r="O256"/>
      <c r="P256"/>
      <c r="T256"/>
      <c r="U256"/>
      <c r="BN256" s="29">
        <v>3</v>
      </c>
    </row>
    <row r="257" spans="1:66" x14ac:dyDescent="0.25">
      <c r="A257"/>
      <c r="B257"/>
      <c r="C257"/>
      <c r="D257"/>
      <c r="E257"/>
      <c r="F257"/>
      <c r="G257"/>
      <c r="H257"/>
      <c r="I257"/>
      <c r="J257"/>
      <c r="K257"/>
      <c r="L257"/>
      <c r="M257"/>
      <c r="N257"/>
      <c r="O257"/>
      <c r="P257"/>
      <c r="T257"/>
      <c r="U257"/>
      <c r="AK257" s="29">
        <v>1</v>
      </c>
      <c r="BN257" s="29">
        <v>3</v>
      </c>
    </row>
    <row r="258" spans="1:66" x14ac:dyDescent="0.25">
      <c r="A258"/>
      <c r="B258"/>
      <c r="C258"/>
      <c r="D258"/>
      <c r="E258"/>
      <c r="F258"/>
      <c r="G258"/>
      <c r="H258"/>
      <c r="I258"/>
      <c r="J258"/>
      <c r="K258"/>
      <c r="L258"/>
      <c r="M258"/>
      <c r="N258"/>
      <c r="O258"/>
      <c r="P258"/>
      <c r="T258"/>
      <c r="U258"/>
      <c r="AK258" s="29">
        <v>2</v>
      </c>
      <c r="BN258" s="29">
        <v>3</v>
      </c>
    </row>
    <row r="259" spans="1:66" x14ac:dyDescent="0.25">
      <c r="A259"/>
      <c r="B259"/>
      <c r="C259"/>
      <c r="D259"/>
      <c r="E259"/>
      <c r="F259"/>
      <c r="G259"/>
      <c r="H259"/>
      <c r="I259"/>
      <c r="J259"/>
      <c r="K259"/>
      <c r="L259"/>
      <c r="M259"/>
      <c r="N259"/>
      <c r="O259"/>
      <c r="P259"/>
      <c r="T259"/>
      <c r="U259"/>
      <c r="AK259" s="29">
        <v>3</v>
      </c>
      <c r="BN259" s="29">
        <v>3</v>
      </c>
    </row>
    <row r="260" spans="1:66" x14ac:dyDescent="0.25">
      <c r="A260"/>
      <c r="B260"/>
      <c r="C260"/>
      <c r="D260"/>
      <c r="E260"/>
      <c r="F260"/>
      <c r="G260"/>
      <c r="H260"/>
      <c r="I260"/>
      <c r="J260"/>
      <c r="K260"/>
      <c r="L260"/>
      <c r="M260"/>
      <c r="N260"/>
      <c r="O260"/>
      <c r="P260"/>
      <c r="T260"/>
      <c r="U260"/>
      <c r="AK260" s="29">
        <v>4</v>
      </c>
      <c r="BN260" s="29">
        <v>3</v>
      </c>
    </row>
    <row r="261" spans="1:66" x14ac:dyDescent="0.25">
      <c r="A261"/>
      <c r="B261"/>
      <c r="C261"/>
      <c r="D261"/>
      <c r="E261"/>
      <c r="F261"/>
      <c r="G261"/>
      <c r="H261"/>
      <c r="I261"/>
      <c r="J261"/>
      <c r="K261"/>
      <c r="L261"/>
      <c r="M261"/>
      <c r="N261"/>
      <c r="O261"/>
      <c r="P261"/>
      <c r="T261"/>
      <c r="U261"/>
      <c r="AK261" s="29">
        <v>5</v>
      </c>
      <c r="BN261" s="29">
        <v>3</v>
      </c>
    </row>
    <row r="262" spans="1:66" x14ac:dyDescent="0.25">
      <c r="A262"/>
      <c r="B262"/>
      <c r="C262"/>
      <c r="D262"/>
      <c r="E262"/>
      <c r="F262"/>
      <c r="G262"/>
      <c r="H262"/>
      <c r="I262"/>
      <c r="J262"/>
      <c r="K262"/>
      <c r="L262"/>
      <c r="M262"/>
      <c r="N262"/>
      <c r="O262"/>
      <c r="P262"/>
      <c r="T262"/>
      <c r="U262"/>
      <c r="AK262" s="29">
        <v>6</v>
      </c>
      <c r="BN262" s="29">
        <v>3</v>
      </c>
    </row>
    <row r="263" spans="1:66" x14ac:dyDescent="0.25">
      <c r="A263"/>
      <c r="B263"/>
      <c r="C263"/>
      <c r="D263"/>
      <c r="E263"/>
      <c r="F263"/>
      <c r="G263"/>
      <c r="H263"/>
      <c r="I263"/>
      <c r="J263"/>
      <c r="K263"/>
      <c r="L263"/>
      <c r="M263"/>
      <c r="N263"/>
      <c r="O263"/>
      <c r="P263"/>
      <c r="T263"/>
      <c r="U263"/>
    </row>
    <row r="264" spans="1:66" ht="15" customHeight="1" x14ac:dyDescent="0.25">
      <c r="A264"/>
      <c r="B264"/>
      <c r="C264"/>
      <c r="D264"/>
      <c r="E264"/>
      <c r="F264"/>
      <c r="G264"/>
      <c r="H264"/>
      <c r="I264"/>
      <c r="J264"/>
      <c r="K264"/>
      <c r="L264"/>
      <c r="M264"/>
      <c r="N264"/>
      <c r="O264"/>
      <c r="P264"/>
      <c r="T264"/>
      <c r="U264"/>
    </row>
    <row r="265" spans="1:66" ht="45" customHeight="1" thickBot="1" x14ac:dyDescent="0.3">
      <c r="A265"/>
      <c r="B265"/>
      <c r="C265"/>
      <c r="D265"/>
      <c r="E265"/>
      <c r="F265"/>
      <c r="G265"/>
      <c r="H265"/>
      <c r="I265"/>
      <c r="J265"/>
      <c r="K265"/>
      <c r="L265"/>
      <c r="M265"/>
      <c r="N265"/>
      <c r="O265"/>
      <c r="P265"/>
      <c r="T265"/>
      <c r="U265"/>
    </row>
    <row r="266" spans="1:66" ht="15.75" thickBot="1" x14ac:dyDescent="0.3">
      <c r="A266"/>
      <c r="B266"/>
      <c r="C266"/>
      <c r="D266"/>
      <c r="E266"/>
      <c r="F266"/>
      <c r="G266"/>
      <c r="H266"/>
      <c r="I266"/>
      <c r="J266"/>
      <c r="K266"/>
      <c r="L266"/>
      <c r="M266"/>
      <c r="N266"/>
      <c r="O266"/>
      <c r="P266"/>
      <c r="T266"/>
      <c r="U266"/>
      <c r="AK266" s="30" t="e">
        <f>VLOOKUP(A264,'Foglio operativo'!$T$2:$V$12,3,0)</f>
        <v>#N/A</v>
      </c>
    </row>
    <row r="267" spans="1:66" x14ac:dyDescent="0.25">
      <c r="A267"/>
      <c r="B267"/>
      <c r="C267"/>
      <c r="D267"/>
      <c r="E267"/>
      <c r="F267"/>
      <c r="G267"/>
      <c r="H267"/>
      <c r="I267"/>
      <c r="J267"/>
      <c r="K267"/>
      <c r="L267"/>
      <c r="M267"/>
      <c r="N267"/>
      <c r="O267"/>
      <c r="P267"/>
      <c r="T267"/>
      <c r="U267"/>
    </row>
    <row r="268" spans="1:66" ht="24.95" customHeight="1" x14ac:dyDescent="0.25">
      <c r="A268"/>
      <c r="B268"/>
      <c r="C268"/>
      <c r="D268"/>
      <c r="E268"/>
      <c r="F268"/>
      <c r="G268"/>
      <c r="H268"/>
      <c r="I268"/>
      <c r="J268"/>
      <c r="K268"/>
      <c r="L268"/>
      <c r="M268"/>
      <c r="N268"/>
      <c r="O268"/>
      <c r="P268"/>
      <c r="T268"/>
      <c r="U268"/>
    </row>
    <row r="269" spans="1:66" ht="24.95" customHeight="1" x14ac:dyDescent="0.25">
      <c r="A269"/>
      <c r="B269"/>
      <c r="C269"/>
      <c r="D269"/>
      <c r="E269"/>
      <c r="F269"/>
      <c r="G269"/>
      <c r="H269"/>
      <c r="I269"/>
      <c r="J269"/>
      <c r="K269"/>
      <c r="L269"/>
      <c r="M269"/>
      <c r="N269"/>
      <c r="O269"/>
      <c r="P269"/>
      <c r="T269"/>
      <c r="U269"/>
      <c r="BN269" s="29">
        <v>1</v>
      </c>
    </row>
    <row r="270" spans="1:66" x14ac:dyDescent="0.25">
      <c r="A270"/>
      <c r="B270"/>
      <c r="C270"/>
      <c r="D270"/>
      <c r="E270"/>
      <c r="F270"/>
      <c r="G270"/>
      <c r="H270"/>
      <c r="I270"/>
      <c r="J270"/>
      <c r="K270"/>
      <c r="L270"/>
      <c r="M270"/>
      <c r="N270"/>
      <c r="O270"/>
      <c r="P270"/>
      <c r="T270"/>
      <c r="U270"/>
      <c r="AK270" s="29">
        <v>1</v>
      </c>
      <c r="BN270" s="29">
        <v>1</v>
      </c>
    </row>
    <row r="271" spans="1:66" x14ac:dyDescent="0.25">
      <c r="A271"/>
      <c r="B271"/>
      <c r="C271"/>
      <c r="D271"/>
      <c r="E271"/>
      <c r="F271"/>
      <c r="G271"/>
      <c r="H271"/>
      <c r="I271"/>
      <c r="J271"/>
      <c r="K271"/>
      <c r="L271"/>
      <c r="M271"/>
      <c r="N271"/>
      <c r="O271"/>
      <c r="P271"/>
      <c r="T271"/>
      <c r="U271"/>
      <c r="AK271" s="29">
        <v>2</v>
      </c>
      <c r="BN271" s="29">
        <v>1</v>
      </c>
    </row>
    <row r="272" spans="1:66" x14ac:dyDescent="0.25">
      <c r="A272"/>
      <c r="B272"/>
      <c r="C272"/>
      <c r="D272"/>
      <c r="E272"/>
      <c r="F272"/>
      <c r="G272"/>
      <c r="H272"/>
      <c r="I272"/>
      <c r="J272"/>
      <c r="K272"/>
      <c r="L272"/>
      <c r="M272"/>
      <c r="N272"/>
      <c r="O272"/>
      <c r="P272"/>
      <c r="T272"/>
      <c r="U272"/>
      <c r="AK272" s="29">
        <v>3</v>
      </c>
      <c r="BN272" s="29">
        <v>1</v>
      </c>
    </row>
    <row r="273" spans="1:66" x14ac:dyDescent="0.25">
      <c r="A273"/>
      <c r="B273"/>
      <c r="C273"/>
      <c r="D273"/>
      <c r="E273"/>
      <c r="F273"/>
      <c r="G273"/>
      <c r="H273"/>
      <c r="I273"/>
      <c r="J273"/>
      <c r="K273"/>
      <c r="L273"/>
      <c r="M273"/>
      <c r="N273"/>
      <c r="O273"/>
      <c r="P273"/>
      <c r="T273"/>
      <c r="U273"/>
      <c r="AK273" s="29">
        <v>4</v>
      </c>
      <c r="BN273" s="29">
        <v>1</v>
      </c>
    </row>
    <row r="274" spans="1:66" x14ac:dyDescent="0.25">
      <c r="A274"/>
      <c r="B274"/>
      <c r="C274"/>
      <c r="D274"/>
      <c r="E274"/>
      <c r="F274"/>
      <c r="G274"/>
      <c r="H274"/>
      <c r="I274"/>
      <c r="J274"/>
      <c r="K274"/>
      <c r="L274"/>
      <c r="M274"/>
      <c r="N274"/>
      <c r="O274"/>
      <c r="P274"/>
      <c r="T274"/>
      <c r="U274"/>
      <c r="AK274" s="29">
        <v>5</v>
      </c>
      <c r="BN274" s="29">
        <v>1</v>
      </c>
    </row>
    <row r="275" spans="1:66" x14ac:dyDescent="0.25">
      <c r="A275"/>
      <c r="B275"/>
      <c r="C275"/>
      <c r="D275"/>
      <c r="E275"/>
      <c r="F275"/>
      <c r="G275"/>
      <c r="H275"/>
      <c r="I275"/>
      <c r="J275"/>
      <c r="K275"/>
      <c r="L275"/>
      <c r="M275"/>
      <c r="N275"/>
      <c r="O275"/>
      <c r="P275"/>
      <c r="T275"/>
      <c r="U275"/>
      <c r="AK275" s="29">
        <v>6</v>
      </c>
      <c r="BN275" s="29">
        <v>1</v>
      </c>
    </row>
    <row r="276" spans="1:66" x14ac:dyDescent="0.25">
      <c r="A276"/>
      <c r="B276"/>
      <c r="C276"/>
      <c r="D276"/>
      <c r="E276"/>
      <c r="F276"/>
      <c r="G276"/>
      <c r="H276"/>
      <c r="I276"/>
      <c r="J276"/>
      <c r="K276"/>
      <c r="L276"/>
      <c r="M276"/>
      <c r="N276"/>
      <c r="O276"/>
      <c r="P276"/>
      <c r="T276"/>
      <c r="U276"/>
      <c r="AK276" s="29">
        <v>7</v>
      </c>
      <c r="BN276" s="29">
        <v>1</v>
      </c>
    </row>
    <row r="277" spans="1:66" x14ac:dyDescent="0.25">
      <c r="A277"/>
      <c r="B277"/>
      <c r="C277"/>
      <c r="D277"/>
      <c r="E277"/>
      <c r="F277"/>
      <c r="G277"/>
      <c r="H277"/>
      <c r="I277"/>
      <c r="J277"/>
      <c r="K277"/>
      <c r="L277"/>
      <c r="M277"/>
      <c r="N277"/>
      <c r="O277"/>
      <c r="P277"/>
      <c r="T277"/>
      <c r="U277"/>
      <c r="AK277" s="29">
        <v>8</v>
      </c>
      <c r="BN277" s="29">
        <v>1</v>
      </c>
    </row>
    <row r="278" spans="1:66" x14ac:dyDescent="0.25">
      <c r="A278"/>
      <c r="B278"/>
      <c r="C278"/>
      <c r="D278"/>
      <c r="E278"/>
      <c r="F278"/>
      <c r="G278"/>
      <c r="H278"/>
      <c r="I278"/>
      <c r="J278"/>
      <c r="K278"/>
      <c r="L278"/>
      <c r="M278"/>
      <c r="N278"/>
      <c r="O278"/>
      <c r="P278"/>
      <c r="T278"/>
      <c r="U278"/>
      <c r="AK278" s="29">
        <v>9</v>
      </c>
      <c r="BN278" s="29">
        <v>1</v>
      </c>
    </row>
    <row r="279" spans="1:66" x14ac:dyDescent="0.25">
      <c r="A279"/>
      <c r="B279"/>
      <c r="C279"/>
      <c r="D279"/>
      <c r="E279"/>
      <c r="F279"/>
      <c r="G279"/>
      <c r="H279"/>
      <c r="I279"/>
      <c r="J279"/>
      <c r="K279"/>
      <c r="L279"/>
      <c r="M279"/>
      <c r="N279"/>
      <c r="O279"/>
      <c r="P279"/>
      <c r="T279"/>
      <c r="U279"/>
    </row>
    <row r="280" spans="1:66" ht="24.95" customHeight="1" x14ac:dyDescent="0.25">
      <c r="A280"/>
      <c r="B280"/>
      <c r="C280"/>
      <c r="D280"/>
      <c r="E280"/>
      <c r="F280"/>
      <c r="G280"/>
      <c r="H280"/>
      <c r="I280"/>
      <c r="J280"/>
      <c r="K280"/>
      <c r="L280"/>
      <c r="M280"/>
      <c r="N280"/>
      <c r="O280"/>
      <c r="P280"/>
      <c r="T280"/>
      <c r="U280"/>
      <c r="BN280" s="29">
        <v>2</v>
      </c>
    </row>
    <row r="281" spans="1:66" x14ac:dyDescent="0.25">
      <c r="A281"/>
      <c r="B281"/>
      <c r="C281"/>
      <c r="D281"/>
      <c r="E281"/>
      <c r="F281"/>
      <c r="G281"/>
      <c r="H281"/>
      <c r="I281"/>
      <c r="J281"/>
      <c r="K281"/>
      <c r="L281"/>
      <c r="M281"/>
      <c r="N281"/>
      <c r="O281"/>
      <c r="P281"/>
      <c r="T281"/>
      <c r="U281"/>
      <c r="AK281" s="29">
        <v>1</v>
      </c>
      <c r="BN281" s="29">
        <v>2</v>
      </c>
    </row>
    <row r="282" spans="1:66" x14ac:dyDescent="0.25">
      <c r="A282"/>
      <c r="B282"/>
      <c r="C282"/>
      <c r="D282"/>
      <c r="E282"/>
      <c r="F282"/>
      <c r="G282"/>
      <c r="H282"/>
      <c r="I282"/>
      <c r="J282"/>
      <c r="K282"/>
      <c r="L282"/>
      <c r="M282"/>
      <c r="N282"/>
      <c r="O282"/>
      <c r="P282"/>
      <c r="T282"/>
      <c r="U282"/>
      <c r="AK282" s="29">
        <v>2</v>
      </c>
      <c r="BN282" s="29">
        <v>2</v>
      </c>
    </row>
    <row r="283" spans="1:66" x14ac:dyDescent="0.25">
      <c r="A283"/>
      <c r="B283"/>
      <c r="C283"/>
      <c r="D283"/>
      <c r="E283"/>
      <c r="F283"/>
      <c r="G283"/>
      <c r="H283"/>
      <c r="I283"/>
      <c r="J283"/>
      <c r="K283"/>
      <c r="L283"/>
      <c r="M283"/>
      <c r="N283"/>
      <c r="O283"/>
      <c r="P283"/>
      <c r="T283"/>
      <c r="U283"/>
      <c r="AK283" s="29">
        <v>3</v>
      </c>
      <c r="BN283" s="29">
        <v>2</v>
      </c>
    </row>
    <row r="284" spans="1:66" x14ac:dyDescent="0.25">
      <c r="A284"/>
      <c r="B284"/>
      <c r="C284"/>
      <c r="D284"/>
      <c r="E284"/>
      <c r="F284"/>
      <c r="G284"/>
      <c r="H284"/>
      <c r="I284"/>
      <c r="J284"/>
      <c r="K284"/>
      <c r="L284"/>
      <c r="M284"/>
      <c r="N284"/>
      <c r="O284"/>
      <c r="P284"/>
      <c r="T284"/>
      <c r="U284"/>
      <c r="AK284" s="29">
        <v>4</v>
      </c>
      <c r="BN284" s="29">
        <v>2</v>
      </c>
    </row>
    <row r="285" spans="1:66" x14ac:dyDescent="0.25">
      <c r="A285"/>
      <c r="B285"/>
      <c r="C285"/>
      <c r="D285"/>
      <c r="E285"/>
      <c r="F285"/>
      <c r="G285"/>
      <c r="H285"/>
      <c r="I285"/>
      <c r="J285"/>
      <c r="K285"/>
      <c r="L285"/>
      <c r="M285"/>
      <c r="N285"/>
      <c r="O285"/>
      <c r="P285"/>
      <c r="T285"/>
      <c r="U285"/>
      <c r="AK285" s="29">
        <v>5</v>
      </c>
      <c r="BN285" s="29">
        <v>2</v>
      </c>
    </row>
    <row r="286" spans="1:66" x14ac:dyDescent="0.25">
      <c r="A286"/>
      <c r="B286"/>
      <c r="C286"/>
      <c r="D286"/>
      <c r="E286"/>
      <c r="F286"/>
      <c r="G286"/>
      <c r="H286"/>
      <c r="I286"/>
      <c r="J286"/>
      <c r="K286"/>
      <c r="L286"/>
      <c r="M286"/>
      <c r="N286"/>
      <c r="O286"/>
      <c r="P286"/>
      <c r="T286"/>
      <c r="U286"/>
      <c r="AK286" s="29">
        <v>6</v>
      </c>
      <c r="BN286" s="29">
        <v>2</v>
      </c>
    </row>
    <row r="287" spans="1:66" x14ac:dyDescent="0.25">
      <c r="A287"/>
      <c r="B287"/>
      <c r="C287"/>
      <c r="D287"/>
      <c r="E287"/>
      <c r="F287"/>
      <c r="G287"/>
      <c r="H287"/>
      <c r="I287"/>
      <c r="J287"/>
      <c r="K287"/>
      <c r="L287"/>
      <c r="M287"/>
      <c r="N287"/>
      <c r="O287"/>
      <c r="P287"/>
      <c r="T287"/>
      <c r="U287"/>
    </row>
    <row r="288" spans="1:66" ht="24.95" customHeight="1" x14ac:dyDescent="0.25">
      <c r="A288"/>
      <c r="B288"/>
      <c r="C288"/>
      <c r="D288"/>
      <c r="E288"/>
      <c r="F288"/>
      <c r="G288"/>
      <c r="H288"/>
      <c r="I288"/>
      <c r="J288"/>
      <c r="K288"/>
      <c r="L288"/>
      <c r="M288"/>
      <c r="N288"/>
      <c r="O288"/>
      <c r="P288"/>
      <c r="T288"/>
      <c r="U288"/>
      <c r="BN288" s="29">
        <v>3</v>
      </c>
    </row>
    <row r="289" spans="1:66" x14ac:dyDescent="0.25">
      <c r="A289"/>
      <c r="B289"/>
      <c r="C289"/>
      <c r="D289"/>
      <c r="E289"/>
      <c r="F289"/>
      <c r="G289"/>
      <c r="H289"/>
      <c r="I289"/>
      <c r="J289"/>
      <c r="K289"/>
      <c r="L289"/>
      <c r="M289"/>
      <c r="N289"/>
      <c r="O289"/>
      <c r="P289"/>
      <c r="T289"/>
      <c r="U289"/>
      <c r="AK289" s="29">
        <v>1</v>
      </c>
      <c r="BN289" s="29">
        <v>3</v>
      </c>
    </row>
    <row r="290" spans="1:66" x14ac:dyDescent="0.25">
      <c r="A290"/>
      <c r="B290"/>
      <c r="C290"/>
      <c r="D290"/>
      <c r="E290"/>
      <c r="F290"/>
      <c r="G290"/>
      <c r="H290"/>
      <c r="I290"/>
      <c r="J290"/>
      <c r="K290"/>
      <c r="L290"/>
      <c r="M290"/>
      <c r="N290"/>
      <c r="O290"/>
      <c r="P290"/>
      <c r="T290"/>
      <c r="U290"/>
      <c r="AK290" s="29">
        <v>2</v>
      </c>
      <c r="BN290" s="29">
        <v>3</v>
      </c>
    </row>
    <row r="291" spans="1:66" x14ac:dyDescent="0.25">
      <c r="A291"/>
      <c r="B291"/>
      <c r="C291"/>
      <c r="D291"/>
      <c r="E291"/>
      <c r="F291"/>
      <c r="G291"/>
      <c r="H291"/>
      <c r="I291"/>
      <c r="J291"/>
      <c r="K291"/>
      <c r="L291"/>
      <c r="M291"/>
      <c r="N291"/>
      <c r="O291"/>
      <c r="P291"/>
      <c r="T291"/>
      <c r="U291"/>
      <c r="AK291" s="29">
        <v>3</v>
      </c>
      <c r="BN291" s="29">
        <v>3</v>
      </c>
    </row>
    <row r="292" spans="1:66" x14ac:dyDescent="0.25">
      <c r="A292"/>
      <c r="B292"/>
      <c r="C292"/>
      <c r="D292"/>
      <c r="E292"/>
      <c r="F292"/>
      <c r="G292"/>
      <c r="H292"/>
      <c r="I292"/>
      <c r="J292"/>
      <c r="K292"/>
      <c r="L292"/>
      <c r="M292"/>
      <c r="N292"/>
      <c r="O292"/>
      <c r="P292"/>
      <c r="T292"/>
      <c r="U292"/>
      <c r="AK292" s="29">
        <v>4</v>
      </c>
      <c r="BN292" s="29">
        <v>3</v>
      </c>
    </row>
    <row r="293" spans="1:66" x14ac:dyDescent="0.25">
      <c r="A293"/>
      <c r="B293"/>
      <c r="C293"/>
      <c r="D293"/>
      <c r="E293"/>
      <c r="F293"/>
      <c r="G293"/>
      <c r="H293"/>
      <c r="I293"/>
      <c r="J293"/>
      <c r="K293"/>
      <c r="L293"/>
      <c r="M293"/>
      <c r="N293"/>
      <c r="O293"/>
      <c r="P293"/>
      <c r="T293"/>
      <c r="U293"/>
      <c r="AK293" s="29">
        <v>5</v>
      </c>
      <c r="BN293" s="29">
        <v>3</v>
      </c>
    </row>
    <row r="294" spans="1:66" x14ac:dyDescent="0.25">
      <c r="A294"/>
      <c r="B294"/>
      <c r="C294"/>
      <c r="D294"/>
      <c r="E294"/>
      <c r="F294"/>
      <c r="G294"/>
      <c r="H294"/>
      <c r="I294"/>
      <c r="J294"/>
      <c r="K294"/>
      <c r="L294"/>
      <c r="M294"/>
      <c r="N294"/>
      <c r="O294"/>
      <c r="P294"/>
      <c r="T294"/>
      <c r="U294"/>
      <c r="AK294" s="29">
        <v>6</v>
      </c>
      <c r="BN294" s="29">
        <v>3</v>
      </c>
    </row>
    <row r="295" spans="1:66" x14ac:dyDescent="0.25">
      <c r="A295" s="181"/>
      <c r="B295" s="181"/>
      <c r="C295" s="181"/>
      <c r="D295" s="181"/>
      <c r="E295" s="181"/>
      <c r="F295" s="181"/>
      <c r="G295" s="181"/>
      <c r="H295" s="181"/>
      <c r="I295" s="181"/>
      <c r="J295" s="181"/>
      <c r="K295" s="181"/>
      <c r="L295" s="181"/>
    </row>
  </sheetData>
  <mergeCells count="329">
    <mergeCell ref="C225:C230"/>
    <mergeCell ref="D225:E225"/>
    <mergeCell ref="D226:E226"/>
    <mergeCell ref="D227:E227"/>
    <mergeCell ref="D228:E228"/>
    <mergeCell ref="D229:E229"/>
    <mergeCell ref="D230:E230"/>
    <mergeCell ref="C174:C176"/>
    <mergeCell ref="C177:C179"/>
    <mergeCell ref="C180:C182"/>
    <mergeCell ref="C184:H184"/>
    <mergeCell ref="C192:H192"/>
    <mergeCell ref="C205:H205"/>
    <mergeCell ref="C216:H216"/>
    <mergeCell ref="C224:H224"/>
    <mergeCell ref="C206:C208"/>
    <mergeCell ref="C209:C211"/>
    <mergeCell ref="C212:C214"/>
    <mergeCell ref="A200:E201"/>
    <mergeCell ref="A202:A204"/>
    <mergeCell ref="C217:C222"/>
    <mergeCell ref="D217:E217"/>
    <mergeCell ref="D218:E218"/>
    <mergeCell ref="D219:E219"/>
    <mergeCell ref="D220:E220"/>
    <mergeCell ref="D221:E221"/>
    <mergeCell ref="D222:E222"/>
    <mergeCell ref="D206:E206"/>
    <mergeCell ref="D207:E207"/>
    <mergeCell ref="D208:E208"/>
    <mergeCell ref="D209:E209"/>
    <mergeCell ref="D210:E210"/>
    <mergeCell ref="D211:E211"/>
    <mergeCell ref="D212:E212"/>
    <mergeCell ref="D213:E213"/>
    <mergeCell ref="D214:E214"/>
    <mergeCell ref="F168:F172"/>
    <mergeCell ref="G168:G172"/>
    <mergeCell ref="H168:H172"/>
    <mergeCell ref="I168:I172"/>
    <mergeCell ref="F200:F204"/>
    <mergeCell ref="G200:G204"/>
    <mergeCell ref="H200:H204"/>
    <mergeCell ref="I200:I204"/>
    <mergeCell ref="C173:H173"/>
    <mergeCell ref="C170:E172"/>
    <mergeCell ref="D179:E179"/>
    <mergeCell ref="D177:E177"/>
    <mergeCell ref="D178:E178"/>
    <mergeCell ref="D195:E195"/>
    <mergeCell ref="D196:E196"/>
    <mergeCell ref="D197:E197"/>
    <mergeCell ref="D198:E198"/>
    <mergeCell ref="C185:C190"/>
    <mergeCell ref="D158:E158"/>
    <mergeCell ref="D155:E155"/>
    <mergeCell ref="D156:E156"/>
    <mergeCell ref="D135:E135"/>
    <mergeCell ref="D141:E141"/>
    <mergeCell ref="D136:E136"/>
    <mergeCell ref="D151:E151"/>
    <mergeCell ref="D152:E152"/>
    <mergeCell ref="A151:A159"/>
    <mergeCell ref="D137:E137"/>
    <mergeCell ref="D139:E139"/>
    <mergeCell ref="C141:C148"/>
    <mergeCell ref="C151:C159"/>
    <mergeCell ref="D116:E116"/>
    <mergeCell ref="D146:E146"/>
    <mergeCell ref="A125:A127"/>
    <mergeCell ref="B125:B127"/>
    <mergeCell ref="C125:E127"/>
    <mergeCell ref="L126:P126"/>
    <mergeCell ref="L127:N127"/>
    <mergeCell ref="O127:P127"/>
    <mergeCell ref="D157:E157"/>
    <mergeCell ref="D134:E134"/>
    <mergeCell ref="I123:I127"/>
    <mergeCell ref="C70:C72"/>
    <mergeCell ref="L64:N64"/>
    <mergeCell ref="H60:H64"/>
    <mergeCell ref="D72:E72"/>
    <mergeCell ref="A41:A54"/>
    <mergeCell ref="D41:D42"/>
    <mergeCell ref="E41:E42"/>
    <mergeCell ref="F41:F42"/>
    <mergeCell ref="G41:G42"/>
    <mergeCell ref="H41:H42"/>
    <mergeCell ref="I41:I42"/>
    <mergeCell ref="J41:J42"/>
    <mergeCell ref="D66:E66"/>
    <mergeCell ref="D67:E67"/>
    <mergeCell ref="K41:K42"/>
    <mergeCell ref="L56:L57"/>
    <mergeCell ref="B1:P1"/>
    <mergeCell ref="O2:P2"/>
    <mergeCell ref="B4:C5"/>
    <mergeCell ref="D4:F5"/>
    <mergeCell ref="G4:G5"/>
    <mergeCell ref="H4:I5"/>
    <mergeCell ref="J4:K5"/>
    <mergeCell ref="L4:L5"/>
    <mergeCell ref="M4:M5"/>
    <mergeCell ref="N4:N5"/>
    <mergeCell ref="O4:O5"/>
    <mergeCell ref="P4:P5"/>
    <mergeCell ref="L2:M2"/>
    <mergeCell ref="G2:I2"/>
    <mergeCell ref="J2:K3"/>
    <mergeCell ref="D57:J57"/>
    <mergeCell ref="A59:P59"/>
    <mergeCell ref="C66:C69"/>
    <mergeCell ref="C65:G65"/>
    <mergeCell ref="N41:N42"/>
    <mergeCell ref="D75:E75"/>
    <mergeCell ref="L63:P63"/>
    <mergeCell ref="C128:H128"/>
    <mergeCell ref="AL16:AL18"/>
    <mergeCell ref="D52:D54"/>
    <mergeCell ref="E52:E54"/>
    <mergeCell ref="H16:I16"/>
    <mergeCell ref="H17:I17"/>
    <mergeCell ref="O47:O48"/>
    <mergeCell ref="D71:E71"/>
    <mergeCell ref="D77:E77"/>
    <mergeCell ref="D83:E83"/>
    <mergeCell ref="M56:P56"/>
    <mergeCell ref="D73:E73"/>
    <mergeCell ref="D74:E74"/>
    <mergeCell ref="D78:E78"/>
    <mergeCell ref="O61:P62"/>
    <mergeCell ref="D68:E68"/>
    <mergeCell ref="D69:E69"/>
    <mergeCell ref="O41:P42"/>
    <mergeCell ref="P47:P48"/>
    <mergeCell ref="O49:O50"/>
    <mergeCell ref="P49:P50"/>
    <mergeCell ref="E10:F10"/>
    <mergeCell ref="J16:K16"/>
    <mergeCell ref="B7:C18"/>
    <mergeCell ref="E15:F15"/>
    <mergeCell ref="H14:I14"/>
    <mergeCell ref="E14:F14"/>
    <mergeCell ref="J14:K14"/>
    <mergeCell ref="J15:K15"/>
    <mergeCell ref="D49:D51"/>
    <mergeCell ref="E49:E51"/>
    <mergeCell ref="E9:F9"/>
    <mergeCell ref="E11:F11"/>
    <mergeCell ref="J17:K17"/>
    <mergeCell ref="D28:D32"/>
    <mergeCell ref="J18:K18"/>
    <mergeCell ref="J9:K9"/>
    <mergeCell ref="J10:K10"/>
    <mergeCell ref="J20:M20"/>
    <mergeCell ref="J33:J37"/>
    <mergeCell ref="D33:D37"/>
    <mergeCell ref="D22:D27"/>
    <mergeCell ref="J22:J27"/>
    <mergeCell ref="J38:M38"/>
    <mergeCell ref="D38:G38"/>
    <mergeCell ref="AL10:AL12"/>
    <mergeCell ref="AL13:AL15"/>
    <mergeCell ref="E7:F7"/>
    <mergeCell ref="J7:K7"/>
    <mergeCell ref="J8:K8"/>
    <mergeCell ref="L41:L42"/>
    <mergeCell ref="M41:M42"/>
    <mergeCell ref="D20:G20"/>
    <mergeCell ref="A2:A18"/>
    <mergeCell ref="H3:I3"/>
    <mergeCell ref="B2:C3"/>
    <mergeCell ref="B6:P6"/>
    <mergeCell ref="B41:C54"/>
    <mergeCell ref="J28:J32"/>
    <mergeCell ref="O51:O54"/>
    <mergeCell ref="P51:P54"/>
    <mergeCell ref="D46:D48"/>
    <mergeCell ref="E46:E48"/>
    <mergeCell ref="O43:O44"/>
    <mergeCell ref="P43:P44"/>
    <mergeCell ref="O45:O46"/>
    <mergeCell ref="P45:P46"/>
    <mergeCell ref="N2:N3"/>
    <mergeCell ref="D2:F3"/>
    <mergeCell ref="L204:M204"/>
    <mergeCell ref="N204:P204"/>
    <mergeCell ref="A174:A182"/>
    <mergeCell ref="A66:A97"/>
    <mergeCell ref="A100:A112"/>
    <mergeCell ref="O169:P170"/>
    <mergeCell ref="D132:E132"/>
    <mergeCell ref="D70:E70"/>
    <mergeCell ref="D153:E153"/>
    <mergeCell ref="D154:E154"/>
    <mergeCell ref="D159:E159"/>
    <mergeCell ref="D162:E162"/>
    <mergeCell ref="D163:E163"/>
    <mergeCell ref="C115:C121"/>
    <mergeCell ref="D144:E144"/>
    <mergeCell ref="D145:E145"/>
    <mergeCell ref="D147:E147"/>
    <mergeCell ref="D84:E84"/>
    <mergeCell ref="D85:E85"/>
    <mergeCell ref="D121:E121"/>
    <mergeCell ref="D100:E100"/>
    <mergeCell ref="A185:A190"/>
    <mergeCell ref="A162:A166"/>
    <mergeCell ref="D80:E80"/>
    <mergeCell ref="A206:A214"/>
    <mergeCell ref="N7:P7"/>
    <mergeCell ref="N8:P18"/>
    <mergeCell ref="H13:I13"/>
    <mergeCell ref="H12:I12"/>
    <mergeCell ref="H11:I11"/>
    <mergeCell ref="J11:K11"/>
    <mergeCell ref="H18:I18"/>
    <mergeCell ref="H7:I7"/>
    <mergeCell ref="H8:I8"/>
    <mergeCell ref="H9:I9"/>
    <mergeCell ref="H10:I10"/>
    <mergeCell ref="H15:I15"/>
    <mergeCell ref="E8:F8"/>
    <mergeCell ref="O124:P125"/>
    <mergeCell ref="D105:E105"/>
    <mergeCell ref="D106:E106"/>
    <mergeCell ref="D112:E112"/>
    <mergeCell ref="L172:M172"/>
    <mergeCell ref="E12:F12"/>
    <mergeCell ref="E13:F13"/>
    <mergeCell ref="J12:K12"/>
    <mergeCell ref="J13:K13"/>
    <mergeCell ref="D82:E82"/>
    <mergeCell ref="C162:C166"/>
    <mergeCell ref="D181:E181"/>
    <mergeCell ref="A115:A121"/>
    <mergeCell ref="D182:E182"/>
    <mergeCell ref="D115:E115"/>
    <mergeCell ref="D130:E130"/>
    <mergeCell ref="D164:E164"/>
    <mergeCell ref="D165:E165"/>
    <mergeCell ref="A168:E169"/>
    <mergeCell ref="D140:E140"/>
    <mergeCell ref="A129:A148"/>
    <mergeCell ref="D148:E148"/>
    <mergeCell ref="D142:E142"/>
    <mergeCell ref="D143:E143"/>
    <mergeCell ref="D120:E120"/>
    <mergeCell ref="D118:E118"/>
    <mergeCell ref="D129:E129"/>
    <mergeCell ref="A123:E124"/>
    <mergeCell ref="C129:C134"/>
    <mergeCell ref="C135:C140"/>
    <mergeCell ref="C150:H150"/>
    <mergeCell ref="C161:H161"/>
    <mergeCell ref="D138:E138"/>
    <mergeCell ref="D117:E117"/>
    <mergeCell ref="A217:A222"/>
    <mergeCell ref="A225:A230"/>
    <mergeCell ref="A193:A198"/>
    <mergeCell ref="C73:C79"/>
    <mergeCell ref="C83:C94"/>
    <mergeCell ref="C95:C97"/>
    <mergeCell ref="C80:C82"/>
    <mergeCell ref="C114:G114"/>
    <mergeCell ref="D86:E86"/>
    <mergeCell ref="D175:E175"/>
    <mergeCell ref="D176:E176"/>
    <mergeCell ref="C193:C198"/>
    <mergeCell ref="D185:E185"/>
    <mergeCell ref="D186:E186"/>
    <mergeCell ref="D187:E187"/>
    <mergeCell ref="D188:E188"/>
    <mergeCell ref="D189:E189"/>
    <mergeCell ref="D190:E190"/>
    <mergeCell ref="D193:E193"/>
    <mergeCell ref="D194:E194"/>
    <mergeCell ref="A170:A172"/>
    <mergeCell ref="B170:B172"/>
    <mergeCell ref="D107:E107"/>
    <mergeCell ref="D108:E108"/>
    <mergeCell ref="D180:E180"/>
    <mergeCell ref="D76:E76"/>
    <mergeCell ref="D166:E166"/>
    <mergeCell ref="N172:P172"/>
    <mergeCell ref="D81:E81"/>
    <mergeCell ref="D111:E111"/>
    <mergeCell ref="D110:E110"/>
    <mergeCell ref="D101:E101"/>
    <mergeCell ref="D96:E96"/>
    <mergeCell ref="D97:E97"/>
    <mergeCell ref="D102:E102"/>
    <mergeCell ref="D103:E103"/>
    <mergeCell ref="D104:E104"/>
    <mergeCell ref="D131:E131"/>
    <mergeCell ref="D133:E133"/>
    <mergeCell ref="D94:E94"/>
    <mergeCell ref="D95:E95"/>
    <mergeCell ref="D92:E92"/>
    <mergeCell ref="D93:E93"/>
    <mergeCell ref="F123:F127"/>
    <mergeCell ref="G123:G127"/>
    <mergeCell ref="H123:H127"/>
    <mergeCell ref="D119:E119"/>
    <mergeCell ref="D79:E79"/>
    <mergeCell ref="A231:P231"/>
    <mergeCell ref="A199:P199"/>
    <mergeCell ref="A167:P167"/>
    <mergeCell ref="A122:P122"/>
    <mergeCell ref="B202:B204"/>
    <mergeCell ref="C202:E204"/>
    <mergeCell ref="O64:P64"/>
    <mergeCell ref="B62:B64"/>
    <mergeCell ref="A62:A64"/>
    <mergeCell ref="C62:E64"/>
    <mergeCell ref="C100:C112"/>
    <mergeCell ref="D109:E109"/>
    <mergeCell ref="F60:F64"/>
    <mergeCell ref="G60:G64"/>
    <mergeCell ref="I60:I64"/>
    <mergeCell ref="C99:G99"/>
    <mergeCell ref="D87:E87"/>
    <mergeCell ref="D89:E89"/>
    <mergeCell ref="A60:E61"/>
    <mergeCell ref="D88:E88"/>
    <mergeCell ref="D90:E90"/>
    <mergeCell ref="D91:E91"/>
    <mergeCell ref="O201:P202"/>
    <mergeCell ref="D174:E174"/>
  </mergeCells>
  <conditionalFormatting sqref="L11">
    <cfRule type="expression" dxfId="13" priority="52">
      <formula>AND($H11&lt;&gt;"",$H11&lt;&gt;0)</formula>
    </cfRule>
  </conditionalFormatting>
  <conditionalFormatting sqref="C70:C72">
    <cfRule type="expression" dxfId="12" priority="48">
      <formula>$C$70="NON Applicabile"</formula>
    </cfRule>
    <cfRule type="expression" dxfId="11" priority="49">
      <formula>$C$70="Applicabile"</formula>
    </cfRule>
  </conditionalFormatting>
  <conditionalFormatting sqref="C80:C82">
    <cfRule type="expression" dxfId="10" priority="46">
      <formula>C80="NON Applicabile"</formula>
    </cfRule>
    <cfRule type="expression" dxfId="9" priority="47">
      <formula>C80="Applicabile"</formula>
    </cfRule>
  </conditionalFormatting>
  <conditionalFormatting sqref="C95:C97">
    <cfRule type="expression" dxfId="8" priority="42">
      <formula>C95="NON Applicabile"</formula>
    </cfRule>
    <cfRule type="expression" dxfId="7" priority="43">
      <formula>C95="Applicabile"</formula>
    </cfRule>
  </conditionalFormatting>
  <conditionalFormatting sqref="D66:P72 D174:P176 D206:P208 D129:P134">
    <cfRule type="expression" dxfId="6" priority="41">
      <formula>$C$70="NON Applicabile"</formula>
    </cfRule>
  </conditionalFormatting>
  <conditionalFormatting sqref="D73:P82 D177:P179 D209:P211 D135:P140">
    <cfRule type="expression" dxfId="5" priority="40">
      <formula>$C$80="NON Applicabile"</formula>
    </cfRule>
  </conditionalFormatting>
  <conditionalFormatting sqref="D83:P97 D180:P182 D212:P214 D141:P148">
    <cfRule type="expression" dxfId="4" priority="39">
      <formula>$C$95="NON Applicabile"</formula>
    </cfRule>
  </conditionalFormatting>
  <conditionalFormatting sqref="L15">
    <cfRule type="expression" dxfId="3" priority="2">
      <formula>AND($H$15&lt;&gt;"",$L$15="")</formula>
    </cfRule>
  </conditionalFormatting>
  <dataValidations count="4">
    <dataValidation type="list" allowBlank="1" showInputMessage="1" showErrorMessage="1" sqref="M58">
      <formula1>"SI, NO"</formula1>
    </dataValidation>
    <dataValidation type="list" allowBlank="1" showInputMessage="1" showErrorMessage="1" promptTitle="INDICARE SE APPLICABILE O MENO" prompt="Se il processo è parte di quello aziendale indicare Apllicabile altrimenti NON Applicabile" sqref="C70:C72 C80:C82 C95:C97">
      <formula1>"...,Applicabile, NON Applicabile"</formula1>
    </dataValidation>
    <dataValidation type="list" allowBlank="1" showInputMessage="1" showErrorMessage="1" sqref="F100:F112 F115:F121 F66:F97 F129:F148 F151:F159 F162:F166 F174:F182 F185:F190 F193:F198 F206:F214 F217:F222 F225:F230">
      <formula1>"…,Applicabile,NON Applicabile"</formula1>
    </dataValidation>
    <dataValidation type="list" allowBlank="1" showInputMessage="1" showErrorMessage="1" sqref="G100:G112 G115:G121 G66:G97 G129:G148 G151:G159 G162:G166 G174:G182 G185:G190 G193:G198 G206:G214 G217:G222 G225:G230">
      <formula1>"…,Rilevante,NON Rilevante"</formula1>
    </dataValidation>
  </dataValidations>
  <printOptions horizontalCentered="1" verticalCentered="1"/>
  <pageMargins left="0" right="0" top="0" bottom="0" header="0" footer="0"/>
  <pageSetup paperSize="9" scale="45"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0" id="{DAC6BAB7-4AF8-4F50-AED8-4C3C30ACB568}">
            <xm:f>VLOOKUP(L4,ATECO2007!$A$3:$D$1229,4,FALSE)=ATECO2007!$D$3</xm:f>
            <x14:dxf>
              <font>
                <b/>
                <i/>
              </font>
              <fill>
                <patternFill>
                  <bgColor rgb="FFFFFF00"/>
                </patternFill>
              </fill>
            </x14:dxf>
          </x14:cfRule>
          <xm:sqref>D57:I57</xm:sqref>
        </x14:conditionalFormatting>
        <x14:conditionalFormatting xmlns:xm="http://schemas.microsoft.com/office/excel/2006/main">
          <x14:cfRule type="expression" priority="60" id="{AC7951D2-9F03-430C-ACEF-07596003E27E}">
            <xm:f>AND($L$4&lt;&gt;"",'Foglio operativo'!$A$1&lt;&gt;"ok")</xm:f>
            <x14:dxf>
              <font>
                <b/>
                <i/>
                <color rgb="FFFFFF00"/>
              </font>
              <fill>
                <patternFill>
                  <bgColor rgb="FFFF0000"/>
                </patternFill>
              </fill>
            </x14:dxf>
          </x14:cfRule>
          <xm:sqref>L4:M4 D57</xm:sqref>
        </x14:conditionalFormatting>
        <x14:conditionalFormatting xmlns:xm="http://schemas.microsoft.com/office/excel/2006/main">
          <x14:cfRule type="expression" priority="62" id="{DAC6BAB7-4AF8-4F50-AED8-4C3C30ACB568}">
            <xm:f>VLOOKUP(#REF!,ATECO2007!$A$3:$D$1229,4,FALSE)=ATECO2007!$D$3</xm:f>
            <x14:dxf>
              <font>
                <b/>
                <i/>
              </font>
              <fill>
                <patternFill>
                  <bgColor rgb="FFFFFF00"/>
                </patternFill>
              </fill>
            </x14:dxf>
          </x14:cfRule>
          <xm:sqref>J57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'Foglio operativo'!$O$2:$O$10</xm:f>
          </x14:formula1>
          <xm:sqref>A168 A200</xm:sqref>
        </x14:dataValidation>
        <x14:dataValidation type="list" allowBlank="1" showInputMessage="1" showErrorMessage="1">
          <x14:formula1>
            <xm:f>'Foglio operativo'!$F$5:$F$18</xm:f>
          </x14:formula1>
          <xm:sqref>N4</xm:sqref>
        </x14:dataValidation>
        <x14:dataValidation type="list" allowBlank="1" showInputMessage="1" showErrorMessage="1">
          <x14:formula1>
            <xm:f>'Foglio operativo'!$W$15:$W$26</xm:f>
          </x14:formula1>
          <xm:sqref>I115:I121 I66:I97 I100:I112 I129:I148 I151:I159 I162:I166 I174:I182 I185:I190 I193:I198 I206:I214 I217:I222 I225:I230</xm:sqref>
        </x14:dataValidation>
        <x14:dataValidation type="list" allowBlank="1" showInputMessage="1" showErrorMessage="1">
          <x14:formula1>
            <xm:f>'Foglio operativo'!$Q$16:$Q$25</xm:f>
          </x14:formula1>
          <xm:sqref>L4</xm:sqref>
        </x14:dataValidation>
        <x14:dataValidation type="list" allowBlank="1" showInputMessage="1" showErrorMessage="1">
          <x14:formula1>
            <xm:f>'Foglio operativo'!$K$6:$K$15</xm:f>
          </x14:formula1>
          <xm:sqref>L22:L37</xm:sqref>
        </x14:dataValidation>
        <x14:dataValidation type="list" allowBlank="1" showInputMessage="1" showErrorMessage="1">
          <x14:formula1>
            <xm:f>'Foglio operativo'!$D$7:$D$11</xm:f>
          </x14:formula1>
          <xm:sqref>H100:H112 N129:N148 N162:N166 N174:N182 N185:N190 N193:N198 N206:N214 N217:N222 N225:N230 N115:N121 N151:N159 N66:N97 H115:H121 N100:N112 H66:H97</xm:sqref>
        </x14:dataValidation>
        <x14:dataValidation type="list" allowBlank="1" showInputMessage="1" showErrorMessage="1">
          <x14:formula1>
            <xm:f>'Foglio operativo'!$AC$12:$AC$16</xm:f>
          </x14:formula1>
          <xm:sqref>H129:H148 H174:H182 H185:H191 H193:H198 H206:H214 H217:H222 H225:H230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workbookViewId="0">
      <selection activeCell="G8" sqref="G8"/>
    </sheetView>
  </sheetViews>
  <sheetFormatPr defaultRowHeight="15" x14ac:dyDescent="0.25"/>
  <sheetData>
    <row r="1" spans="1:16" ht="21.75" thickBot="1" x14ac:dyDescent="0.4">
      <c r="A1" s="894" t="s">
        <v>79</v>
      </c>
      <c r="B1" s="895"/>
      <c r="C1" s="895"/>
      <c r="D1" s="895"/>
      <c r="E1" s="895"/>
      <c r="F1" s="895"/>
      <c r="G1" s="895"/>
      <c r="H1" s="895"/>
      <c r="I1" s="895"/>
      <c r="J1" s="895"/>
      <c r="K1" s="895"/>
      <c r="L1" s="895"/>
      <c r="M1" s="895"/>
      <c r="N1" s="895"/>
      <c r="O1" s="895"/>
      <c r="P1" s="896"/>
    </row>
    <row r="2" spans="1:16" x14ac:dyDescent="0.25">
      <c r="A2" s="897" t="s">
        <v>35</v>
      </c>
      <c r="B2" s="900" t="s">
        <v>16</v>
      </c>
      <c r="C2" s="901"/>
      <c r="D2" s="904" t="s">
        <v>17</v>
      </c>
      <c r="E2" s="905"/>
      <c r="F2" s="906"/>
      <c r="G2" s="904" t="s">
        <v>18</v>
      </c>
      <c r="H2" s="905"/>
      <c r="I2" s="883"/>
      <c r="J2" s="904" t="s">
        <v>19</v>
      </c>
      <c r="K2" s="906"/>
      <c r="L2" s="1" t="s">
        <v>23</v>
      </c>
      <c r="M2" s="897" t="s">
        <v>21</v>
      </c>
      <c r="N2" s="912" t="s">
        <v>22</v>
      </c>
      <c r="O2" s="913"/>
      <c r="P2" s="914"/>
    </row>
    <row r="3" spans="1:16" x14ac:dyDescent="0.25">
      <c r="A3" s="898"/>
      <c r="B3" s="902"/>
      <c r="C3" s="903"/>
      <c r="D3" s="907"/>
      <c r="E3" s="908"/>
      <c r="F3" s="909"/>
      <c r="G3" s="907"/>
      <c r="H3" s="908"/>
      <c r="I3" s="910"/>
      <c r="J3" s="907"/>
      <c r="K3" s="909"/>
      <c r="L3" s="2" t="s">
        <v>69</v>
      </c>
      <c r="M3" s="911"/>
      <c r="N3" s="915" t="s">
        <v>24</v>
      </c>
      <c r="O3" s="916"/>
      <c r="P3" s="3" t="s">
        <v>34</v>
      </c>
    </row>
    <row r="4" spans="1:16" ht="15.75" thickBot="1" x14ac:dyDescent="0.3">
      <c r="A4" s="898"/>
      <c r="B4" s="902"/>
      <c r="C4" s="903"/>
      <c r="D4" s="917" t="s">
        <v>73</v>
      </c>
      <c r="E4" s="918"/>
      <c r="F4" s="919"/>
      <c r="G4" s="917" t="s">
        <v>73</v>
      </c>
      <c r="H4" s="918"/>
      <c r="I4" s="920"/>
      <c r="J4" s="921" t="s">
        <v>73</v>
      </c>
      <c r="K4" s="922"/>
      <c r="L4" s="4" t="s">
        <v>74</v>
      </c>
      <c r="M4" s="5">
        <v>2014</v>
      </c>
      <c r="N4" s="923">
        <v>100000</v>
      </c>
      <c r="O4" s="924"/>
      <c r="P4" s="6" t="s">
        <v>20</v>
      </c>
    </row>
    <row r="5" spans="1:16" ht="18" thickBot="1" x14ac:dyDescent="0.3">
      <c r="A5" s="898"/>
      <c r="B5" s="925"/>
      <c r="C5" s="926"/>
      <c r="D5" s="926"/>
      <c r="E5" s="926"/>
      <c r="F5" s="926"/>
      <c r="G5" s="926"/>
      <c r="H5" s="926"/>
      <c r="I5" s="926"/>
      <c r="J5" s="926"/>
      <c r="K5" s="926"/>
      <c r="L5" s="926"/>
      <c r="M5" s="926"/>
      <c r="N5" s="926"/>
      <c r="O5" s="926"/>
      <c r="P5" s="927"/>
    </row>
    <row r="6" spans="1:16" x14ac:dyDescent="0.25">
      <c r="A6" s="898"/>
      <c r="B6" s="902" t="s">
        <v>51</v>
      </c>
      <c r="C6" s="902"/>
      <c r="D6" s="7" t="s">
        <v>52</v>
      </c>
      <c r="E6" s="881" t="s">
        <v>53</v>
      </c>
      <c r="F6" s="882"/>
      <c r="G6" s="7" t="s">
        <v>43</v>
      </c>
      <c r="H6" s="881" t="s">
        <v>33</v>
      </c>
      <c r="I6" s="882"/>
      <c r="J6" s="881" t="s">
        <v>57</v>
      </c>
      <c r="K6" s="882"/>
      <c r="L6" s="7" t="s">
        <v>63</v>
      </c>
      <c r="M6" s="883" t="s">
        <v>62</v>
      </c>
      <c r="N6" s="884"/>
      <c r="O6" s="883" t="s">
        <v>66</v>
      </c>
      <c r="P6" s="885"/>
    </row>
    <row r="7" spans="1:16" x14ac:dyDescent="0.25">
      <c r="A7" s="898"/>
      <c r="B7" s="902"/>
      <c r="C7" s="902"/>
      <c r="D7" s="8">
        <v>1</v>
      </c>
      <c r="E7" s="875" t="s">
        <v>45</v>
      </c>
      <c r="F7" s="876"/>
      <c r="G7" s="8" t="s">
        <v>55</v>
      </c>
      <c r="H7" s="877">
        <v>7493917</v>
      </c>
      <c r="I7" s="877"/>
      <c r="J7" s="875" t="s">
        <v>58</v>
      </c>
      <c r="K7" s="876"/>
      <c r="L7" s="16"/>
      <c r="M7" s="886">
        <f>H7*0.187*10^-3</f>
        <v>1401.3624790000001</v>
      </c>
      <c r="N7" s="887"/>
      <c r="O7" s="888">
        <f>SUM(M7:N18)</f>
        <v>2871.1010289999999</v>
      </c>
      <c r="P7" s="889"/>
    </row>
    <row r="8" spans="1:16" x14ac:dyDescent="0.25">
      <c r="A8" s="898"/>
      <c r="B8" s="902"/>
      <c r="C8" s="902"/>
      <c r="D8" s="8">
        <v>2</v>
      </c>
      <c r="E8" s="875" t="s">
        <v>46</v>
      </c>
      <c r="F8" s="876"/>
      <c r="G8" s="8" t="s">
        <v>82</v>
      </c>
      <c r="H8" s="877">
        <v>1777718</v>
      </c>
      <c r="I8" s="877"/>
      <c r="J8" s="875" t="s">
        <v>59</v>
      </c>
      <c r="K8" s="876"/>
      <c r="L8" s="16">
        <v>8250</v>
      </c>
      <c r="M8" s="878">
        <f>H8*L8*10^-7</f>
        <v>1466.61735</v>
      </c>
      <c r="N8" s="878"/>
      <c r="O8" s="890"/>
      <c r="P8" s="891"/>
    </row>
    <row r="9" spans="1:16" x14ac:dyDescent="0.25">
      <c r="A9" s="898"/>
      <c r="B9" s="902"/>
      <c r="C9" s="902"/>
      <c r="D9" s="8">
        <v>3</v>
      </c>
      <c r="E9" s="875" t="s">
        <v>47</v>
      </c>
      <c r="F9" s="876"/>
      <c r="G9" s="8" t="s">
        <v>56</v>
      </c>
      <c r="H9" s="877"/>
      <c r="I9" s="877"/>
      <c r="J9" s="875" t="s">
        <v>80</v>
      </c>
      <c r="K9" s="876"/>
      <c r="L9" s="16"/>
      <c r="M9" s="878">
        <f>H9*860*10^-7</f>
        <v>0</v>
      </c>
      <c r="N9" s="878"/>
      <c r="O9" s="890"/>
      <c r="P9" s="891"/>
    </row>
    <row r="10" spans="1:16" x14ac:dyDescent="0.25">
      <c r="A10" s="898"/>
      <c r="B10" s="902"/>
      <c r="C10" s="902"/>
      <c r="D10" s="8">
        <v>4</v>
      </c>
      <c r="E10" s="875" t="s">
        <v>48</v>
      </c>
      <c r="F10" s="876"/>
      <c r="G10" s="8" t="s">
        <v>40</v>
      </c>
      <c r="H10" s="877"/>
      <c r="I10" s="877"/>
      <c r="J10" s="875" t="s">
        <v>60</v>
      </c>
      <c r="K10" s="876"/>
      <c r="L10" s="17"/>
      <c r="M10" s="878">
        <f>IF(L10=0,0,H10*(1/L10)*0.187*10^-3)</f>
        <v>0</v>
      </c>
      <c r="N10" s="878"/>
      <c r="O10" s="890"/>
      <c r="P10" s="891"/>
    </row>
    <row r="11" spans="1:16" x14ac:dyDescent="0.25">
      <c r="A11" s="898"/>
      <c r="B11" s="902"/>
      <c r="C11" s="902"/>
      <c r="D11" s="8">
        <v>5</v>
      </c>
      <c r="E11" s="875" t="s">
        <v>49</v>
      </c>
      <c r="F11" s="876"/>
      <c r="G11" s="8" t="s">
        <v>81</v>
      </c>
      <c r="H11" s="877"/>
      <c r="I11" s="877"/>
      <c r="J11" s="875" t="s">
        <v>61</v>
      </c>
      <c r="K11" s="876"/>
      <c r="L11" s="17"/>
      <c r="M11" s="878">
        <f>H11*L11*10^-4</f>
        <v>0</v>
      </c>
      <c r="N11" s="878"/>
      <c r="O11" s="890"/>
      <c r="P11" s="891"/>
    </row>
    <row r="12" spans="1:16" x14ac:dyDescent="0.25">
      <c r="A12" s="898"/>
      <c r="B12" s="902"/>
      <c r="C12" s="902"/>
      <c r="D12" s="8">
        <v>6</v>
      </c>
      <c r="E12" s="875" t="s">
        <v>54</v>
      </c>
      <c r="F12" s="876"/>
      <c r="G12" s="8" t="s">
        <v>81</v>
      </c>
      <c r="H12" s="877"/>
      <c r="I12" s="877"/>
      <c r="J12" s="875" t="s">
        <v>61</v>
      </c>
      <c r="K12" s="876"/>
      <c r="L12" s="16">
        <v>9800</v>
      </c>
      <c r="M12" s="878">
        <f>H12*L12*10^-7</f>
        <v>0</v>
      </c>
      <c r="N12" s="878"/>
      <c r="O12" s="890"/>
      <c r="P12" s="891"/>
    </row>
    <row r="13" spans="1:16" x14ac:dyDescent="0.25">
      <c r="A13" s="898"/>
      <c r="B13" s="902"/>
      <c r="C13" s="902"/>
      <c r="D13" s="8">
        <v>7</v>
      </c>
      <c r="E13" s="875" t="s">
        <v>50</v>
      </c>
      <c r="F13" s="876"/>
      <c r="G13" s="8" t="s">
        <v>81</v>
      </c>
      <c r="H13" s="877"/>
      <c r="I13" s="877"/>
      <c r="J13" s="875" t="s">
        <v>61</v>
      </c>
      <c r="K13" s="876"/>
      <c r="L13" s="16">
        <v>11000</v>
      </c>
      <c r="M13" s="878">
        <f>H13*L13*10^-4</f>
        <v>0</v>
      </c>
      <c r="N13" s="878"/>
      <c r="O13" s="890"/>
      <c r="P13" s="891"/>
    </row>
    <row r="14" spans="1:16" x14ac:dyDescent="0.25">
      <c r="A14" s="898"/>
      <c r="B14" s="902"/>
      <c r="C14" s="902"/>
      <c r="D14" s="8">
        <v>8</v>
      </c>
      <c r="E14" s="875" t="s">
        <v>64</v>
      </c>
      <c r="F14" s="876"/>
      <c r="G14" s="8" t="s">
        <v>81</v>
      </c>
      <c r="H14" s="877">
        <v>3060</v>
      </c>
      <c r="I14" s="877"/>
      <c r="J14" s="875" t="s">
        <v>61</v>
      </c>
      <c r="K14" s="876"/>
      <c r="L14" s="16">
        <v>10200</v>
      </c>
      <c r="M14" s="878">
        <f>H14*L14*10^-7</f>
        <v>3.1212</v>
      </c>
      <c r="N14" s="878"/>
      <c r="O14" s="890"/>
      <c r="P14" s="891"/>
    </row>
    <row r="15" spans="1:16" x14ac:dyDescent="0.25">
      <c r="A15" s="898"/>
      <c r="B15" s="902"/>
      <c r="C15" s="902"/>
      <c r="D15" s="8">
        <v>9</v>
      </c>
      <c r="E15" s="875" t="s">
        <v>65</v>
      </c>
      <c r="F15" s="876"/>
      <c r="G15" s="8" t="s">
        <v>81</v>
      </c>
      <c r="H15" s="877"/>
      <c r="I15" s="877"/>
      <c r="J15" s="875" t="s">
        <v>61</v>
      </c>
      <c r="K15" s="876"/>
      <c r="L15" s="16">
        <v>8300</v>
      </c>
      <c r="M15" s="878">
        <f t="shared" ref="M15" si="0">H15*L15*10^-4</f>
        <v>0</v>
      </c>
      <c r="N15" s="878"/>
      <c r="O15" s="890"/>
      <c r="P15" s="891"/>
    </row>
    <row r="16" spans="1:16" x14ac:dyDescent="0.25">
      <c r="A16" s="898"/>
      <c r="B16" s="902"/>
      <c r="C16" s="902"/>
      <c r="D16" s="8">
        <v>11</v>
      </c>
      <c r="E16" s="867" t="s">
        <v>39</v>
      </c>
      <c r="F16" s="868"/>
      <c r="G16" s="19"/>
      <c r="H16" s="879"/>
      <c r="I16" s="879"/>
      <c r="J16" s="880"/>
      <c r="K16" s="880"/>
      <c r="L16" s="17"/>
      <c r="M16" s="869"/>
      <c r="N16" s="869"/>
      <c r="O16" s="890"/>
      <c r="P16" s="891"/>
    </row>
    <row r="17" spans="1:16" x14ac:dyDescent="0.25">
      <c r="A17" s="898"/>
      <c r="B17" s="902"/>
      <c r="C17" s="902"/>
      <c r="D17" s="8">
        <v>12</v>
      </c>
      <c r="E17" s="867"/>
      <c r="F17" s="868"/>
      <c r="G17" s="9"/>
      <c r="H17" s="10"/>
      <c r="I17" s="11"/>
      <c r="J17" s="14"/>
      <c r="K17" s="15"/>
      <c r="L17" s="17"/>
      <c r="M17" s="869"/>
      <c r="N17" s="869"/>
      <c r="O17" s="890"/>
      <c r="P17" s="891"/>
    </row>
    <row r="18" spans="1:16" ht="15.75" thickBot="1" x14ac:dyDescent="0.3">
      <c r="A18" s="899"/>
      <c r="B18" s="928"/>
      <c r="C18" s="928"/>
      <c r="D18" s="12">
        <v>13</v>
      </c>
      <c r="E18" s="870"/>
      <c r="F18" s="871"/>
      <c r="G18" s="13"/>
      <c r="H18" s="872"/>
      <c r="I18" s="873"/>
      <c r="J18" s="870"/>
      <c r="K18" s="871"/>
      <c r="L18" s="18"/>
      <c r="M18" s="874"/>
      <c r="N18" s="874"/>
      <c r="O18" s="892"/>
      <c r="P18" s="893"/>
    </row>
  </sheetData>
  <mergeCells count="67">
    <mergeCell ref="A1:P1"/>
    <mergeCell ref="A2:A18"/>
    <mergeCell ref="B2:C4"/>
    <mergeCell ref="D2:F3"/>
    <mergeCell ref="G2:I3"/>
    <mergeCell ref="J2:K3"/>
    <mergeCell ref="M2:M3"/>
    <mergeCell ref="N2:P2"/>
    <mergeCell ref="N3:O3"/>
    <mergeCell ref="D4:F4"/>
    <mergeCell ref="G4:I4"/>
    <mergeCell ref="J4:K4"/>
    <mergeCell ref="N4:O4"/>
    <mergeCell ref="B5:P5"/>
    <mergeCell ref="B6:C18"/>
    <mergeCell ref="E6:F6"/>
    <mergeCell ref="H6:I6"/>
    <mergeCell ref="J6:K6"/>
    <mergeCell ref="M6:N6"/>
    <mergeCell ref="O6:P6"/>
    <mergeCell ref="E7:F7"/>
    <mergeCell ref="H7:I7"/>
    <mergeCell ref="J7:K7"/>
    <mergeCell ref="M7:N7"/>
    <mergeCell ref="O7:P18"/>
    <mergeCell ref="E8:F8"/>
    <mergeCell ref="H8:I8"/>
    <mergeCell ref="J8:K8"/>
    <mergeCell ref="M8:N8"/>
    <mergeCell ref="E9:F9"/>
    <mergeCell ref="H9:I9"/>
    <mergeCell ref="J9:K9"/>
    <mergeCell ref="M9:N9"/>
    <mergeCell ref="E10:F10"/>
    <mergeCell ref="H10:I10"/>
    <mergeCell ref="J10:K10"/>
    <mergeCell ref="M10:N10"/>
    <mergeCell ref="E11:F11"/>
    <mergeCell ref="H11:I11"/>
    <mergeCell ref="J11:K11"/>
    <mergeCell ref="M11:N11"/>
    <mergeCell ref="E12:F12"/>
    <mergeCell ref="H12:I12"/>
    <mergeCell ref="J12:K12"/>
    <mergeCell ref="M12:N12"/>
    <mergeCell ref="E13:F13"/>
    <mergeCell ref="H13:I13"/>
    <mergeCell ref="J13:K13"/>
    <mergeCell ref="M13:N13"/>
    <mergeCell ref="E14:F14"/>
    <mergeCell ref="H14:I14"/>
    <mergeCell ref="J14:K14"/>
    <mergeCell ref="M14:N14"/>
    <mergeCell ref="E15:F15"/>
    <mergeCell ref="H15:I15"/>
    <mergeCell ref="J15:K15"/>
    <mergeCell ref="M15:N15"/>
    <mergeCell ref="E16:F16"/>
    <mergeCell ref="H16:I16"/>
    <mergeCell ref="J16:K16"/>
    <mergeCell ref="M16:N16"/>
    <mergeCell ref="E17:F17"/>
    <mergeCell ref="M17:N17"/>
    <mergeCell ref="E18:F18"/>
    <mergeCell ref="H18:I18"/>
    <mergeCell ref="J18:K18"/>
    <mergeCell ref="M18:N18"/>
  </mergeCells>
  <dataValidations count="1">
    <dataValidation type="list" allowBlank="1" showInputMessage="1" showErrorMessage="1" sqref="M4">
      <formula1>$V$15:$V$15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9"/>
  <sheetViews>
    <sheetView topLeftCell="A184" workbookViewId="0">
      <selection activeCell="A279" sqref="A279"/>
    </sheetView>
  </sheetViews>
  <sheetFormatPr defaultRowHeight="15" x14ac:dyDescent="0.25"/>
  <cols>
    <col min="1" max="1" width="27.5703125" customWidth="1"/>
    <col min="2" max="2" width="173.5703125" customWidth="1"/>
    <col min="3" max="3" width="0" hidden="1" customWidth="1"/>
    <col min="4" max="4" width="15.28515625" bestFit="1" customWidth="1"/>
  </cols>
  <sheetData>
    <row r="1" spans="1:4" ht="15" customHeight="1" thickBot="1" x14ac:dyDescent="0.3">
      <c r="A1" s="929" t="s">
        <v>84</v>
      </c>
      <c r="B1" s="930"/>
    </row>
    <row r="2" spans="1:4" ht="15" customHeight="1" thickBot="1" x14ac:dyDescent="0.3">
      <c r="A2" s="20" t="s">
        <v>52</v>
      </c>
      <c r="B2" s="21" t="s">
        <v>85</v>
      </c>
      <c r="D2" s="178" t="s">
        <v>2648</v>
      </c>
    </row>
    <row r="3" spans="1:4" ht="15" customHeight="1" x14ac:dyDescent="0.25">
      <c r="A3" s="22" t="s">
        <v>86</v>
      </c>
      <c r="B3" s="23" t="s">
        <v>87</v>
      </c>
      <c r="C3" s="28" t="s">
        <v>2537</v>
      </c>
      <c r="D3" s="179" t="s">
        <v>2649</v>
      </c>
    </row>
    <row r="4" spans="1:4" ht="15" customHeight="1" x14ac:dyDescent="0.25">
      <c r="A4" s="24" t="s">
        <v>88</v>
      </c>
      <c r="B4" s="25" t="s">
        <v>89</v>
      </c>
      <c r="C4" s="28" t="s">
        <v>2537</v>
      </c>
      <c r="D4" s="180" t="s">
        <v>2649</v>
      </c>
    </row>
    <row r="5" spans="1:4" ht="15" customHeight="1" x14ac:dyDescent="0.25">
      <c r="A5" s="24" t="s">
        <v>90</v>
      </c>
      <c r="B5" s="25" t="s">
        <v>91</v>
      </c>
      <c r="C5" s="28" t="s">
        <v>2537</v>
      </c>
      <c r="D5" s="180" t="s">
        <v>2649</v>
      </c>
    </row>
    <row r="6" spans="1:4" ht="15" customHeight="1" x14ac:dyDescent="0.25">
      <c r="A6" s="24" t="s">
        <v>92</v>
      </c>
      <c r="B6" s="25" t="s">
        <v>93</v>
      </c>
      <c r="C6" s="28" t="s">
        <v>2537</v>
      </c>
      <c r="D6" s="180" t="s">
        <v>2649</v>
      </c>
    </row>
    <row r="7" spans="1:4" ht="15" customHeight="1" x14ac:dyDescent="0.25">
      <c r="A7" s="24" t="s">
        <v>94</v>
      </c>
      <c r="B7" s="25" t="s">
        <v>95</v>
      </c>
      <c r="C7" s="28" t="s">
        <v>2537</v>
      </c>
      <c r="D7" s="180" t="s">
        <v>2649</v>
      </c>
    </row>
    <row r="8" spans="1:4" ht="15" customHeight="1" x14ac:dyDescent="0.25">
      <c r="A8" s="24" t="s">
        <v>96</v>
      </c>
      <c r="B8" s="25" t="s">
        <v>97</v>
      </c>
      <c r="C8" s="28" t="s">
        <v>2537</v>
      </c>
      <c r="D8" s="180" t="s">
        <v>2649</v>
      </c>
    </row>
    <row r="9" spans="1:4" ht="15" customHeight="1" x14ac:dyDescent="0.25">
      <c r="A9" s="24" t="s">
        <v>98</v>
      </c>
      <c r="B9" s="25" t="s">
        <v>99</v>
      </c>
      <c r="C9" s="28" t="s">
        <v>2537</v>
      </c>
      <c r="D9" s="180" t="s">
        <v>2649</v>
      </c>
    </row>
    <row r="10" spans="1:4" ht="15" customHeight="1" x14ac:dyDescent="0.25">
      <c r="A10" s="24" t="s">
        <v>100</v>
      </c>
      <c r="B10" s="25" t="s">
        <v>101</v>
      </c>
      <c r="C10" s="28" t="s">
        <v>2537</v>
      </c>
      <c r="D10" s="180" t="s">
        <v>2649</v>
      </c>
    </row>
    <row r="11" spans="1:4" ht="15" customHeight="1" x14ac:dyDescent="0.25">
      <c r="A11" s="24" t="s">
        <v>102</v>
      </c>
      <c r="B11" s="25" t="s">
        <v>103</v>
      </c>
      <c r="C11" s="28" t="s">
        <v>2537</v>
      </c>
      <c r="D11" s="180" t="s">
        <v>2649</v>
      </c>
    </row>
    <row r="12" spans="1:4" ht="15" customHeight="1" x14ac:dyDescent="0.25">
      <c r="A12" s="24" t="s">
        <v>104</v>
      </c>
      <c r="B12" s="25" t="s">
        <v>105</v>
      </c>
      <c r="C12" s="28" t="s">
        <v>2537</v>
      </c>
      <c r="D12" s="180" t="s">
        <v>2649</v>
      </c>
    </row>
    <row r="13" spans="1:4" ht="15" customHeight="1" x14ac:dyDescent="0.25">
      <c r="A13" s="24" t="s">
        <v>106</v>
      </c>
      <c r="B13" s="25" t="s">
        <v>107</v>
      </c>
      <c r="C13" s="28" t="s">
        <v>2537</v>
      </c>
      <c r="D13" s="180" t="s">
        <v>2649</v>
      </c>
    </row>
    <row r="14" spans="1:4" ht="15" customHeight="1" x14ac:dyDescent="0.25">
      <c r="A14" s="24" t="s">
        <v>108</v>
      </c>
      <c r="B14" s="25" t="s">
        <v>109</v>
      </c>
      <c r="C14" s="28" t="s">
        <v>2537</v>
      </c>
      <c r="D14" s="180" t="s">
        <v>2649</v>
      </c>
    </row>
    <row r="15" spans="1:4" ht="15" customHeight="1" x14ac:dyDescent="0.25">
      <c r="A15" s="24" t="s">
        <v>110</v>
      </c>
      <c r="B15" s="25" t="s">
        <v>111</v>
      </c>
      <c r="C15" s="28" t="s">
        <v>2537</v>
      </c>
      <c r="D15" s="180" t="s">
        <v>2649</v>
      </c>
    </row>
    <row r="16" spans="1:4" ht="15" customHeight="1" x14ac:dyDescent="0.25">
      <c r="A16" s="24" t="s">
        <v>112</v>
      </c>
      <c r="B16" s="25" t="s">
        <v>113</v>
      </c>
      <c r="C16" s="28" t="s">
        <v>2537</v>
      </c>
      <c r="D16" s="180" t="s">
        <v>2649</v>
      </c>
    </row>
    <row r="17" spans="1:4" ht="15" customHeight="1" x14ac:dyDescent="0.25">
      <c r="A17" s="24" t="s">
        <v>114</v>
      </c>
      <c r="B17" s="25" t="s">
        <v>115</v>
      </c>
      <c r="C17" s="28" t="s">
        <v>2537</v>
      </c>
      <c r="D17" s="180" t="s">
        <v>2649</v>
      </c>
    </row>
    <row r="18" spans="1:4" ht="15" customHeight="1" x14ac:dyDescent="0.25">
      <c r="A18" s="24" t="s">
        <v>116</v>
      </c>
      <c r="B18" s="25" t="s">
        <v>117</v>
      </c>
      <c r="C18" s="28" t="s">
        <v>2537</v>
      </c>
      <c r="D18" s="180" t="s">
        <v>2649</v>
      </c>
    </row>
    <row r="19" spans="1:4" ht="15" customHeight="1" x14ac:dyDescent="0.25">
      <c r="A19" s="24" t="s">
        <v>118</v>
      </c>
      <c r="B19" s="25" t="s">
        <v>119</v>
      </c>
      <c r="C19" s="28" t="s">
        <v>2537</v>
      </c>
      <c r="D19" s="180" t="s">
        <v>2649</v>
      </c>
    </row>
    <row r="20" spans="1:4" ht="15" customHeight="1" x14ac:dyDescent="0.25">
      <c r="A20" s="24" t="s">
        <v>120</v>
      </c>
      <c r="B20" s="25" t="s">
        <v>121</v>
      </c>
      <c r="C20" s="28" t="s">
        <v>2537</v>
      </c>
      <c r="D20" s="180" t="s">
        <v>2649</v>
      </c>
    </row>
    <row r="21" spans="1:4" ht="15" customHeight="1" x14ac:dyDescent="0.25">
      <c r="A21" s="24" t="s">
        <v>122</v>
      </c>
      <c r="B21" s="25" t="s">
        <v>123</v>
      </c>
      <c r="C21" s="28" t="s">
        <v>2537</v>
      </c>
      <c r="D21" s="180" t="s">
        <v>2649</v>
      </c>
    </row>
    <row r="22" spans="1:4" ht="15" customHeight="1" x14ac:dyDescent="0.25">
      <c r="A22" s="24" t="s">
        <v>124</v>
      </c>
      <c r="B22" s="25" t="s">
        <v>125</v>
      </c>
      <c r="C22" s="28" t="s">
        <v>2537</v>
      </c>
      <c r="D22" s="180" t="s">
        <v>2649</v>
      </c>
    </row>
    <row r="23" spans="1:4" ht="15" customHeight="1" x14ac:dyDescent="0.25">
      <c r="A23" s="24" t="s">
        <v>126</v>
      </c>
      <c r="B23" s="25" t="s">
        <v>127</v>
      </c>
      <c r="C23" s="28" t="s">
        <v>2537</v>
      </c>
      <c r="D23" s="180" t="s">
        <v>2649</v>
      </c>
    </row>
    <row r="24" spans="1:4" ht="15" customHeight="1" x14ac:dyDescent="0.25">
      <c r="A24" s="24" t="s">
        <v>128</v>
      </c>
      <c r="B24" s="25" t="s">
        <v>129</v>
      </c>
      <c r="C24" s="28" t="s">
        <v>2537</v>
      </c>
      <c r="D24" s="180" t="s">
        <v>2649</v>
      </c>
    </row>
    <row r="25" spans="1:4" ht="15" customHeight="1" x14ac:dyDescent="0.25">
      <c r="A25" s="24" t="s">
        <v>130</v>
      </c>
      <c r="B25" s="25" t="s">
        <v>131</v>
      </c>
      <c r="C25" s="28" t="s">
        <v>2537</v>
      </c>
      <c r="D25" s="180" t="s">
        <v>2649</v>
      </c>
    </row>
    <row r="26" spans="1:4" ht="15" customHeight="1" x14ac:dyDescent="0.25">
      <c r="A26" s="24" t="s">
        <v>132</v>
      </c>
      <c r="B26" s="25" t="s">
        <v>133</v>
      </c>
      <c r="C26" s="28" t="s">
        <v>2537</v>
      </c>
      <c r="D26" s="180" t="s">
        <v>2649</v>
      </c>
    </row>
    <row r="27" spans="1:4" ht="15" customHeight="1" x14ac:dyDescent="0.25">
      <c r="A27" s="24" t="s">
        <v>134</v>
      </c>
      <c r="B27" s="25" t="s">
        <v>135</v>
      </c>
      <c r="C27" s="28" t="s">
        <v>2537</v>
      </c>
      <c r="D27" s="180" t="s">
        <v>2649</v>
      </c>
    </row>
    <row r="28" spans="1:4" ht="15" customHeight="1" x14ac:dyDescent="0.25">
      <c r="A28" s="24" t="s">
        <v>136</v>
      </c>
      <c r="B28" s="25" t="s">
        <v>137</v>
      </c>
      <c r="C28" s="28" t="s">
        <v>2537</v>
      </c>
      <c r="D28" s="180" t="s">
        <v>2649</v>
      </c>
    </row>
    <row r="29" spans="1:4" ht="15" customHeight="1" x14ac:dyDescent="0.25">
      <c r="A29" s="24" t="s">
        <v>138</v>
      </c>
      <c r="B29" s="25" t="s">
        <v>139</v>
      </c>
      <c r="C29" s="28" t="s">
        <v>2537</v>
      </c>
      <c r="D29" s="180" t="s">
        <v>2649</v>
      </c>
    </row>
    <row r="30" spans="1:4" ht="15" customHeight="1" x14ac:dyDescent="0.25">
      <c r="A30" s="24" t="s">
        <v>140</v>
      </c>
      <c r="B30" s="25" t="s">
        <v>141</v>
      </c>
      <c r="C30" s="28" t="s">
        <v>2537</v>
      </c>
      <c r="D30" s="180" t="s">
        <v>2649</v>
      </c>
    </row>
    <row r="31" spans="1:4" ht="15" customHeight="1" x14ac:dyDescent="0.25">
      <c r="A31" s="24" t="s">
        <v>142</v>
      </c>
      <c r="B31" s="25" t="s">
        <v>143</v>
      </c>
      <c r="C31" s="28" t="s">
        <v>2537</v>
      </c>
      <c r="D31" s="180" t="s">
        <v>2649</v>
      </c>
    </row>
    <row r="32" spans="1:4" ht="15" customHeight="1" x14ac:dyDescent="0.25">
      <c r="A32" s="24" t="s">
        <v>144</v>
      </c>
      <c r="B32" s="25" t="s">
        <v>145</v>
      </c>
      <c r="C32" s="28" t="s">
        <v>2537</v>
      </c>
      <c r="D32" s="180" t="s">
        <v>2649</v>
      </c>
    </row>
    <row r="33" spans="1:4" ht="15" customHeight="1" x14ac:dyDescent="0.25">
      <c r="A33" s="24" t="s">
        <v>146</v>
      </c>
      <c r="B33" s="25" t="s">
        <v>147</v>
      </c>
      <c r="C33" s="28" t="s">
        <v>2537</v>
      </c>
      <c r="D33" s="180" t="s">
        <v>2649</v>
      </c>
    </row>
    <row r="34" spans="1:4" ht="15" customHeight="1" x14ac:dyDescent="0.25">
      <c r="A34" s="24" t="s">
        <v>148</v>
      </c>
      <c r="B34" s="25" t="s">
        <v>149</v>
      </c>
      <c r="C34" s="28" t="s">
        <v>2537</v>
      </c>
      <c r="D34" s="180" t="s">
        <v>2649</v>
      </c>
    </row>
    <row r="35" spans="1:4" ht="15" customHeight="1" x14ac:dyDescent="0.25">
      <c r="A35" s="24" t="s">
        <v>150</v>
      </c>
      <c r="B35" s="25" t="s">
        <v>151</v>
      </c>
      <c r="C35" s="28" t="s">
        <v>2537</v>
      </c>
      <c r="D35" s="180" t="s">
        <v>2649</v>
      </c>
    </row>
    <row r="36" spans="1:4" ht="15" customHeight="1" x14ac:dyDescent="0.25">
      <c r="A36" s="24" t="s">
        <v>152</v>
      </c>
      <c r="B36" s="25" t="s">
        <v>153</v>
      </c>
      <c r="C36" s="28" t="s">
        <v>2537</v>
      </c>
      <c r="D36" s="180" t="s">
        <v>2649</v>
      </c>
    </row>
    <row r="37" spans="1:4" ht="15" customHeight="1" x14ac:dyDescent="0.25">
      <c r="A37" s="24" t="s">
        <v>154</v>
      </c>
      <c r="B37" s="25" t="s">
        <v>155</v>
      </c>
      <c r="C37" s="28" t="s">
        <v>2537</v>
      </c>
      <c r="D37" s="180" t="s">
        <v>2649</v>
      </c>
    </row>
    <row r="38" spans="1:4" ht="15" customHeight="1" x14ac:dyDescent="0.25">
      <c r="A38" s="24" t="s">
        <v>156</v>
      </c>
      <c r="B38" s="25" t="s">
        <v>157</v>
      </c>
      <c r="C38" s="28" t="s">
        <v>2537</v>
      </c>
      <c r="D38" s="180" t="s">
        <v>2649</v>
      </c>
    </row>
    <row r="39" spans="1:4" ht="15" customHeight="1" x14ac:dyDescent="0.25">
      <c r="A39" s="24" t="s">
        <v>158</v>
      </c>
      <c r="B39" s="25" t="s">
        <v>159</v>
      </c>
      <c r="C39" s="28" t="s">
        <v>2537</v>
      </c>
      <c r="D39" s="180" t="s">
        <v>2649</v>
      </c>
    </row>
    <row r="40" spans="1:4" ht="15" customHeight="1" x14ac:dyDescent="0.25">
      <c r="A40" s="24" t="s">
        <v>160</v>
      </c>
      <c r="B40" s="25" t="s">
        <v>161</v>
      </c>
      <c r="C40" s="28" t="s">
        <v>2537</v>
      </c>
      <c r="D40" s="180" t="s">
        <v>2649</v>
      </c>
    </row>
    <row r="41" spans="1:4" ht="15" customHeight="1" x14ac:dyDescent="0.25">
      <c r="A41" s="24" t="s">
        <v>162</v>
      </c>
      <c r="B41" s="25" t="s">
        <v>163</v>
      </c>
      <c r="C41" s="28" t="s">
        <v>2537</v>
      </c>
      <c r="D41" s="180" t="s">
        <v>2649</v>
      </c>
    </row>
    <row r="42" spans="1:4" ht="15" customHeight="1" x14ac:dyDescent="0.25">
      <c r="A42" s="24" t="s">
        <v>164</v>
      </c>
      <c r="B42" s="25" t="s">
        <v>165</v>
      </c>
      <c r="C42" s="28" t="s">
        <v>2537</v>
      </c>
      <c r="D42" s="180" t="s">
        <v>2649</v>
      </c>
    </row>
    <row r="43" spans="1:4" ht="15" customHeight="1" x14ac:dyDescent="0.25">
      <c r="A43" s="24" t="s">
        <v>166</v>
      </c>
      <c r="B43" s="25" t="s">
        <v>167</v>
      </c>
      <c r="C43" s="28" t="s">
        <v>2537</v>
      </c>
      <c r="D43" s="180" t="s">
        <v>2649</v>
      </c>
    </row>
    <row r="44" spans="1:4" ht="15" customHeight="1" x14ac:dyDescent="0.25">
      <c r="A44" s="24" t="s">
        <v>168</v>
      </c>
      <c r="B44" s="25" t="s">
        <v>169</v>
      </c>
      <c r="C44" s="28" t="s">
        <v>2537</v>
      </c>
      <c r="D44" s="180" t="s">
        <v>2649</v>
      </c>
    </row>
    <row r="45" spans="1:4" ht="15" customHeight="1" x14ac:dyDescent="0.25">
      <c r="A45" s="24" t="s">
        <v>170</v>
      </c>
      <c r="B45" s="25" t="s">
        <v>171</v>
      </c>
      <c r="C45" s="28" t="s">
        <v>2537</v>
      </c>
      <c r="D45" s="180" t="s">
        <v>2649</v>
      </c>
    </row>
    <row r="46" spans="1:4" ht="15" customHeight="1" x14ac:dyDescent="0.25">
      <c r="A46" s="24" t="s">
        <v>172</v>
      </c>
      <c r="B46" s="25" t="s">
        <v>173</v>
      </c>
      <c r="C46" s="28" t="s">
        <v>2537</v>
      </c>
      <c r="D46" s="180" t="s">
        <v>2649</v>
      </c>
    </row>
    <row r="47" spans="1:4" ht="15" customHeight="1" x14ac:dyDescent="0.25">
      <c r="A47" s="24" t="s">
        <v>174</v>
      </c>
      <c r="B47" s="25" t="s">
        <v>175</v>
      </c>
      <c r="C47" s="28" t="s">
        <v>2537</v>
      </c>
      <c r="D47" s="180" t="s">
        <v>2649</v>
      </c>
    </row>
    <row r="48" spans="1:4" ht="15" customHeight="1" x14ac:dyDescent="0.25">
      <c r="A48" s="24" t="s">
        <v>176</v>
      </c>
      <c r="B48" s="25" t="s">
        <v>177</v>
      </c>
      <c r="C48" s="28" t="s">
        <v>2537</v>
      </c>
      <c r="D48" s="180" t="s">
        <v>2649</v>
      </c>
    </row>
    <row r="49" spans="1:4" ht="15" customHeight="1" x14ac:dyDescent="0.25">
      <c r="A49" s="24" t="s">
        <v>178</v>
      </c>
      <c r="B49" s="25" t="s">
        <v>179</v>
      </c>
      <c r="C49" s="28" t="s">
        <v>2537</v>
      </c>
      <c r="D49" s="180" t="s">
        <v>2649</v>
      </c>
    </row>
    <row r="50" spans="1:4" ht="15" customHeight="1" x14ac:dyDescent="0.25">
      <c r="A50" s="24" t="s">
        <v>180</v>
      </c>
      <c r="B50" s="25" t="s">
        <v>181</v>
      </c>
      <c r="C50" s="28" t="s">
        <v>2537</v>
      </c>
      <c r="D50" s="180" t="s">
        <v>2649</v>
      </c>
    </row>
    <row r="51" spans="1:4" ht="15" customHeight="1" x14ac:dyDescent="0.25">
      <c r="A51" s="24" t="s">
        <v>182</v>
      </c>
      <c r="B51" s="25" t="s">
        <v>183</v>
      </c>
      <c r="C51" s="28" t="s">
        <v>2537</v>
      </c>
      <c r="D51" s="180" t="s">
        <v>2649</v>
      </c>
    </row>
    <row r="52" spans="1:4" ht="15" customHeight="1" x14ac:dyDescent="0.25">
      <c r="A52" s="24" t="s">
        <v>184</v>
      </c>
      <c r="B52" s="25" t="s">
        <v>185</v>
      </c>
      <c r="C52" s="28" t="s">
        <v>2537</v>
      </c>
      <c r="D52" s="180" t="s">
        <v>2649</v>
      </c>
    </row>
    <row r="53" spans="1:4" ht="15" customHeight="1" x14ac:dyDescent="0.25">
      <c r="A53" s="24" t="s">
        <v>186</v>
      </c>
      <c r="B53" s="25" t="s">
        <v>187</v>
      </c>
      <c r="C53" s="28" t="s">
        <v>2537</v>
      </c>
      <c r="D53" s="180" t="s">
        <v>2649</v>
      </c>
    </row>
    <row r="54" spans="1:4" ht="15" customHeight="1" x14ac:dyDescent="0.25">
      <c r="A54" s="24" t="s">
        <v>188</v>
      </c>
      <c r="B54" s="25" t="s">
        <v>189</v>
      </c>
      <c r="C54" s="28" t="s">
        <v>2537</v>
      </c>
      <c r="D54" s="180" t="s">
        <v>2649</v>
      </c>
    </row>
    <row r="55" spans="1:4" ht="15" customHeight="1" x14ac:dyDescent="0.25">
      <c r="A55" s="24" t="s">
        <v>190</v>
      </c>
      <c r="B55" s="25" t="s">
        <v>191</v>
      </c>
      <c r="C55" s="28" t="s">
        <v>2537</v>
      </c>
      <c r="D55" s="180" t="s">
        <v>2649</v>
      </c>
    </row>
    <row r="56" spans="1:4" ht="15" customHeight="1" x14ac:dyDescent="0.25">
      <c r="A56" s="24" t="s">
        <v>192</v>
      </c>
      <c r="B56" s="25" t="s">
        <v>193</v>
      </c>
      <c r="C56" s="28" t="s">
        <v>2537</v>
      </c>
      <c r="D56" s="180" t="s">
        <v>2650</v>
      </c>
    </row>
    <row r="57" spans="1:4" ht="15" customHeight="1" x14ac:dyDescent="0.25">
      <c r="A57" s="24" t="s">
        <v>194</v>
      </c>
      <c r="B57" s="25" t="s">
        <v>195</v>
      </c>
      <c r="C57" s="28" t="s">
        <v>2537</v>
      </c>
      <c r="D57" s="180" t="s">
        <v>2650</v>
      </c>
    </row>
    <row r="58" spans="1:4" ht="15" customHeight="1" x14ac:dyDescent="0.25">
      <c r="A58" s="24" t="s">
        <v>196</v>
      </c>
      <c r="B58" s="25" t="s">
        <v>197</v>
      </c>
      <c r="C58" s="28" t="s">
        <v>2537</v>
      </c>
      <c r="D58" s="180" t="s">
        <v>2650</v>
      </c>
    </row>
    <row r="59" spans="1:4" ht="15" customHeight="1" x14ac:dyDescent="0.25">
      <c r="A59" s="24" t="s">
        <v>198</v>
      </c>
      <c r="B59" s="25" t="s">
        <v>199</v>
      </c>
      <c r="C59" s="28" t="s">
        <v>2537</v>
      </c>
      <c r="D59" s="180" t="s">
        <v>2650</v>
      </c>
    </row>
    <row r="60" spans="1:4" ht="15" customHeight="1" x14ac:dyDescent="0.25">
      <c r="A60" s="24" t="s">
        <v>200</v>
      </c>
      <c r="B60" s="25" t="s">
        <v>201</v>
      </c>
      <c r="C60" s="28" t="s">
        <v>2537</v>
      </c>
      <c r="D60" s="180" t="s">
        <v>2650</v>
      </c>
    </row>
    <row r="61" spans="1:4" ht="15" customHeight="1" x14ac:dyDescent="0.25">
      <c r="A61" s="24" t="s">
        <v>202</v>
      </c>
      <c r="B61" s="25" t="s">
        <v>203</v>
      </c>
      <c r="C61" s="28" t="s">
        <v>2537</v>
      </c>
      <c r="D61" s="180" t="s">
        <v>2650</v>
      </c>
    </row>
    <row r="62" spans="1:4" ht="15" customHeight="1" x14ac:dyDescent="0.25">
      <c r="A62" s="24" t="s">
        <v>204</v>
      </c>
      <c r="B62" s="25" t="s">
        <v>205</v>
      </c>
      <c r="C62" s="28" t="s">
        <v>2537</v>
      </c>
      <c r="D62" s="180" t="s">
        <v>2650</v>
      </c>
    </row>
    <row r="63" spans="1:4" ht="15" customHeight="1" x14ac:dyDescent="0.25">
      <c r="A63" s="24" t="s">
        <v>206</v>
      </c>
      <c r="B63" s="25" t="s">
        <v>207</v>
      </c>
      <c r="C63" s="28" t="s">
        <v>2537</v>
      </c>
      <c r="D63" s="180" t="s">
        <v>2650</v>
      </c>
    </row>
    <row r="64" spans="1:4" ht="15" customHeight="1" x14ac:dyDescent="0.25">
      <c r="A64" s="24" t="s">
        <v>208</v>
      </c>
      <c r="B64" s="25" t="s">
        <v>209</v>
      </c>
      <c r="C64" s="28" t="s">
        <v>2537</v>
      </c>
      <c r="D64" s="180" t="s">
        <v>2650</v>
      </c>
    </row>
    <row r="65" spans="1:4" ht="15" customHeight="1" x14ac:dyDescent="0.25">
      <c r="A65" s="24" t="s">
        <v>210</v>
      </c>
      <c r="B65" s="25" t="s">
        <v>211</v>
      </c>
      <c r="C65" s="28" t="s">
        <v>2537</v>
      </c>
      <c r="D65" s="180" t="s">
        <v>2650</v>
      </c>
    </row>
    <row r="66" spans="1:4" ht="15" customHeight="1" x14ac:dyDescent="0.25">
      <c r="A66" s="24" t="s">
        <v>212</v>
      </c>
      <c r="B66" s="25" t="s">
        <v>213</v>
      </c>
      <c r="C66" s="28" t="s">
        <v>2537</v>
      </c>
      <c r="D66" s="180" t="s">
        <v>2650</v>
      </c>
    </row>
    <row r="67" spans="1:4" ht="15" customHeight="1" x14ac:dyDescent="0.25">
      <c r="A67" s="24" t="s">
        <v>214</v>
      </c>
      <c r="B67" s="25" t="s">
        <v>215</v>
      </c>
      <c r="C67" s="28" t="s">
        <v>2537</v>
      </c>
      <c r="D67" s="180" t="s">
        <v>2650</v>
      </c>
    </row>
    <row r="68" spans="1:4" ht="15" customHeight="1" x14ac:dyDescent="0.25">
      <c r="A68" s="24" t="s">
        <v>216</v>
      </c>
      <c r="B68" s="25" t="s">
        <v>217</v>
      </c>
      <c r="C68" s="28" t="s">
        <v>2537</v>
      </c>
      <c r="D68" s="180" t="s">
        <v>2650</v>
      </c>
    </row>
    <row r="69" spans="1:4" ht="15" customHeight="1" x14ac:dyDescent="0.25">
      <c r="A69" s="24" t="s">
        <v>218</v>
      </c>
      <c r="B69" s="25" t="s">
        <v>219</v>
      </c>
      <c r="C69" s="28" t="s">
        <v>2537</v>
      </c>
      <c r="D69" s="180" t="s">
        <v>2650</v>
      </c>
    </row>
    <row r="70" spans="1:4" ht="15" customHeight="1" x14ac:dyDescent="0.25">
      <c r="A70" s="24" t="s">
        <v>220</v>
      </c>
      <c r="B70" s="25" t="s">
        <v>221</v>
      </c>
      <c r="C70" s="28" t="s">
        <v>2537</v>
      </c>
      <c r="D70" s="180" t="s">
        <v>2650</v>
      </c>
    </row>
    <row r="71" spans="1:4" ht="15" customHeight="1" x14ac:dyDescent="0.25">
      <c r="A71" s="24" t="s">
        <v>222</v>
      </c>
      <c r="B71" s="25" t="s">
        <v>223</v>
      </c>
      <c r="C71" s="28" t="s">
        <v>2537</v>
      </c>
      <c r="D71" s="180" t="s">
        <v>2650</v>
      </c>
    </row>
    <row r="72" spans="1:4" ht="15" customHeight="1" x14ac:dyDescent="0.25">
      <c r="A72" s="24" t="s">
        <v>224</v>
      </c>
      <c r="B72" s="25" t="s">
        <v>225</v>
      </c>
      <c r="C72" s="28" t="s">
        <v>2537</v>
      </c>
      <c r="D72" s="180" t="s">
        <v>2650</v>
      </c>
    </row>
    <row r="73" spans="1:4" ht="15" customHeight="1" x14ac:dyDescent="0.25">
      <c r="A73" s="24" t="s">
        <v>226</v>
      </c>
      <c r="B73" s="25" t="s">
        <v>227</v>
      </c>
      <c r="C73" s="28" t="s">
        <v>2537</v>
      </c>
      <c r="D73" s="180" t="s">
        <v>2650</v>
      </c>
    </row>
    <row r="74" spans="1:4" ht="15" customHeight="1" x14ac:dyDescent="0.25">
      <c r="A74" s="24" t="s">
        <v>228</v>
      </c>
      <c r="B74" s="25" t="s">
        <v>229</v>
      </c>
      <c r="C74" s="28" t="s">
        <v>2537</v>
      </c>
      <c r="D74" s="180" t="s">
        <v>2650</v>
      </c>
    </row>
    <row r="75" spans="1:4" ht="15" customHeight="1" x14ac:dyDescent="0.25">
      <c r="A75" s="24" t="s">
        <v>230</v>
      </c>
      <c r="B75" s="25" t="s">
        <v>231</v>
      </c>
      <c r="C75" s="28" t="s">
        <v>2537</v>
      </c>
      <c r="D75" s="180" t="s">
        <v>2650</v>
      </c>
    </row>
    <row r="76" spans="1:4" ht="15" customHeight="1" x14ac:dyDescent="0.25">
      <c r="A76" s="24" t="s">
        <v>232</v>
      </c>
      <c r="B76" s="25" t="s">
        <v>233</v>
      </c>
      <c r="C76" s="28" t="s">
        <v>2537</v>
      </c>
      <c r="D76" s="180" t="s">
        <v>2650</v>
      </c>
    </row>
    <row r="77" spans="1:4" ht="15" customHeight="1" x14ac:dyDescent="0.25">
      <c r="A77" s="24" t="s">
        <v>234</v>
      </c>
      <c r="B77" s="25" t="s">
        <v>235</v>
      </c>
      <c r="C77" s="28" t="s">
        <v>2537</v>
      </c>
      <c r="D77" s="180" t="s">
        <v>2650</v>
      </c>
    </row>
    <row r="78" spans="1:4" ht="15" customHeight="1" x14ac:dyDescent="0.25">
      <c r="A78" s="24" t="s">
        <v>236</v>
      </c>
      <c r="B78" s="25" t="s">
        <v>237</v>
      </c>
      <c r="C78" s="28" t="s">
        <v>2537</v>
      </c>
      <c r="D78" s="180" t="s">
        <v>2650</v>
      </c>
    </row>
    <row r="79" spans="1:4" ht="15" customHeight="1" x14ac:dyDescent="0.25">
      <c r="A79" s="24" t="s">
        <v>238</v>
      </c>
      <c r="B79" s="25" t="s">
        <v>239</v>
      </c>
      <c r="C79" s="28" t="s">
        <v>2537</v>
      </c>
      <c r="D79" s="180" t="s">
        <v>2650</v>
      </c>
    </row>
    <row r="80" spans="1:4" ht="15" customHeight="1" x14ac:dyDescent="0.25">
      <c r="A80" s="24" t="s">
        <v>240</v>
      </c>
      <c r="B80" s="25" t="s">
        <v>241</v>
      </c>
      <c r="C80" s="28" t="s">
        <v>2537</v>
      </c>
      <c r="D80" s="180" t="s">
        <v>2650</v>
      </c>
    </row>
    <row r="81" spans="1:4" ht="15" customHeight="1" x14ac:dyDescent="0.25">
      <c r="A81" s="24" t="s">
        <v>242</v>
      </c>
      <c r="B81" s="25" t="s">
        <v>243</v>
      </c>
      <c r="C81" s="28" t="s">
        <v>2537</v>
      </c>
      <c r="D81" s="180" t="s">
        <v>2650</v>
      </c>
    </row>
    <row r="82" spans="1:4" ht="15" customHeight="1" x14ac:dyDescent="0.25">
      <c r="A82" s="24" t="s">
        <v>244</v>
      </c>
      <c r="B82" s="25" t="s">
        <v>245</v>
      </c>
      <c r="C82" s="28" t="s">
        <v>2537</v>
      </c>
      <c r="D82" s="180" t="s">
        <v>2650</v>
      </c>
    </row>
    <row r="83" spans="1:4" ht="15" customHeight="1" x14ac:dyDescent="0.25">
      <c r="A83" s="24" t="s">
        <v>246</v>
      </c>
      <c r="B83" s="25" t="s">
        <v>247</v>
      </c>
      <c r="C83" s="28" t="s">
        <v>2537</v>
      </c>
      <c r="D83" s="180" t="s">
        <v>2650</v>
      </c>
    </row>
    <row r="84" spans="1:4" ht="15" customHeight="1" x14ac:dyDescent="0.25">
      <c r="A84" s="24" t="s">
        <v>248</v>
      </c>
      <c r="B84" s="25" t="s">
        <v>249</v>
      </c>
      <c r="C84" s="28" t="s">
        <v>2537</v>
      </c>
      <c r="D84" s="180" t="s">
        <v>2650</v>
      </c>
    </row>
    <row r="85" spans="1:4" ht="15" customHeight="1" x14ac:dyDescent="0.25">
      <c r="A85" s="24" t="s">
        <v>250</v>
      </c>
      <c r="B85" s="25" t="s">
        <v>251</v>
      </c>
      <c r="C85" s="28" t="s">
        <v>2537</v>
      </c>
      <c r="D85" s="180" t="s">
        <v>2650</v>
      </c>
    </row>
    <row r="86" spans="1:4" ht="15" customHeight="1" x14ac:dyDescent="0.25">
      <c r="A86" s="24" t="s">
        <v>252</v>
      </c>
      <c r="B86" s="25" t="s">
        <v>253</v>
      </c>
      <c r="C86" s="28" t="s">
        <v>2537</v>
      </c>
      <c r="D86" s="180" t="s">
        <v>2650</v>
      </c>
    </row>
    <row r="87" spans="1:4" ht="15" customHeight="1" x14ac:dyDescent="0.25">
      <c r="A87" s="24" t="s">
        <v>254</v>
      </c>
      <c r="B87" s="25" t="s">
        <v>255</v>
      </c>
      <c r="C87" s="28" t="s">
        <v>2537</v>
      </c>
      <c r="D87" s="180" t="s">
        <v>2650</v>
      </c>
    </row>
    <row r="88" spans="1:4" ht="15" customHeight="1" x14ac:dyDescent="0.25">
      <c r="A88" s="24" t="s">
        <v>256</v>
      </c>
      <c r="B88" s="25" t="s">
        <v>257</v>
      </c>
      <c r="C88" s="28" t="s">
        <v>2537</v>
      </c>
      <c r="D88" s="180" t="s">
        <v>2650</v>
      </c>
    </row>
    <row r="89" spans="1:4" ht="15" customHeight="1" x14ac:dyDescent="0.25">
      <c r="A89" s="24" t="s">
        <v>258</v>
      </c>
      <c r="B89" s="25" t="s">
        <v>259</v>
      </c>
      <c r="C89" s="28" t="s">
        <v>2537</v>
      </c>
      <c r="D89" s="180" t="s">
        <v>2650</v>
      </c>
    </row>
    <row r="90" spans="1:4" ht="15" customHeight="1" x14ac:dyDescent="0.25">
      <c r="A90" s="24" t="s">
        <v>260</v>
      </c>
      <c r="B90" s="25" t="s">
        <v>261</v>
      </c>
      <c r="C90" s="28" t="s">
        <v>2537</v>
      </c>
      <c r="D90" s="180" t="s">
        <v>2650</v>
      </c>
    </row>
    <row r="91" spans="1:4" ht="15" customHeight="1" x14ac:dyDescent="0.25">
      <c r="A91" s="24" t="s">
        <v>262</v>
      </c>
      <c r="B91" s="25" t="s">
        <v>263</v>
      </c>
      <c r="C91" s="28" t="s">
        <v>2537</v>
      </c>
      <c r="D91" s="180" t="s">
        <v>2650</v>
      </c>
    </row>
    <row r="92" spans="1:4" ht="15" customHeight="1" x14ac:dyDescent="0.25">
      <c r="A92" s="24" t="s">
        <v>264</v>
      </c>
      <c r="B92" s="25" t="s">
        <v>265</v>
      </c>
      <c r="C92" s="28" t="s">
        <v>2537</v>
      </c>
      <c r="D92" s="180" t="s">
        <v>2650</v>
      </c>
    </row>
    <row r="93" spans="1:4" ht="15" customHeight="1" x14ac:dyDescent="0.25">
      <c r="A93" s="24" t="s">
        <v>266</v>
      </c>
      <c r="B93" s="25" t="s">
        <v>267</v>
      </c>
      <c r="C93" s="28" t="s">
        <v>2537</v>
      </c>
      <c r="D93" s="180" t="s">
        <v>2650</v>
      </c>
    </row>
    <row r="94" spans="1:4" ht="15" customHeight="1" x14ac:dyDescent="0.25">
      <c r="A94" s="24" t="s">
        <v>268</v>
      </c>
      <c r="B94" s="25" t="s">
        <v>269</v>
      </c>
      <c r="C94" s="28" t="s">
        <v>2537</v>
      </c>
      <c r="D94" s="180" t="s">
        <v>2650</v>
      </c>
    </row>
    <row r="95" spans="1:4" ht="15" customHeight="1" x14ac:dyDescent="0.25">
      <c r="A95" s="24" t="s">
        <v>270</v>
      </c>
      <c r="B95" s="25" t="s">
        <v>271</v>
      </c>
      <c r="C95" s="28" t="s">
        <v>2537</v>
      </c>
      <c r="D95" s="180" t="s">
        <v>2650</v>
      </c>
    </row>
    <row r="96" spans="1:4" ht="15" customHeight="1" x14ac:dyDescent="0.25">
      <c r="A96" s="24" t="s">
        <v>272</v>
      </c>
      <c r="B96" s="25" t="s">
        <v>273</v>
      </c>
      <c r="C96" s="28" t="s">
        <v>2537</v>
      </c>
      <c r="D96" s="180" t="s">
        <v>2650</v>
      </c>
    </row>
    <row r="97" spans="1:4" ht="15" customHeight="1" x14ac:dyDescent="0.25">
      <c r="A97" s="24" t="s">
        <v>274</v>
      </c>
      <c r="B97" s="25" t="s">
        <v>275</v>
      </c>
      <c r="C97" s="28" t="s">
        <v>2537</v>
      </c>
      <c r="D97" s="180" t="s">
        <v>2650</v>
      </c>
    </row>
    <row r="98" spans="1:4" ht="15" customHeight="1" x14ac:dyDescent="0.25">
      <c r="A98" s="24" t="s">
        <v>276</v>
      </c>
      <c r="B98" s="25" t="s">
        <v>277</v>
      </c>
      <c r="C98" s="28" t="s">
        <v>2537</v>
      </c>
      <c r="D98" s="180" t="s">
        <v>2650</v>
      </c>
    </row>
    <row r="99" spans="1:4" ht="15" customHeight="1" x14ac:dyDescent="0.25">
      <c r="A99" s="24" t="s">
        <v>278</v>
      </c>
      <c r="B99" s="25" t="s">
        <v>279</v>
      </c>
      <c r="C99" s="28" t="s">
        <v>2537</v>
      </c>
      <c r="D99" s="180" t="s">
        <v>2650</v>
      </c>
    </row>
    <row r="100" spans="1:4" ht="15" customHeight="1" x14ac:dyDescent="0.25">
      <c r="A100" s="24" t="s">
        <v>280</v>
      </c>
      <c r="B100" s="25" t="s">
        <v>281</v>
      </c>
      <c r="C100" s="28" t="s">
        <v>2537</v>
      </c>
      <c r="D100" s="180" t="s">
        <v>2650</v>
      </c>
    </row>
    <row r="101" spans="1:4" ht="15" customHeight="1" x14ac:dyDescent="0.25">
      <c r="A101" s="24" t="s">
        <v>282</v>
      </c>
      <c r="B101" s="25" t="s">
        <v>283</v>
      </c>
      <c r="C101" s="28" t="s">
        <v>2537</v>
      </c>
      <c r="D101" s="180" t="s">
        <v>2650</v>
      </c>
    </row>
    <row r="102" spans="1:4" ht="15" customHeight="1" x14ac:dyDescent="0.25">
      <c r="A102" s="24" t="s">
        <v>284</v>
      </c>
      <c r="B102" s="25" t="s">
        <v>285</v>
      </c>
      <c r="C102" s="28" t="s">
        <v>2537</v>
      </c>
      <c r="D102" s="180" t="s">
        <v>2650</v>
      </c>
    </row>
    <row r="103" spans="1:4" ht="15" customHeight="1" x14ac:dyDescent="0.25">
      <c r="A103" s="24" t="s">
        <v>286</v>
      </c>
      <c r="B103" s="25" t="s">
        <v>287</v>
      </c>
      <c r="C103" s="28" t="s">
        <v>2537</v>
      </c>
      <c r="D103" s="180" t="s">
        <v>2650</v>
      </c>
    </row>
    <row r="104" spans="1:4" ht="15" customHeight="1" x14ac:dyDescent="0.25">
      <c r="A104" s="24" t="s">
        <v>288</v>
      </c>
      <c r="B104" s="25" t="s">
        <v>289</v>
      </c>
      <c r="C104" s="28" t="s">
        <v>2537</v>
      </c>
      <c r="D104" s="180" t="s">
        <v>2650</v>
      </c>
    </row>
    <row r="105" spans="1:4" ht="15" customHeight="1" x14ac:dyDescent="0.25">
      <c r="A105" s="24" t="s">
        <v>290</v>
      </c>
      <c r="B105" s="25" t="s">
        <v>291</v>
      </c>
      <c r="C105" s="28" t="s">
        <v>2537</v>
      </c>
      <c r="D105" s="180" t="s">
        <v>2650</v>
      </c>
    </row>
    <row r="106" spans="1:4" ht="15" customHeight="1" x14ac:dyDescent="0.25">
      <c r="A106" s="24" t="s">
        <v>292</v>
      </c>
      <c r="B106" s="25" t="s">
        <v>293</v>
      </c>
      <c r="C106" s="28" t="s">
        <v>2537</v>
      </c>
      <c r="D106" s="180" t="s">
        <v>2650</v>
      </c>
    </row>
    <row r="107" spans="1:4" ht="15" customHeight="1" x14ac:dyDescent="0.25">
      <c r="A107" s="24" t="s">
        <v>294</v>
      </c>
      <c r="B107" s="25" t="s">
        <v>295</v>
      </c>
      <c r="C107" s="28" t="s">
        <v>2537</v>
      </c>
      <c r="D107" s="180" t="s">
        <v>2650</v>
      </c>
    </row>
    <row r="108" spans="1:4" ht="15" customHeight="1" x14ac:dyDescent="0.25">
      <c r="A108" s="24" t="s">
        <v>296</v>
      </c>
      <c r="B108" s="25" t="s">
        <v>297</v>
      </c>
      <c r="C108" s="28" t="s">
        <v>2537</v>
      </c>
      <c r="D108" s="180" t="s">
        <v>2650</v>
      </c>
    </row>
    <row r="109" spans="1:4" ht="15" customHeight="1" x14ac:dyDescent="0.25">
      <c r="A109" s="24" t="s">
        <v>298</v>
      </c>
      <c r="B109" s="25" t="s">
        <v>299</v>
      </c>
      <c r="C109" s="28" t="s">
        <v>2537</v>
      </c>
      <c r="D109" s="180" t="s">
        <v>2650</v>
      </c>
    </row>
    <row r="110" spans="1:4" ht="15" customHeight="1" x14ac:dyDescent="0.25">
      <c r="A110" s="24" t="s">
        <v>300</v>
      </c>
      <c r="B110" s="25" t="s">
        <v>301</v>
      </c>
      <c r="C110" s="28" t="s">
        <v>2537</v>
      </c>
      <c r="D110" s="180" t="s">
        <v>2650</v>
      </c>
    </row>
    <row r="111" spans="1:4" ht="15" customHeight="1" x14ac:dyDescent="0.25">
      <c r="A111" s="24" t="s">
        <v>302</v>
      </c>
      <c r="B111" s="25" t="s">
        <v>303</v>
      </c>
      <c r="C111" s="28" t="s">
        <v>2537</v>
      </c>
      <c r="D111" s="180" t="s">
        <v>2650</v>
      </c>
    </row>
    <row r="112" spans="1:4" ht="15" customHeight="1" x14ac:dyDescent="0.25">
      <c r="A112" s="24" t="s">
        <v>304</v>
      </c>
      <c r="B112" s="25" t="s">
        <v>305</v>
      </c>
      <c r="C112" s="28" t="s">
        <v>2537</v>
      </c>
      <c r="D112" s="180" t="s">
        <v>2650</v>
      </c>
    </row>
    <row r="113" spans="1:4" ht="15" customHeight="1" x14ac:dyDescent="0.25">
      <c r="A113" s="24" t="s">
        <v>306</v>
      </c>
      <c r="B113" s="25" t="s">
        <v>307</v>
      </c>
      <c r="C113" s="28" t="s">
        <v>2537</v>
      </c>
      <c r="D113" s="180" t="s">
        <v>2650</v>
      </c>
    </row>
    <row r="114" spans="1:4" ht="15" customHeight="1" x14ac:dyDescent="0.25">
      <c r="A114" s="24" t="s">
        <v>308</v>
      </c>
      <c r="B114" s="25" t="s">
        <v>309</v>
      </c>
      <c r="C114" s="28" t="s">
        <v>2537</v>
      </c>
      <c r="D114" s="180" t="s">
        <v>2650</v>
      </c>
    </row>
    <row r="115" spans="1:4" ht="15" customHeight="1" x14ac:dyDescent="0.25">
      <c r="A115" s="24" t="s">
        <v>310</v>
      </c>
      <c r="B115" s="25" t="s">
        <v>311</v>
      </c>
      <c r="C115" s="28" t="s">
        <v>2537</v>
      </c>
      <c r="D115" s="180" t="s">
        <v>2650</v>
      </c>
    </row>
    <row r="116" spans="1:4" ht="15" customHeight="1" x14ac:dyDescent="0.25">
      <c r="A116" s="24" t="s">
        <v>312</v>
      </c>
      <c r="B116" s="25" t="s">
        <v>313</v>
      </c>
      <c r="C116" s="28" t="s">
        <v>2537</v>
      </c>
      <c r="D116" s="180" t="s">
        <v>2650</v>
      </c>
    </row>
    <row r="117" spans="1:4" ht="15" customHeight="1" x14ac:dyDescent="0.25">
      <c r="A117" s="24" t="s">
        <v>314</v>
      </c>
      <c r="B117" s="25" t="s">
        <v>315</v>
      </c>
      <c r="C117" s="28" t="s">
        <v>2537</v>
      </c>
      <c r="D117" s="180" t="s">
        <v>2650</v>
      </c>
    </row>
    <row r="118" spans="1:4" ht="15" customHeight="1" x14ac:dyDescent="0.25">
      <c r="A118" s="24" t="s">
        <v>316</v>
      </c>
      <c r="B118" s="25" t="s">
        <v>317</v>
      </c>
      <c r="C118" s="28" t="s">
        <v>2537</v>
      </c>
      <c r="D118" s="180" t="s">
        <v>2650</v>
      </c>
    </row>
    <row r="119" spans="1:4" ht="15" customHeight="1" x14ac:dyDescent="0.25">
      <c r="A119" s="24" t="s">
        <v>318</v>
      </c>
      <c r="B119" s="25" t="s">
        <v>319</v>
      </c>
      <c r="C119" s="28" t="s">
        <v>2537</v>
      </c>
      <c r="D119" s="180" t="s">
        <v>2650</v>
      </c>
    </row>
    <row r="120" spans="1:4" ht="15" customHeight="1" x14ac:dyDescent="0.25">
      <c r="A120" s="24" t="s">
        <v>320</v>
      </c>
      <c r="B120" s="25" t="s">
        <v>321</v>
      </c>
      <c r="C120" s="28" t="s">
        <v>2537</v>
      </c>
      <c r="D120" s="180" t="s">
        <v>2650</v>
      </c>
    </row>
    <row r="121" spans="1:4" ht="15" customHeight="1" x14ac:dyDescent="0.25">
      <c r="A121" s="24" t="s">
        <v>322</v>
      </c>
      <c r="B121" s="25" t="s">
        <v>323</v>
      </c>
      <c r="C121" s="28" t="s">
        <v>2537</v>
      </c>
      <c r="D121" s="180" t="s">
        <v>2650</v>
      </c>
    </row>
    <row r="122" spans="1:4" ht="15" customHeight="1" x14ac:dyDescent="0.25">
      <c r="A122" s="24" t="s">
        <v>324</v>
      </c>
      <c r="B122" s="25" t="s">
        <v>325</v>
      </c>
      <c r="C122" s="28" t="s">
        <v>2537</v>
      </c>
      <c r="D122" s="180" t="s">
        <v>2650</v>
      </c>
    </row>
    <row r="123" spans="1:4" ht="15" customHeight="1" x14ac:dyDescent="0.25">
      <c r="A123" s="24" t="s">
        <v>326</v>
      </c>
      <c r="B123" s="25" t="s">
        <v>327</v>
      </c>
      <c r="C123" s="28" t="s">
        <v>2537</v>
      </c>
      <c r="D123" s="180" t="s">
        <v>2650</v>
      </c>
    </row>
    <row r="124" spans="1:4" ht="15" customHeight="1" x14ac:dyDescent="0.25">
      <c r="A124" s="24" t="s">
        <v>328</v>
      </c>
      <c r="B124" s="25" t="s">
        <v>329</v>
      </c>
      <c r="C124" s="28" t="s">
        <v>2537</v>
      </c>
      <c r="D124" s="180" t="s">
        <v>2650</v>
      </c>
    </row>
    <row r="125" spans="1:4" ht="15" customHeight="1" x14ac:dyDescent="0.25">
      <c r="A125" s="24" t="s">
        <v>330</v>
      </c>
      <c r="B125" s="25" t="s">
        <v>331</v>
      </c>
      <c r="C125" s="28" t="s">
        <v>2537</v>
      </c>
      <c r="D125" s="180" t="s">
        <v>2650</v>
      </c>
    </row>
    <row r="126" spans="1:4" ht="15" customHeight="1" x14ac:dyDescent="0.25">
      <c r="A126" s="24" t="s">
        <v>332</v>
      </c>
      <c r="B126" s="25" t="s">
        <v>333</v>
      </c>
      <c r="C126" s="28" t="s">
        <v>2537</v>
      </c>
      <c r="D126" s="180" t="s">
        <v>2650</v>
      </c>
    </row>
    <row r="127" spans="1:4" ht="15" customHeight="1" x14ac:dyDescent="0.25">
      <c r="A127" s="24" t="s">
        <v>334</v>
      </c>
      <c r="B127" s="25" t="s">
        <v>335</v>
      </c>
      <c r="C127" s="28" t="s">
        <v>2537</v>
      </c>
      <c r="D127" s="180" t="s">
        <v>2650</v>
      </c>
    </row>
    <row r="128" spans="1:4" ht="15" customHeight="1" x14ac:dyDescent="0.25">
      <c r="A128" s="24" t="s">
        <v>336</v>
      </c>
      <c r="B128" s="25" t="s">
        <v>337</v>
      </c>
      <c r="C128" s="28" t="s">
        <v>2537</v>
      </c>
      <c r="D128" s="180" t="s">
        <v>2650</v>
      </c>
    </row>
    <row r="129" spans="1:4" ht="15" customHeight="1" x14ac:dyDescent="0.25">
      <c r="A129" s="24" t="s">
        <v>338</v>
      </c>
      <c r="B129" s="25" t="s">
        <v>339</v>
      </c>
      <c r="C129" s="28" t="s">
        <v>2537</v>
      </c>
      <c r="D129" s="180" t="s">
        <v>2650</v>
      </c>
    </row>
    <row r="130" spans="1:4" ht="15" customHeight="1" x14ac:dyDescent="0.25">
      <c r="A130" s="24" t="s">
        <v>340</v>
      </c>
      <c r="B130" s="25" t="s">
        <v>341</v>
      </c>
      <c r="C130" s="28" t="s">
        <v>2537</v>
      </c>
      <c r="D130" s="180" t="s">
        <v>2650</v>
      </c>
    </row>
    <row r="131" spans="1:4" ht="15" customHeight="1" x14ac:dyDescent="0.25">
      <c r="A131" s="24" t="s">
        <v>342</v>
      </c>
      <c r="B131" s="25" t="s">
        <v>343</v>
      </c>
      <c r="C131" s="28" t="s">
        <v>2537</v>
      </c>
      <c r="D131" s="180" t="s">
        <v>2650</v>
      </c>
    </row>
    <row r="132" spans="1:4" ht="15" customHeight="1" x14ac:dyDescent="0.25">
      <c r="A132" s="24" t="s">
        <v>344</v>
      </c>
      <c r="B132" s="25" t="s">
        <v>345</v>
      </c>
      <c r="C132" s="28" t="s">
        <v>2537</v>
      </c>
      <c r="D132" s="180" t="s">
        <v>2650</v>
      </c>
    </row>
    <row r="133" spans="1:4" ht="15" customHeight="1" x14ac:dyDescent="0.25">
      <c r="A133" s="24" t="s">
        <v>346</v>
      </c>
      <c r="B133" s="25" t="s">
        <v>347</v>
      </c>
      <c r="C133" s="28" t="s">
        <v>2537</v>
      </c>
      <c r="D133" s="180" t="s">
        <v>2650</v>
      </c>
    </row>
    <row r="134" spans="1:4" ht="15" customHeight="1" x14ac:dyDescent="0.25">
      <c r="A134" s="24" t="s">
        <v>348</v>
      </c>
      <c r="B134" s="25" t="s">
        <v>349</v>
      </c>
      <c r="C134" s="28" t="s">
        <v>2537</v>
      </c>
      <c r="D134" s="180" t="s">
        <v>2650</v>
      </c>
    </row>
    <row r="135" spans="1:4" ht="15" customHeight="1" x14ac:dyDescent="0.25">
      <c r="A135" s="24" t="s">
        <v>350</v>
      </c>
      <c r="B135" s="25" t="s">
        <v>351</v>
      </c>
      <c r="C135" s="28" t="s">
        <v>2537</v>
      </c>
      <c r="D135" s="180" t="s">
        <v>2650</v>
      </c>
    </row>
    <row r="136" spans="1:4" ht="15" customHeight="1" x14ac:dyDescent="0.25">
      <c r="A136" s="24" t="s">
        <v>352</v>
      </c>
      <c r="B136" s="25" t="s">
        <v>353</v>
      </c>
      <c r="C136" s="28" t="s">
        <v>2537</v>
      </c>
      <c r="D136" s="180" t="s">
        <v>2650</v>
      </c>
    </row>
    <row r="137" spans="1:4" ht="15" customHeight="1" x14ac:dyDescent="0.25">
      <c r="A137" s="24" t="s">
        <v>354</v>
      </c>
      <c r="B137" s="25" t="s">
        <v>355</v>
      </c>
      <c r="C137" s="28" t="s">
        <v>2537</v>
      </c>
      <c r="D137" s="180" t="s">
        <v>2650</v>
      </c>
    </row>
    <row r="138" spans="1:4" ht="15" customHeight="1" x14ac:dyDescent="0.25">
      <c r="A138" s="24" t="s">
        <v>356</v>
      </c>
      <c r="B138" s="25" t="s">
        <v>357</v>
      </c>
      <c r="C138" s="28" t="s">
        <v>2537</v>
      </c>
      <c r="D138" s="180" t="s">
        <v>2650</v>
      </c>
    </row>
    <row r="139" spans="1:4" ht="15" customHeight="1" x14ac:dyDescent="0.25">
      <c r="A139" s="24" t="s">
        <v>358</v>
      </c>
      <c r="B139" s="25" t="s">
        <v>359</v>
      </c>
      <c r="C139" s="28" t="s">
        <v>2537</v>
      </c>
      <c r="D139" s="180" t="s">
        <v>2650</v>
      </c>
    </row>
    <row r="140" spans="1:4" ht="15" customHeight="1" x14ac:dyDescent="0.25">
      <c r="A140" s="24" t="s">
        <v>360</v>
      </c>
      <c r="B140" s="25" t="s">
        <v>361</v>
      </c>
      <c r="C140" s="28" t="s">
        <v>2537</v>
      </c>
      <c r="D140" s="180" t="s">
        <v>2650</v>
      </c>
    </row>
    <row r="141" spans="1:4" ht="15" customHeight="1" x14ac:dyDescent="0.25">
      <c r="A141" s="24" t="s">
        <v>362</v>
      </c>
      <c r="B141" s="25" t="s">
        <v>363</v>
      </c>
      <c r="C141" s="28" t="s">
        <v>2537</v>
      </c>
      <c r="D141" s="180" t="s">
        <v>2650</v>
      </c>
    </row>
    <row r="142" spans="1:4" ht="15" customHeight="1" x14ac:dyDescent="0.25">
      <c r="A142" s="24" t="s">
        <v>364</v>
      </c>
      <c r="B142" s="25" t="s">
        <v>365</v>
      </c>
      <c r="C142" s="28" t="s">
        <v>2537</v>
      </c>
      <c r="D142" s="180" t="s">
        <v>2650</v>
      </c>
    </row>
    <row r="143" spans="1:4" ht="15" customHeight="1" x14ac:dyDescent="0.25">
      <c r="A143" s="24" t="s">
        <v>366</v>
      </c>
      <c r="B143" s="25" t="s">
        <v>367</v>
      </c>
      <c r="C143" s="28" t="s">
        <v>2537</v>
      </c>
      <c r="D143" s="180" t="s">
        <v>2650</v>
      </c>
    </row>
    <row r="144" spans="1:4" ht="15" customHeight="1" x14ac:dyDescent="0.25">
      <c r="A144" s="24" t="s">
        <v>368</v>
      </c>
      <c r="B144" s="25" t="s">
        <v>369</v>
      </c>
      <c r="C144" s="28" t="s">
        <v>2537</v>
      </c>
      <c r="D144" s="180" t="s">
        <v>2650</v>
      </c>
    </row>
    <row r="145" spans="1:4" ht="15" customHeight="1" x14ac:dyDescent="0.25">
      <c r="A145" s="24" t="s">
        <v>370</v>
      </c>
      <c r="B145" s="25" t="s">
        <v>371</v>
      </c>
      <c r="C145" s="28" t="s">
        <v>2537</v>
      </c>
      <c r="D145" s="180" t="s">
        <v>2650</v>
      </c>
    </row>
    <row r="146" spans="1:4" ht="15" customHeight="1" x14ac:dyDescent="0.25">
      <c r="A146" s="24" t="s">
        <v>372</v>
      </c>
      <c r="B146" s="25" t="s">
        <v>373</v>
      </c>
      <c r="C146" s="28" t="s">
        <v>2537</v>
      </c>
      <c r="D146" s="180" t="s">
        <v>2650</v>
      </c>
    </row>
    <row r="147" spans="1:4" ht="15" customHeight="1" x14ac:dyDescent="0.25">
      <c r="A147" s="24" t="s">
        <v>374</v>
      </c>
      <c r="B147" s="25" t="s">
        <v>375</v>
      </c>
      <c r="C147" s="28" t="s">
        <v>2537</v>
      </c>
      <c r="D147" s="180" t="s">
        <v>2650</v>
      </c>
    </row>
    <row r="148" spans="1:4" ht="15" customHeight="1" x14ac:dyDescent="0.25">
      <c r="A148" s="24" t="s">
        <v>376</v>
      </c>
      <c r="B148" s="25" t="s">
        <v>377</v>
      </c>
      <c r="C148" s="28" t="s">
        <v>2537</v>
      </c>
      <c r="D148" s="180" t="s">
        <v>2650</v>
      </c>
    </row>
    <row r="149" spans="1:4" ht="15" customHeight="1" x14ac:dyDescent="0.25">
      <c r="A149" s="24" t="s">
        <v>378</v>
      </c>
      <c r="B149" s="25" t="s">
        <v>379</v>
      </c>
      <c r="C149" s="28" t="s">
        <v>2537</v>
      </c>
      <c r="D149" s="180" t="s">
        <v>2650</v>
      </c>
    </row>
    <row r="150" spans="1:4" ht="15" customHeight="1" x14ac:dyDescent="0.25">
      <c r="A150" s="24" t="s">
        <v>380</v>
      </c>
      <c r="B150" s="25" t="s">
        <v>381</v>
      </c>
      <c r="C150" s="28" t="s">
        <v>2537</v>
      </c>
      <c r="D150" s="180" t="s">
        <v>2650</v>
      </c>
    </row>
    <row r="151" spans="1:4" ht="15" customHeight="1" x14ac:dyDescent="0.25">
      <c r="A151" s="24" t="s">
        <v>382</v>
      </c>
      <c r="B151" s="25" t="s">
        <v>383</v>
      </c>
      <c r="C151" s="28" t="s">
        <v>2537</v>
      </c>
      <c r="D151" s="180" t="s">
        <v>2650</v>
      </c>
    </row>
    <row r="152" spans="1:4" ht="15" customHeight="1" x14ac:dyDescent="0.25">
      <c r="A152" s="24" t="s">
        <v>384</v>
      </c>
      <c r="B152" s="25" t="s">
        <v>385</v>
      </c>
      <c r="C152" s="28" t="s">
        <v>2537</v>
      </c>
      <c r="D152" s="180" t="s">
        <v>2650</v>
      </c>
    </row>
    <row r="153" spans="1:4" ht="15" customHeight="1" x14ac:dyDescent="0.25">
      <c r="A153" s="24" t="s">
        <v>386</v>
      </c>
      <c r="B153" s="25" t="s">
        <v>387</v>
      </c>
      <c r="C153" s="28" t="s">
        <v>2537</v>
      </c>
      <c r="D153" s="180" t="s">
        <v>2650</v>
      </c>
    </row>
    <row r="154" spans="1:4" ht="15" customHeight="1" x14ac:dyDescent="0.25">
      <c r="A154" s="24" t="s">
        <v>388</v>
      </c>
      <c r="B154" s="25" t="s">
        <v>389</v>
      </c>
      <c r="C154" s="28" t="s">
        <v>2537</v>
      </c>
      <c r="D154" s="180" t="s">
        <v>2650</v>
      </c>
    </row>
    <row r="155" spans="1:4" ht="15" customHeight="1" x14ac:dyDescent="0.25">
      <c r="A155" s="24" t="s">
        <v>390</v>
      </c>
      <c r="B155" s="25" t="s">
        <v>391</v>
      </c>
      <c r="C155" s="28" t="s">
        <v>2537</v>
      </c>
      <c r="D155" s="180" t="s">
        <v>2650</v>
      </c>
    </row>
    <row r="156" spans="1:4" ht="15" customHeight="1" x14ac:dyDescent="0.25">
      <c r="A156" s="24" t="s">
        <v>392</v>
      </c>
      <c r="B156" s="25" t="s">
        <v>393</v>
      </c>
      <c r="C156" s="28" t="s">
        <v>2537</v>
      </c>
      <c r="D156" s="180" t="s">
        <v>2650</v>
      </c>
    </row>
    <row r="157" spans="1:4" ht="15" customHeight="1" x14ac:dyDescent="0.25">
      <c r="A157" s="24" t="s">
        <v>394</v>
      </c>
      <c r="B157" s="25" t="s">
        <v>395</v>
      </c>
      <c r="C157" s="28" t="s">
        <v>2537</v>
      </c>
      <c r="D157" s="180" t="s">
        <v>2650</v>
      </c>
    </row>
    <row r="158" spans="1:4" ht="15" customHeight="1" x14ac:dyDescent="0.25">
      <c r="A158" s="24" t="s">
        <v>396</v>
      </c>
      <c r="B158" s="25" t="s">
        <v>397</v>
      </c>
      <c r="C158" s="28" t="s">
        <v>2537</v>
      </c>
      <c r="D158" s="180" t="s">
        <v>2650</v>
      </c>
    </row>
    <row r="159" spans="1:4" ht="15" customHeight="1" x14ac:dyDescent="0.25">
      <c r="A159" s="24" t="s">
        <v>398</v>
      </c>
      <c r="B159" s="25" t="s">
        <v>399</v>
      </c>
      <c r="C159" s="28" t="s">
        <v>2537</v>
      </c>
      <c r="D159" s="180" t="s">
        <v>2650</v>
      </c>
    </row>
    <row r="160" spans="1:4" ht="15" customHeight="1" x14ac:dyDescent="0.25">
      <c r="A160" s="24" t="s">
        <v>400</v>
      </c>
      <c r="B160" s="25" t="s">
        <v>401</v>
      </c>
      <c r="C160" s="28" t="s">
        <v>2537</v>
      </c>
      <c r="D160" s="180" t="s">
        <v>2650</v>
      </c>
    </row>
    <row r="161" spans="1:4" ht="15" customHeight="1" x14ac:dyDescent="0.25">
      <c r="A161" s="24" t="s">
        <v>402</v>
      </c>
      <c r="B161" s="25" t="s">
        <v>403</v>
      </c>
      <c r="C161" s="28" t="s">
        <v>2537</v>
      </c>
      <c r="D161" s="180" t="s">
        <v>2650</v>
      </c>
    </row>
    <row r="162" spans="1:4" ht="15" customHeight="1" x14ac:dyDescent="0.25">
      <c r="A162" s="24" t="s">
        <v>404</v>
      </c>
      <c r="B162" s="25" t="s">
        <v>405</v>
      </c>
      <c r="C162" s="28" t="s">
        <v>2537</v>
      </c>
      <c r="D162" s="180" t="s">
        <v>2650</v>
      </c>
    </row>
    <row r="163" spans="1:4" ht="15" customHeight="1" x14ac:dyDescent="0.25">
      <c r="A163" s="24" t="s">
        <v>406</v>
      </c>
      <c r="B163" s="25" t="s">
        <v>407</v>
      </c>
      <c r="C163" s="28" t="s">
        <v>2537</v>
      </c>
      <c r="D163" s="180" t="s">
        <v>2650</v>
      </c>
    </row>
    <row r="164" spans="1:4" ht="15" customHeight="1" x14ac:dyDescent="0.25">
      <c r="A164" s="24" t="s">
        <v>408</v>
      </c>
      <c r="B164" s="25" t="s">
        <v>409</v>
      </c>
      <c r="C164" s="28" t="s">
        <v>2537</v>
      </c>
      <c r="D164" s="180" t="s">
        <v>2650</v>
      </c>
    </row>
    <row r="165" spans="1:4" ht="15" customHeight="1" x14ac:dyDescent="0.25">
      <c r="A165" s="24" t="s">
        <v>410</v>
      </c>
      <c r="B165" s="25" t="s">
        <v>411</v>
      </c>
      <c r="C165" s="28" t="s">
        <v>2537</v>
      </c>
      <c r="D165" s="180" t="s">
        <v>2650</v>
      </c>
    </row>
    <row r="166" spans="1:4" ht="15" customHeight="1" x14ac:dyDescent="0.25">
      <c r="A166" s="24" t="s">
        <v>412</v>
      </c>
      <c r="B166" s="25" t="s">
        <v>413</v>
      </c>
      <c r="C166" s="28" t="s">
        <v>2537</v>
      </c>
      <c r="D166" s="180" t="s">
        <v>2650</v>
      </c>
    </row>
    <row r="167" spans="1:4" ht="15" customHeight="1" x14ac:dyDescent="0.25">
      <c r="A167" s="24" t="s">
        <v>414</v>
      </c>
      <c r="B167" s="25" t="s">
        <v>415</v>
      </c>
      <c r="C167" s="28" t="s">
        <v>2537</v>
      </c>
      <c r="D167" s="180" t="s">
        <v>2650</v>
      </c>
    </row>
    <row r="168" spans="1:4" ht="15" customHeight="1" x14ac:dyDescent="0.25">
      <c r="A168" s="24" t="s">
        <v>416</v>
      </c>
      <c r="B168" s="25" t="s">
        <v>417</v>
      </c>
      <c r="C168" s="28" t="s">
        <v>2537</v>
      </c>
      <c r="D168" s="180" t="s">
        <v>2650</v>
      </c>
    </row>
    <row r="169" spans="1:4" ht="15" customHeight="1" x14ac:dyDescent="0.25">
      <c r="A169" s="24" t="s">
        <v>418</v>
      </c>
      <c r="B169" s="25" t="s">
        <v>419</v>
      </c>
      <c r="C169" s="28" t="s">
        <v>2537</v>
      </c>
      <c r="D169" s="180" t="s">
        <v>2650</v>
      </c>
    </row>
    <row r="170" spans="1:4" ht="15" customHeight="1" x14ac:dyDescent="0.25">
      <c r="A170" s="24" t="s">
        <v>420</v>
      </c>
      <c r="B170" s="25" t="s">
        <v>421</v>
      </c>
      <c r="C170" s="28" t="s">
        <v>2537</v>
      </c>
      <c r="D170" s="180" t="s">
        <v>2650</v>
      </c>
    </row>
    <row r="171" spans="1:4" ht="15" customHeight="1" x14ac:dyDescent="0.25">
      <c r="A171" s="24" t="s">
        <v>422</v>
      </c>
      <c r="B171" s="25" t="s">
        <v>423</v>
      </c>
      <c r="C171" s="28" t="s">
        <v>2537</v>
      </c>
      <c r="D171" s="180" t="s">
        <v>2650</v>
      </c>
    </row>
    <row r="172" spans="1:4" ht="15" customHeight="1" x14ac:dyDescent="0.25">
      <c r="A172" s="24" t="s">
        <v>424</v>
      </c>
      <c r="B172" s="25" t="s">
        <v>425</v>
      </c>
      <c r="C172" s="28" t="s">
        <v>2537</v>
      </c>
      <c r="D172" s="180" t="s">
        <v>2650</v>
      </c>
    </row>
    <row r="173" spans="1:4" ht="15" customHeight="1" x14ac:dyDescent="0.25">
      <c r="A173" s="24" t="s">
        <v>426</v>
      </c>
      <c r="B173" s="25" t="s">
        <v>427</v>
      </c>
      <c r="C173" s="28" t="s">
        <v>2537</v>
      </c>
      <c r="D173" s="180" t="s">
        <v>2650</v>
      </c>
    </row>
    <row r="174" spans="1:4" ht="15" customHeight="1" x14ac:dyDescent="0.25">
      <c r="A174" s="24" t="s">
        <v>428</v>
      </c>
      <c r="B174" s="25" t="s">
        <v>429</v>
      </c>
      <c r="C174" s="28" t="s">
        <v>2537</v>
      </c>
      <c r="D174" s="180" t="s">
        <v>2650</v>
      </c>
    </row>
    <row r="175" spans="1:4" ht="15" customHeight="1" x14ac:dyDescent="0.25">
      <c r="A175" s="24" t="s">
        <v>430</v>
      </c>
      <c r="B175" s="25" t="s">
        <v>431</v>
      </c>
      <c r="C175" s="28" t="s">
        <v>2537</v>
      </c>
      <c r="D175" s="180" t="s">
        <v>2650</v>
      </c>
    </row>
    <row r="176" spans="1:4" ht="15" customHeight="1" x14ac:dyDescent="0.25">
      <c r="A176" s="24" t="s">
        <v>432</v>
      </c>
      <c r="B176" s="25" t="s">
        <v>433</v>
      </c>
      <c r="C176" s="28" t="s">
        <v>2537</v>
      </c>
      <c r="D176" s="180" t="s">
        <v>2650</v>
      </c>
    </row>
    <row r="177" spans="1:4" ht="15" customHeight="1" x14ac:dyDescent="0.25">
      <c r="A177" s="24" t="s">
        <v>434</v>
      </c>
      <c r="B177" s="25" t="s">
        <v>435</v>
      </c>
      <c r="C177" s="28" t="s">
        <v>2537</v>
      </c>
      <c r="D177" s="180" t="s">
        <v>2650</v>
      </c>
    </row>
    <row r="178" spans="1:4" ht="15" customHeight="1" x14ac:dyDescent="0.25">
      <c r="A178" s="24" t="s">
        <v>436</v>
      </c>
      <c r="B178" s="25" t="s">
        <v>437</v>
      </c>
      <c r="C178" s="28" t="s">
        <v>2537</v>
      </c>
      <c r="D178" s="180" t="s">
        <v>2650</v>
      </c>
    </row>
    <row r="179" spans="1:4" ht="15" customHeight="1" x14ac:dyDescent="0.25">
      <c r="A179" s="24" t="s">
        <v>438</v>
      </c>
      <c r="B179" s="25" t="s">
        <v>439</v>
      </c>
      <c r="C179" s="28" t="s">
        <v>2537</v>
      </c>
      <c r="D179" s="180" t="s">
        <v>2650</v>
      </c>
    </row>
    <row r="180" spans="1:4" ht="15" customHeight="1" x14ac:dyDescent="0.25">
      <c r="A180" s="24" t="s">
        <v>440</v>
      </c>
      <c r="B180" s="25" t="s">
        <v>441</v>
      </c>
      <c r="C180" s="28" t="s">
        <v>2537</v>
      </c>
      <c r="D180" s="180" t="s">
        <v>2650</v>
      </c>
    </row>
    <row r="181" spans="1:4" ht="15" customHeight="1" x14ac:dyDescent="0.25">
      <c r="A181" s="24" t="s">
        <v>442</v>
      </c>
      <c r="B181" s="25" t="s">
        <v>443</v>
      </c>
      <c r="C181" s="28" t="s">
        <v>2537</v>
      </c>
      <c r="D181" s="180" t="s">
        <v>2650</v>
      </c>
    </row>
    <row r="182" spans="1:4" ht="15" customHeight="1" x14ac:dyDescent="0.25">
      <c r="A182" s="24" t="s">
        <v>444</v>
      </c>
      <c r="B182" s="25" t="s">
        <v>445</v>
      </c>
      <c r="C182" s="28" t="s">
        <v>2537</v>
      </c>
      <c r="D182" s="180" t="s">
        <v>2650</v>
      </c>
    </row>
    <row r="183" spans="1:4" ht="15" customHeight="1" x14ac:dyDescent="0.25">
      <c r="A183" s="24" t="s">
        <v>446</v>
      </c>
      <c r="B183" s="25" t="s">
        <v>447</v>
      </c>
      <c r="C183" s="28" t="s">
        <v>2537</v>
      </c>
      <c r="D183" s="180" t="s">
        <v>2650</v>
      </c>
    </row>
    <row r="184" spans="1:4" ht="15" customHeight="1" x14ac:dyDescent="0.25">
      <c r="A184" s="24" t="s">
        <v>448</v>
      </c>
      <c r="B184" s="25" t="s">
        <v>449</v>
      </c>
      <c r="C184" s="28" t="s">
        <v>2537</v>
      </c>
      <c r="D184" s="180" t="s">
        <v>2650</v>
      </c>
    </row>
    <row r="185" spans="1:4" ht="15" customHeight="1" x14ac:dyDescent="0.25">
      <c r="A185" s="24" t="s">
        <v>450</v>
      </c>
      <c r="B185" s="25" t="s">
        <v>451</v>
      </c>
      <c r="C185" s="28" t="s">
        <v>2537</v>
      </c>
      <c r="D185" s="180" t="s">
        <v>2650</v>
      </c>
    </row>
    <row r="186" spans="1:4" ht="15" customHeight="1" x14ac:dyDescent="0.25">
      <c r="A186" s="24" t="s">
        <v>452</v>
      </c>
      <c r="B186" s="25" t="s">
        <v>453</v>
      </c>
      <c r="C186" s="28" t="s">
        <v>2537</v>
      </c>
      <c r="D186" s="180" t="s">
        <v>2650</v>
      </c>
    </row>
    <row r="187" spans="1:4" ht="15" customHeight="1" x14ac:dyDescent="0.25">
      <c r="A187" s="24" t="s">
        <v>454</v>
      </c>
      <c r="B187" s="25" t="s">
        <v>455</v>
      </c>
      <c r="C187" s="28" t="s">
        <v>2537</v>
      </c>
      <c r="D187" s="180" t="s">
        <v>2650</v>
      </c>
    </row>
    <row r="188" spans="1:4" ht="15" customHeight="1" x14ac:dyDescent="0.25">
      <c r="A188" s="24" t="s">
        <v>456</v>
      </c>
      <c r="B188" s="25" t="s">
        <v>457</v>
      </c>
      <c r="C188" s="28" t="s">
        <v>2537</v>
      </c>
      <c r="D188" s="180" t="s">
        <v>2650</v>
      </c>
    </row>
    <row r="189" spans="1:4" ht="15" customHeight="1" x14ac:dyDescent="0.25">
      <c r="A189" s="24" t="s">
        <v>458</v>
      </c>
      <c r="B189" s="25" t="s">
        <v>459</v>
      </c>
      <c r="C189" s="28" t="s">
        <v>2537</v>
      </c>
      <c r="D189" s="180" t="s">
        <v>2650</v>
      </c>
    </row>
    <row r="190" spans="1:4" ht="15" customHeight="1" x14ac:dyDescent="0.25">
      <c r="A190" s="24" t="s">
        <v>460</v>
      </c>
      <c r="B190" s="25" t="s">
        <v>461</v>
      </c>
      <c r="C190" s="28" t="s">
        <v>2537</v>
      </c>
      <c r="D190" s="180" t="s">
        <v>2650</v>
      </c>
    </row>
    <row r="191" spans="1:4" ht="15" customHeight="1" x14ac:dyDescent="0.25">
      <c r="A191" s="24" t="s">
        <v>462</v>
      </c>
      <c r="B191" s="25" t="s">
        <v>463</v>
      </c>
      <c r="C191" s="28" t="s">
        <v>2537</v>
      </c>
      <c r="D191" s="180" t="s">
        <v>2650</v>
      </c>
    </row>
    <row r="192" spans="1:4" ht="15" customHeight="1" x14ac:dyDescent="0.25">
      <c r="A192" s="24" t="s">
        <v>464</v>
      </c>
      <c r="B192" s="25" t="s">
        <v>465</v>
      </c>
      <c r="C192" s="28" t="s">
        <v>2537</v>
      </c>
      <c r="D192" s="180" t="s">
        <v>2650</v>
      </c>
    </row>
    <row r="193" spans="1:4" ht="15" customHeight="1" x14ac:dyDescent="0.25">
      <c r="A193" s="24" t="s">
        <v>466</v>
      </c>
      <c r="B193" s="25" t="s">
        <v>467</v>
      </c>
      <c r="C193" s="28" t="s">
        <v>2537</v>
      </c>
      <c r="D193" s="180" t="s">
        <v>2650</v>
      </c>
    </row>
    <row r="194" spans="1:4" ht="15" customHeight="1" x14ac:dyDescent="0.25">
      <c r="A194" s="24" t="s">
        <v>468</v>
      </c>
      <c r="B194" s="25" t="s">
        <v>469</v>
      </c>
      <c r="C194" s="28" t="s">
        <v>2537</v>
      </c>
      <c r="D194" s="180" t="s">
        <v>2650</v>
      </c>
    </row>
    <row r="195" spans="1:4" ht="15" customHeight="1" x14ac:dyDescent="0.25">
      <c r="A195" s="24" t="s">
        <v>470</v>
      </c>
      <c r="B195" s="25" t="s">
        <v>471</v>
      </c>
      <c r="C195" s="28" t="s">
        <v>2537</v>
      </c>
      <c r="D195" s="180" t="s">
        <v>2650</v>
      </c>
    </row>
    <row r="196" spans="1:4" ht="15" customHeight="1" x14ac:dyDescent="0.25">
      <c r="A196" s="24" t="s">
        <v>472</v>
      </c>
      <c r="B196" s="25" t="s">
        <v>473</v>
      </c>
      <c r="C196" s="28" t="s">
        <v>2537</v>
      </c>
      <c r="D196" s="180" t="s">
        <v>2650</v>
      </c>
    </row>
    <row r="197" spans="1:4" ht="15" customHeight="1" x14ac:dyDescent="0.25">
      <c r="A197" s="24" t="s">
        <v>474</v>
      </c>
      <c r="B197" s="25" t="s">
        <v>475</v>
      </c>
      <c r="C197" s="28" t="s">
        <v>2537</v>
      </c>
      <c r="D197" s="180" t="s">
        <v>2650</v>
      </c>
    </row>
    <row r="198" spans="1:4" ht="15" customHeight="1" x14ac:dyDescent="0.25">
      <c r="A198" s="24" t="s">
        <v>476</v>
      </c>
      <c r="B198" s="25" t="s">
        <v>477</v>
      </c>
      <c r="C198" s="28" t="s">
        <v>2537</v>
      </c>
      <c r="D198" s="180" t="s">
        <v>2650</v>
      </c>
    </row>
    <row r="199" spans="1:4" ht="15" customHeight="1" x14ac:dyDescent="0.25">
      <c r="A199" s="24" t="s">
        <v>478</v>
      </c>
      <c r="B199" s="25" t="s">
        <v>479</v>
      </c>
      <c r="C199" s="28" t="s">
        <v>2537</v>
      </c>
      <c r="D199" s="180" t="s">
        <v>2650</v>
      </c>
    </row>
    <row r="200" spans="1:4" ht="15" customHeight="1" x14ac:dyDescent="0.25">
      <c r="A200" s="24" t="s">
        <v>480</v>
      </c>
      <c r="B200" s="25" t="s">
        <v>481</v>
      </c>
      <c r="C200" s="28" t="s">
        <v>2537</v>
      </c>
      <c r="D200" s="180" t="s">
        <v>2650</v>
      </c>
    </row>
    <row r="201" spans="1:4" ht="15" customHeight="1" x14ac:dyDescent="0.25">
      <c r="A201" s="24" t="s">
        <v>482</v>
      </c>
      <c r="B201" s="25" t="s">
        <v>483</v>
      </c>
      <c r="C201" s="28" t="s">
        <v>2537</v>
      </c>
      <c r="D201" s="180" t="s">
        <v>2650</v>
      </c>
    </row>
    <row r="202" spans="1:4" ht="15" customHeight="1" x14ac:dyDescent="0.25">
      <c r="A202" s="24" t="s">
        <v>484</v>
      </c>
      <c r="B202" s="25" t="s">
        <v>485</v>
      </c>
      <c r="C202" s="28" t="s">
        <v>2537</v>
      </c>
      <c r="D202" s="180" t="s">
        <v>2650</v>
      </c>
    </row>
    <row r="203" spans="1:4" ht="15" customHeight="1" x14ac:dyDescent="0.25">
      <c r="A203" s="24" t="s">
        <v>486</v>
      </c>
      <c r="B203" s="25" t="s">
        <v>487</v>
      </c>
      <c r="C203" s="28" t="s">
        <v>2537</v>
      </c>
      <c r="D203" s="180" t="s">
        <v>2650</v>
      </c>
    </row>
    <row r="204" spans="1:4" ht="15" customHeight="1" x14ac:dyDescent="0.25">
      <c r="A204" s="24" t="s">
        <v>488</v>
      </c>
      <c r="B204" s="25" t="s">
        <v>489</v>
      </c>
      <c r="C204" s="28" t="s">
        <v>2537</v>
      </c>
      <c r="D204" s="180" t="s">
        <v>2650</v>
      </c>
    </row>
    <row r="205" spans="1:4" ht="15" customHeight="1" x14ac:dyDescent="0.25">
      <c r="A205" s="24" t="s">
        <v>490</v>
      </c>
      <c r="B205" s="25" t="s">
        <v>491</v>
      </c>
      <c r="C205" s="28" t="s">
        <v>2537</v>
      </c>
      <c r="D205" s="180" t="s">
        <v>2650</v>
      </c>
    </row>
    <row r="206" spans="1:4" ht="15" customHeight="1" x14ac:dyDescent="0.25">
      <c r="A206" s="24" t="s">
        <v>492</v>
      </c>
      <c r="B206" s="25" t="s">
        <v>493</v>
      </c>
      <c r="C206" s="28" t="s">
        <v>2537</v>
      </c>
      <c r="D206" s="180" t="s">
        <v>2650</v>
      </c>
    </row>
    <row r="207" spans="1:4" ht="15" customHeight="1" x14ac:dyDescent="0.25">
      <c r="A207" s="24" t="s">
        <v>494</v>
      </c>
      <c r="B207" s="25" t="s">
        <v>495</v>
      </c>
      <c r="C207" s="28" t="s">
        <v>2537</v>
      </c>
      <c r="D207" s="180" t="s">
        <v>2650</v>
      </c>
    </row>
    <row r="208" spans="1:4" ht="15" customHeight="1" x14ac:dyDescent="0.25">
      <c r="A208" s="24" t="s">
        <v>496</v>
      </c>
      <c r="B208" s="25" t="s">
        <v>497</v>
      </c>
      <c r="C208" s="28" t="s">
        <v>2537</v>
      </c>
      <c r="D208" s="180" t="s">
        <v>2650</v>
      </c>
    </row>
    <row r="209" spans="1:4" ht="15" customHeight="1" x14ac:dyDescent="0.25">
      <c r="A209" s="24" t="s">
        <v>498</v>
      </c>
      <c r="B209" s="25" t="s">
        <v>499</v>
      </c>
      <c r="C209" s="28" t="s">
        <v>2537</v>
      </c>
      <c r="D209" s="180" t="s">
        <v>2650</v>
      </c>
    </row>
    <row r="210" spans="1:4" ht="15" customHeight="1" x14ac:dyDescent="0.25">
      <c r="A210" s="24" t="s">
        <v>500</v>
      </c>
      <c r="B210" s="25" t="s">
        <v>501</v>
      </c>
      <c r="C210" s="28" t="s">
        <v>2537</v>
      </c>
      <c r="D210" s="180" t="s">
        <v>2650</v>
      </c>
    </row>
    <row r="211" spans="1:4" ht="15" customHeight="1" x14ac:dyDescent="0.25">
      <c r="A211" s="24" t="s">
        <v>502</v>
      </c>
      <c r="B211" s="25" t="s">
        <v>503</v>
      </c>
      <c r="C211" s="28" t="s">
        <v>2537</v>
      </c>
      <c r="D211" s="180" t="s">
        <v>2650</v>
      </c>
    </row>
    <row r="212" spans="1:4" ht="15" customHeight="1" x14ac:dyDescent="0.25">
      <c r="A212" s="24" t="s">
        <v>504</v>
      </c>
      <c r="B212" s="25" t="s">
        <v>505</v>
      </c>
      <c r="C212" s="28" t="s">
        <v>2537</v>
      </c>
      <c r="D212" s="180" t="s">
        <v>2650</v>
      </c>
    </row>
    <row r="213" spans="1:4" ht="15" customHeight="1" x14ac:dyDescent="0.25">
      <c r="A213" s="24" t="s">
        <v>506</v>
      </c>
      <c r="B213" s="25" t="s">
        <v>507</v>
      </c>
      <c r="C213" s="28" t="s">
        <v>2537</v>
      </c>
      <c r="D213" s="180" t="s">
        <v>2650</v>
      </c>
    </row>
    <row r="214" spans="1:4" ht="15" customHeight="1" x14ac:dyDescent="0.25">
      <c r="A214" s="24" t="s">
        <v>508</v>
      </c>
      <c r="B214" s="25" t="s">
        <v>509</v>
      </c>
      <c r="C214" s="28" t="s">
        <v>2537</v>
      </c>
      <c r="D214" s="180" t="s">
        <v>2650</v>
      </c>
    </row>
    <row r="215" spans="1:4" ht="15" customHeight="1" x14ac:dyDescent="0.25">
      <c r="A215" s="24" t="s">
        <v>510</v>
      </c>
      <c r="B215" s="25" t="s">
        <v>511</v>
      </c>
      <c r="C215" s="28" t="s">
        <v>2537</v>
      </c>
      <c r="D215" s="180" t="s">
        <v>2650</v>
      </c>
    </row>
    <row r="216" spans="1:4" ht="15" customHeight="1" x14ac:dyDescent="0.25">
      <c r="A216" s="24" t="s">
        <v>512</v>
      </c>
      <c r="B216" s="25" t="s">
        <v>513</v>
      </c>
      <c r="C216" s="28" t="s">
        <v>2537</v>
      </c>
      <c r="D216" s="180" t="s">
        <v>2650</v>
      </c>
    </row>
    <row r="217" spans="1:4" ht="15" customHeight="1" x14ac:dyDescent="0.25">
      <c r="A217" s="24" t="s">
        <v>514</v>
      </c>
      <c r="B217" s="25" t="s">
        <v>515</v>
      </c>
      <c r="C217" s="28" t="s">
        <v>2537</v>
      </c>
      <c r="D217" s="180" t="s">
        <v>2650</v>
      </c>
    </row>
    <row r="218" spans="1:4" ht="15" customHeight="1" x14ac:dyDescent="0.25">
      <c r="A218" s="24" t="s">
        <v>516</v>
      </c>
      <c r="B218" s="25" t="s">
        <v>517</v>
      </c>
      <c r="C218" s="28" t="s">
        <v>2537</v>
      </c>
      <c r="D218" s="180" t="s">
        <v>2650</v>
      </c>
    </row>
    <row r="219" spans="1:4" ht="15" customHeight="1" x14ac:dyDescent="0.25">
      <c r="A219" s="24" t="s">
        <v>518</v>
      </c>
      <c r="B219" s="25" t="s">
        <v>519</v>
      </c>
      <c r="C219" s="28" t="s">
        <v>2537</v>
      </c>
      <c r="D219" s="180" t="s">
        <v>2650</v>
      </c>
    </row>
    <row r="220" spans="1:4" ht="15" customHeight="1" x14ac:dyDescent="0.25">
      <c r="A220" s="24" t="s">
        <v>520</v>
      </c>
      <c r="B220" s="25" t="s">
        <v>521</v>
      </c>
      <c r="C220" s="28" t="s">
        <v>2537</v>
      </c>
      <c r="D220" s="180" t="s">
        <v>2650</v>
      </c>
    </row>
    <row r="221" spans="1:4" ht="15" customHeight="1" x14ac:dyDescent="0.25">
      <c r="A221" s="24" t="s">
        <v>522</v>
      </c>
      <c r="B221" s="25" t="s">
        <v>523</v>
      </c>
      <c r="C221" s="28" t="s">
        <v>2537</v>
      </c>
      <c r="D221" s="180" t="s">
        <v>2650</v>
      </c>
    </row>
    <row r="222" spans="1:4" ht="15" customHeight="1" x14ac:dyDescent="0.25">
      <c r="A222" s="24" t="s">
        <v>524</v>
      </c>
      <c r="B222" s="25" t="s">
        <v>525</v>
      </c>
      <c r="C222" s="28" t="s">
        <v>2537</v>
      </c>
      <c r="D222" s="180" t="s">
        <v>2650</v>
      </c>
    </row>
    <row r="223" spans="1:4" ht="15" customHeight="1" x14ac:dyDescent="0.25">
      <c r="A223" s="24" t="s">
        <v>526</v>
      </c>
      <c r="B223" s="25" t="s">
        <v>527</v>
      </c>
      <c r="C223" s="28" t="s">
        <v>2537</v>
      </c>
      <c r="D223" s="180" t="s">
        <v>2650</v>
      </c>
    </row>
    <row r="224" spans="1:4" ht="15" customHeight="1" x14ac:dyDescent="0.25">
      <c r="A224" s="24" t="s">
        <v>528</v>
      </c>
      <c r="B224" s="25" t="s">
        <v>529</v>
      </c>
      <c r="C224" s="28" t="s">
        <v>2537</v>
      </c>
      <c r="D224" s="180" t="s">
        <v>2650</v>
      </c>
    </row>
    <row r="225" spans="1:4" ht="15" customHeight="1" x14ac:dyDescent="0.25">
      <c r="A225" s="24" t="s">
        <v>530</v>
      </c>
      <c r="B225" s="25" t="s">
        <v>531</v>
      </c>
      <c r="C225" s="28" t="s">
        <v>2537</v>
      </c>
      <c r="D225" s="180" t="s">
        <v>2650</v>
      </c>
    </row>
    <row r="226" spans="1:4" ht="15" customHeight="1" x14ac:dyDescent="0.25">
      <c r="A226" s="24" t="s">
        <v>532</v>
      </c>
      <c r="B226" s="25" t="s">
        <v>533</v>
      </c>
      <c r="C226" s="28" t="s">
        <v>2537</v>
      </c>
      <c r="D226" s="180" t="s">
        <v>2650</v>
      </c>
    </row>
    <row r="227" spans="1:4" ht="15" customHeight="1" x14ac:dyDescent="0.25">
      <c r="A227" s="24" t="s">
        <v>534</v>
      </c>
      <c r="B227" s="25" t="s">
        <v>535</v>
      </c>
      <c r="C227" s="28" t="s">
        <v>2537</v>
      </c>
      <c r="D227" s="180" t="s">
        <v>2650</v>
      </c>
    </row>
    <row r="228" spans="1:4" ht="15" customHeight="1" x14ac:dyDescent="0.25">
      <c r="A228" s="24" t="s">
        <v>536</v>
      </c>
      <c r="B228" s="25" t="s">
        <v>537</v>
      </c>
      <c r="C228" s="28" t="s">
        <v>2537</v>
      </c>
      <c r="D228" s="180" t="s">
        <v>2650</v>
      </c>
    </row>
    <row r="229" spans="1:4" ht="15" customHeight="1" x14ac:dyDescent="0.25">
      <c r="A229" s="24" t="s">
        <v>538</v>
      </c>
      <c r="B229" s="25" t="s">
        <v>539</v>
      </c>
      <c r="C229" s="28" t="s">
        <v>2537</v>
      </c>
      <c r="D229" s="180" t="s">
        <v>2650</v>
      </c>
    </row>
    <row r="230" spans="1:4" ht="15" customHeight="1" x14ac:dyDescent="0.25">
      <c r="A230" s="24" t="s">
        <v>540</v>
      </c>
      <c r="B230" s="25" t="s">
        <v>541</v>
      </c>
      <c r="C230" s="28" t="s">
        <v>2537</v>
      </c>
      <c r="D230" s="180" t="s">
        <v>2650</v>
      </c>
    </row>
    <row r="231" spans="1:4" ht="15" customHeight="1" x14ac:dyDescent="0.25">
      <c r="A231" s="24" t="s">
        <v>542</v>
      </c>
      <c r="B231" s="25" t="s">
        <v>543</v>
      </c>
      <c r="C231" s="28" t="s">
        <v>2537</v>
      </c>
      <c r="D231" s="180" t="s">
        <v>2650</v>
      </c>
    </row>
    <row r="232" spans="1:4" ht="15" customHeight="1" x14ac:dyDescent="0.25">
      <c r="A232" s="24" t="s">
        <v>544</v>
      </c>
      <c r="B232" s="25" t="s">
        <v>545</v>
      </c>
      <c r="C232" s="28" t="s">
        <v>2537</v>
      </c>
      <c r="D232" s="180" t="s">
        <v>2650</v>
      </c>
    </row>
    <row r="233" spans="1:4" ht="15" customHeight="1" x14ac:dyDescent="0.25">
      <c r="A233" s="24" t="s">
        <v>546</v>
      </c>
      <c r="B233" s="25" t="s">
        <v>547</v>
      </c>
      <c r="C233" s="28" t="s">
        <v>2537</v>
      </c>
      <c r="D233" s="180" t="s">
        <v>2650</v>
      </c>
    </row>
    <row r="234" spans="1:4" ht="15" customHeight="1" x14ac:dyDescent="0.25">
      <c r="A234" s="24" t="s">
        <v>548</v>
      </c>
      <c r="B234" s="25" t="s">
        <v>549</v>
      </c>
      <c r="C234" s="28" t="s">
        <v>2537</v>
      </c>
      <c r="D234" s="180" t="s">
        <v>2650</v>
      </c>
    </row>
    <row r="235" spans="1:4" ht="15" customHeight="1" x14ac:dyDescent="0.25">
      <c r="A235" s="24" t="s">
        <v>550</v>
      </c>
      <c r="B235" s="25" t="s">
        <v>551</v>
      </c>
      <c r="C235" s="28" t="s">
        <v>2537</v>
      </c>
      <c r="D235" s="180" t="s">
        <v>2650</v>
      </c>
    </row>
    <row r="236" spans="1:4" ht="15" customHeight="1" x14ac:dyDescent="0.25">
      <c r="A236" s="24" t="s">
        <v>552</v>
      </c>
      <c r="B236" s="25" t="s">
        <v>553</v>
      </c>
      <c r="C236" s="28" t="s">
        <v>2537</v>
      </c>
      <c r="D236" s="180" t="s">
        <v>2650</v>
      </c>
    </row>
    <row r="237" spans="1:4" ht="15" customHeight="1" x14ac:dyDescent="0.25">
      <c r="A237" s="24" t="s">
        <v>554</v>
      </c>
      <c r="B237" s="25" t="s">
        <v>555</v>
      </c>
      <c r="C237" s="28" t="s">
        <v>2537</v>
      </c>
      <c r="D237" s="180" t="s">
        <v>2650</v>
      </c>
    </row>
    <row r="238" spans="1:4" ht="15" customHeight="1" x14ac:dyDescent="0.25">
      <c r="A238" s="24" t="s">
        <v>556</v>
      </c>
      <c r="B238" s="25" t="s">
        <v>557</v>
      </c>
      <c r="C238" s="28" t="s">
        <v>2537</v>
      </c>
      <c r="D238" s="180" t="s">
        <v>2650</v>
      </c>
    </row>
    <row r="239" spans="1:4" ht="15" customHeight="1" x14ac:dyDescent="0.25">
      <c r="A239" s="24" t="s">
        <v>558</v>
      </c>
      <c r="B239" s="25" t="s">
        <v>559</v>
      </c>
      <c r="C239" s="28" t="s">
        <v>2537</v>
      </c>
      <c r="D239" s="180" t="s">
        <v>2650</v>
      </c>
    </row>
    <row r="240" spans="1:4" ht="15" customHeight="1" x14ac:dyDescent="0.25">
      <c r="A240" s="24" t="s">
        <v>560</v>
      </c>
      <c r="B240" s="25" t="s">
        <v>561</v>
      </c>
      <c r="C240" s="28" t="s">
        <v>2537</v>
      </c>
      <c r="D240" s="180" t="s">
        <v>2650</v>
      </c>
    </row>
    <row r="241" spans="1:4" ht="15" customHeight="1" x14ac:dyDescent="0.25">
      <c r="A241" s="24" t="s">
        <v>562</v>
      </c>
      <c r="B241" s="25" t="s">
        <v>563</v>
      </c>
      <c r="C241" s="28" t="s">
        <v>2537</v>
      </c>
      <c r="D241" s="180" t="s">
        <v>2650</v>
      </c>
    </row>
    <row r="242" spans="1:4" ht="15" customHeight="1" x14ac:dyDescent="0.25">
      <c r="A242" s="24" t="s">
        <v>564</v>
      </c>
      <c r="B242" s="25" t="s">
        <v>565</v>
      </c>
      <c r="C242" s="28" t="s">
        <v>2537</v>
      </c>
      <c r="D242" s="180" t="s">
        <v>2650</v>
      </c>
    </row>
    <row r="243" spans="1:4" ht="15" customHeight="1" x14ac:dyDescent="0.25">
      <c r="A243" s="24" t="s">
        <v>566</v>
      </c>
      <c r="B243" s="25" t="s">
        <v>567</v>
      </c>
      <c r="C243" s="28" t="s">
        <v>2537</v>
      </c>
      <c r="D243" s="180" t="s">
        <v>2650</v>
      </c>
    </row>
    <row r="244" spans="1:4" ht="15" customHeight="1" x14ac:dyDescent="0.25">
      <c r="A244" s="24" t="s">
        <v>568</v>
      </c>
      <c r="B244" s="25" t="s">
        <v>569</v>
      </c>
      <c r="C244" s="28" t="s">
        <v>2537</v>
      </c>
      <c r="D244" s="180" t="s">
        <v>2650</v>
      </c>
    </row>
    <row r="245" spans="1:4" ht="15" customHeight="1" x14ac:dyDescent="0.25">
      <c r="A245" s="24" t="s">
        <v>570</v>
      </c>
      <c r="B245" s="25" t="s">
        <v>571</v>
      </c>
      <c r="C245" s="28" t="s">
        <v>2537</v>
      </c>
      <c r="D245" s="180" t="s">
        <v>2650</v>
      </c>
    </row>
    <row r="246" spans="1:4" ht="15" customHeight="1" x14ac:dyDescent="0.25">
      <c r="A246" s="24" t="s">
        <v>572</v>
      </c>
      <c r="B246" s="25" t="s">
        <v>573</v>
      </c>
      <c r="C246" s="28" t="s">
        <v>2537</v>
      </c>
      <c r="D246" s="180" t="s">
        <v>2650</v>
      </c>
    </row>
    <row r="247" spans="1:4" ht="15" customHeight="1" x14ac:dyDescent="0.25">
      <c r="A247" s="24" t="s">
        <v>574</v>
      </c>
      <c r="B247" s="25" t="s">
        <v>575</v>
      </c>
      <c r="C247" s="28" t="s">
        <v>2537</v>
      </c>
      <c r="D247" s="180" t="s">
        <v>2650</v>
      </c>
    </row>
    <row r="248" spans="1:4" ht="15" customHeight="1" x14ac:dyDescent="0.25">
      <c r="A248" s="24" t="s">
        <v>576</v>
      </c>
      <c r="B248" s="25" t="s">
        <v>577</v>
      </c>
      <c r="C248" s="28" t="s">
        <v>2537</v>
      </c>
      <c r="D248" s="180" t="s">
        <v>2650</v>
      </c>
    </row>
    <row r="249" spans="1:4" ht="15" customHeight="1" x14ac:dyDescent="0.25">
      <c r="A249" s="24" t="s">
        <v>578</v>
      </c>
      <c r="B249" s="25" t="s">
        <v>579</v>
      </c>
      <c r="C249" s="28" t="s">
        <v>2537</v>
      </c>
      <c r="D249" s="180" t="s">
        <v>2650</v>
      </c>
    </row>
    <row r="250" spans="1:4" ht="15" customHeight="1" x14ac:dyDescent="0.25">
      <c r="A250" s="24" t="s">
        <v>580</v>
      </c>
      <c r="B250" s="25" t="s">
        <v>581</v>
      </c>
      <c r="C250" s="28" t="s">
        <v>2537</v>
      </c>
      <c r="D250" s="180" t="s">
        <v>2650</v>
      </c>
    </row>
    <row r="251" spans="1:4" ht="15" customHeight="1" x14ac:dyDescent="0.25">
      <c r="A251" s="24" t="s">
        <v>582</v>
      </c>
      <c r="B251" s="25" t="s">
        <v>583</v>
      </c>
      <c r="C251" s="28" t="s">
        <v>2537</v>
      </c>
      <c r="D251" s="180" t="s">
        <v>2650</v>
      </c>
    </row>
    <row r="252" spans="1:4" ht="15" customHeight="1" x14ac:dyDescent="0.25">
      <c r="A252" s="24" t="s">
        <v>584</v>
      </c>
      <c r="B252" s="25" t="s">
        <v>585</v>
      </c>
      <c r="C252" s="28" t="s">
        <v>2537</v>
      </c>
      <c r="D252" s="180" t="s">
        <v>2650</v>
      </c>
    </row>
    <row r="253" spans="1:4" ht="15" customHeight="1" x14ac:dyDescent="0.25">
      <c r="A253" s="24" t="s">
        <v>586</v>
      </c>
      <c r="B253" s="25" t="s">
        <v>587</v>
      </c>
      <c r="C253" s="28" t="s">
        <v>2537</v>
      </c>
      <c r="D253" s="180" t="s">
        <v>2650</v>
      </c>
    </row>
    <row r="254" spans="1:4" ht="15" customHeight="1" x14ac:dyDescent="0.25">
      <c r="A254" s="208" t="s">
        <v>588</v>
      </c>
      <c r="B254" s="209" t="s">
        <v>589</v>
      </c>
      <c r="C254" s="210" t="s">
        <v>2537</v>
      </c>
      <c r="D254" s="211" t="s">
        <v>2650</v>
      </c>
    </row>
    <row r="255" spans="1:4" ht="15" customHeight="1" x14ac:dyDescent="0.25">
      <c r="A255" s="208" t="s">
        <v>590</v>
      </c>
      <c r="B255" s="209" t="s">
        <v>591</v>
      </c>
      <c r="C255" s="210" t="s">
        <v>2537</v>
      </c>
      <c r="D255" s="211" t="s">
        <v>2650</v>
      </c>
    </row>
    <row r="256" spans="1:4" ht="15" customHeight="1" x14ac:dyDescent="0.25">
      <c r="A256" s="208" t="s">
        <v>592</v>
      </c>
      <c r="B256" s="209" t="s">
        <v>593</v>
      </c>
      <c r="C256" s="210" t="s">
        <v>2537</v>
      </c>
      <c r="D256" s="211" t="s">
        <v>2650</v>
      </c>
    </row>
    <row r="257" spans="1:4" ht="15" customHeight="1" x14ac:dyDescent="0.25">
      <c r="A257" s="208" t="s">
        <v>594</v>
      </c>
      <c r="B257" s="209" t="s">
        <v>595</v>
      </c>
      <c r="C257" s="210" t="s">
        <v>2537</v>
      </c>
      <c r="D257" s="211" t="s">
        <v>2650</v>
      </c>
    </row>
    <row r="258" spans="1:4" ht="15" customHeight="1" x14ac:dyDescent="0.25">
      <c r="A258" s="208" t="s">
        <v>596</v>
      </c>
      <c r="B258" s="209" t="s">
        <v>597</v>
      </c>
      <c r="C258" s="210" t="s">
        <v>2537</v>
      </c>
      <c r="D258" s="211" t="s">
        <v>2650</v>
      </c>
    </row>
    <row r="259" spans="1:4" ht="15" customHeight="1" x14ac:dyDescent="0.25">
      <c r="A259" s="208" t="s">
        <v>598</v>
      </c>
      <c r="B259" s="209" t="s">
        <v>599</v>
      </c>
      <c r="C259" s="210" t="s">
        <v>2537</v>
      </c>
      <c r="D259" s="211" t="s">
        <v>2650</v>
      </c>
    </row>
    <row r="260" spans="1:4" ht="15" customHeight="1" x14ac:dyDescent="0.25">
      <c r="A260" s="208" t="s">
        <v>600</v>
      </c>
      <c r="B260" s="209" t="s">
        <v>601</v>
      </c>
      <c r="C260" s="210" t="s">
        <v>2537</v>
      </c>
      <c r="D260" s="211" t="s">
        <v>2650</v>
      </c>
    </row>
    <row r="261" spans="1:4" ht="15" customHeight="1" x14ac:dyDescent="0.25">
      <c r="A261" s="208" t="s">
        <v>602</v>
      </c>
      <c r="B261" s="209" t="s">
        <v>603</v>
      </c>
      <c r="C261" s="210" t="s">
        <v>2537</v>
      </c>
      <c r="D261" s="211" t="s">
        <v>2650</v>
      </c>
    </row>
    <row r="262" spans="1:4" ht="15" customHeight="1" x14ac:dyDescent="0.25">
      <c r="A262" s="212" t="s">
        <v>604</v>
      </c>
      <c r="B262" s="213" t="s">
        <v>605</v>
      </c>
      <c r="C262" s="214" t="s">
        <v>2537</v>
      </c>
      <c r="D262" s="215" t="s">
        <v>2650</v>
      </c>
    </row>
    <row r="263" spans="1:4" ht="15" customHeight="1" x14ac:dyDescent="0.25">
      <c r="A263" s="212" t="s">
        <v>606</v>
      </c>
      <c r="B263" s="213" t="s">
        <v>607</v>
      </c>
      <c r="C263" s="214" t="s">
        <v>2537</v>
      </c>
      <c r="D263" s="215" t="s">
        <v>2650</v>
      </c>
    </row>
    <row r="264" spans="1:4" ht="15" customHeight="1" x14ac:dyDescent="0.25">
      <c r="A264" s="212" t="s">
        <v>608</v>
      </c>
      <c r="B264" s="213" t="s">
        <v>609</v>
      </c>
      <c r="C264" s="214" t="s">
        <v>2537</v>
      </c>
      <c r="D264" s="215" t="s">
        <v>2650</v>
      </c>
    </row>
    <row r="265" spans="1:4" ht="15" customHeight="1" x14ac:dyDescent="0.25">
      <c r="A265" s="212" t="s">
        <v>610</v>
      </c>
      <c r="B265" s="213" t="s">
        <v>611</v>
      </c>
      <c r="C265" s="214" t="s">
        <v>2537</v>
      </c>
      <c r="D265" s="215" t="s">
        <v>2650</v>
      </c>
    </row>
    <row r="266" spans="1:4" ht="15" customHeight="1" x14ac:dyDescent="0.25">
      <c r="A266" s="212" t="s">
        <v>612</v>
      </c>
      <c r="B266" s="213" t="s">
        <v>613</v>
      </c>
      <c r="C266" s="214" t="s">
        <v>2537</v>
      </c>
      <c r="D266" s="215" t="s">
        <v>2650</v>
      </c>
    </row>
    <row r="267" spans="1:4" ht="15" customHeight="1" x14ac:dyDescent="0.25">
      <c r="A267" s="212" t="s">
        <v>614</v>
      </c>
      <c r="B267" s="213" t="s">
        <v>615</v>
      </c>
      <c r="C267" s="214" t="s">
        <v>2537</v>
      </c>
      <c r="D267" s="215" t="s">
        <v>2650</v>
      </c>
    </row>
    <row r="268" spans="1:4" ht="15" customHeight="1" x14ac:dyDescent="0.25">
      <c r="A268" s="212" t="s">
        <v>616</v>
      </c>
      <c r="B268" s="213" t="s">
        <v>617</v>
      </c>
      <c r="C268" s="214" t="s">
        <v>2537</v>
      </c>
      <c r="D268" s="215" t="s">
        <v>2650</v>
      </c>
    </row>
    <row r="269" spans="1:4" ht="15" customHeight="1" x14ac:dyDescent="0.25">
      <c r="A269" s="212" t="s">
        <v>618</v>
      </c>
      <c r="B269" s="213" t="s">
        <v>619</v>
      </c>
      <c r="C269" s="214" t="s">
        <v>2537</v>
      </c>
      <c r="D269" s="215" t="s">
        <v>2650</v>
      </c>
    </row>
    <row r="270" spans="1:4" ht="15" customHeight="1" x14ac:dyDescent="0.25">
      <c r="A270" s="212" t="s">
        <v>620</v>
      </c>
      <c r="B270" s="213" t="s">
        <v>621</v>
      </c>
      <c r="C270" s="214" t="s">
        <v>2537</v>
      </c>
      <c r="D270" s="215" t="s">
        <v>2650</v>
      </c>
    </row>
    <row r="271" spans="1:4" ht="15" customHeight="1" x14ac:dyDescent="0.25">
      <c r="A271" s="212" t="s">
        <v>622</v>
      </c>
      <c r="B271" s="213" t="s">
        <v>623</v>
      </c>
      <c r="C271" s="214" t="s">
        <v>2537</v>
      </c>
      <c r="D271" s="215" t="s">
        <v>2650</v>
      </c>
    </row>
    <row r="272" spans="1:4" ht="15" customHeight="1" x14ac:dyDescent="0.25">
      <c r="A272" s="24" t="s">
        <v>624</v>
      </c>
      <c r="B272" s="25" t="s">
        <v>625</v>
      </c>
      <c r="C272" s="28" t="s">
        <v>2537</v>
      </c>
      <c r="D272" s="180" t="s">
        <v>2650</v>
      </c>
    </row>
    <row r="273" spans="1:4" ht="15" customHeight="1" x14ac:dyDescent="0.25">
      <c r="A273" s="24" t="s">
        <v>626</v>
      </c>
      <c r="B273" s="25" t="s">
        <v>627</v>
      </c>
      <c r="C273" s="28" t="s">
        <v>2537</v>
      </c>
      <c r="D273" s="180" t="s">
        <v>2650</v>
      </c>
    </row>
    <row r="274" spans="1:4" ht="15" customHeight="1" x14ac:dyDescent="0.25">
      <c r="A274" s="24" t="s">
        <v>628</v>
      </c>
      <c r="B274" s="25" t="s">
        <v>629</v>
      </c>
      <c r="C274" s="28" t="s">
        <v>2537</v>
      </c>
      <c r="D274" s="180" t="s">
        <v>2650</v>
      </c>
    </row>
    <row r="275" spans="1:4" ht="15" customHeight="1" x14ac:dyDescent="0.25">
      <c r="A275" s="24" t="s">
        <v>630</v>
      </c>
      <c r="B275" s="25" t="s">
        <v>631</v>
      </c>
      <c r="C275" s="28" t="s">
        <v>2537</v>
      </c>
      <c r="D275" s="180" t="s">
        <v>2650</v>
      </c>
    </row>
    <row r="276" spans="1:4" ht="15" customHeight="1" x14ac:dyDescent="0.25">
      <c r="A276" s="24" t="s">
        <v>632</v>
      </c>
      <c r="B276" s="25" t="s">
        <v>633</v>
      </c>
      <c r="C276" s="28" t="s">
        <v>2537</v>
      </c>
      <c r="D276" s="180" t="s">
        <v>2650</v>
      </c>
    </row>
    <row r="277" spans="1:4" ht="15" customHeight="1" x14ac:dyDescent="0.25">
      <c r="A277" s="24" t="s">
        <v>634</v>
      </c>
      <c r="B277" s="25" t="s">
        <v>635</v>
      </c>
      <c r="C277" s="28" t="s">
        <v>2537</v>
      </c>
      <c r="D277" s="180" t="s">
        <v>2650</v>
      </c>
    </row>
    <row r="278" spans="1:4" ht="15" customHeight="1" x14ac:dyDescent="0.25">
      <c r="A278" s="24" t="s">
        <v>636</v>
      </c>
      <c r="B278" s="25" t="s">
        <v>637</v>
      </c>
      <c r="C278" s="28" t="s">
        <v>2537</v>
      </c>
      <c r="D278" s="180" t="s">
        <v>2650</v>
      </c>
    </row>
    <row r="279" spans="1:4" ht="15" customHeight="1" x14ac:dyDescent="0.25">
      <c r="A279" s="208" t="s">
        <v>638</v>
      </c>
      <c r="B279" s="209" t="s">
        <v>639</v>
      </c>
      <c r="C279" s="210" t="s">
        <v>2537</v>
      </c>
      <c r="D279" s="211" t="s">
        <v>2650</v>
      </c>
    </row>
    <row r="280" spans="1:4" ht="15" customHeight="1" x14ac:dyDescent="0.25">
      <c r="A280" s="24" t="s">
        <v>640</v>
      </c>
      <c r="B280" s="25" t="s">
        <v>641</v>
      </c>
      <c r="C280" s="28" t="s">
        <v>2537</v>
      </c>
      <c r="D280" s="180" t="s">
        <v>2650</v>
      </c>
    </row>
    <row r="281" spans="1:4" ht="15" customHeight="1" x14ac:dyDescent="0.25">
      <c r="A281" s="24" t="s">
        <v>642</v>
      </c>
      <c r="B281" s="25" t="s">
        <v>643</v>
      </c>
      <c r="C281" s="28" t="s">
        <v>2537</v>
      </c>
      <c r="D281" s="180" t="s">
        <v>2650</v>
      </c>
    </row>
    <row r="282" spans="1:4" ht="15" customHeight="1" x14ac:dyDescent="0.25">
      <c r="A282" s="24" t="s">
        <v>644</v>
      </c>
      <c r="B282" s="25" t="s">
        <v>645</v>
      </c>
      <c r="C282" s="28" t="s">
        <v>2537</v>
      </c>
      <c r="D282" s="180" t="s">
        <v>2650</v>
      </c>
    </row>
    <row r="283" spans="1:4" ht="15" customHeight="1" x14ac:dyDescent="0.25">
      <c r="A283" s="24" t="s">
        <v>646</v>
      </c>
      <c r="B283" s="25" t="s">
        <v>647</v>
      </c>
      <c r="C283" s="28" t="s">
        <v>2537</v>
      </c>
      <c r="D283" s="180" t="s">
        <v>2650</v>
      </c>
    </row>
    <row r="284" spans="1:4" ht="15" customHeight="1" x14ac:dyDescent="0.25">
      <c r="A284" s="24" t="s">
        <v>648</v>
      </c>
      <c r="B284" s="25" t="s">
        <v>649</v>
      </c>
      <c r="C284" s="28" t="s">
        <v>2537</v>
      </c>
      <c r="D284" s="180" t="s">
        <v>2650</v>
      </c>
    </row>
    <row r="285" spans="1:4" ht="15" customHeight="1" x14ac:dyDescent="0.25">
      <c r="A285" s="24" t="s">
        <v>650</v>
      </c>
      <c r="B285" s="25" t="s">
        <v>651</v>
      </c>
      <c r="C285" s="28" t="s">
        <v>2537</v>
      </c>
      <c r="D285" s="180" t="s">
        <v>2650</v>
      </c>
    </row>
    <row r="286" spans="1:4" ht="15" customHeight="1" x14ac:dyDescent="0.25">
      <c r="A286" s="24" t="s">
        <v>652</v>
      </c>
      <c r="B286" s="25" t="s">
        <v>653</v>
      </c>
      <c r="C286" s="28" t="s">
        <v>2537</v>
      </c>
      <c r="D286" s="180" t="s">
        <v>2650</v>
      </c>
    </row>
    <row r="287" spans="1:4" ht="15" customHeight="1" x14ac:dyDescent="0.25">
      <c r="A287" s="24" t="s">
        <v>654</v>
      </c>
      <c r="B287" s="25" t="s">
        <v>655</v>
      </c>
      <c r="C287" s="28" t="s">
        <v>2537</v>
      </c>
      <c r="D287" s="180" t="s">
        <v>2650</v>
      </c>
    </row>
    <row r="288" spans="1:4" ht="15" customHeight="1" x14ac:dyDescent="0.25">
      <c r="A288" s="24" t="s">
        <v>656</v>
      </c>
      <c r="B288" s="25" t="s">
        <v>657</v>
      </c>
      <c r="C288" s="28" t="s">
        <v>2537</v>
      </c>
      <c r="D288" s="180" t="s">
        <v>2650</v>
      </c>
    </row>
    <row r="289" spans="1:4" ht="15" customHeight="1" x14ac:dyDescent="0.25">
      <c r="A289" s="24" t="s">
        <v>658</v>
      </c>
      <c r="B289" s="25" t="s">
        <v>659</v>
      </c>
      <c r="C289" s="28" t="s">
        <v>2537</v>
      </c>
      <c r="D289" s="180" t="s">
        <v>2650</v>
      </c>
    </row>
    <row r="290" spans="1:4" ht="15" customHeight="1" x14ac:dyDescent="0.25">
      <c r="A290" s="24" t="s">
        <v>660</v>
      </c>
      <c r="B290" s="25" t="s">
        <v>661</v>
      </c>
      <c r="C290" s="28" t="s">
        <v>2537</v>
      </c>
      <c r="D290" s="180" t="s">
        <v>2650</v>
      </c>
    </row>
    <row r="291" spans="1:4" ht="15" customHeight="1" x14ac:dyDescent="0.25">
      <c r="A291" s="24" t="s">
        <v>662</v>
      </c>
      <c r="B291" s="25" t="s">
        <v>663</v>
      </c>
      <c r="C291" s="28" t="s">
        <v>2537</v>
      </c>
      <c r="D291" s="180" t="s">
        <v>2650</v>
      </c>
    </row>
    <row r="292" spans="1:4" ht="15" customHeight="1" x14ac:dyDescent="0.25">
      <c r="A292" s="24" t="s">
        <v>664</v>
      </c>
      <c r="B292" s="25" t="s">
        <v>665</v>
      </c>
      <c r="C292" s="28" t="s">
        <v>2537</v>
      </c>
      <c r="D292" s="180" t="s">
        <v>2650</v>
      </c>
    </row>
    <row r="293" spans="1:4" ht="15" customHeight="1" x14ac:dyDescent="0.25">
      <c r="A293" s="24" t="s">
        <v>666</v>
      </c>
      <c r="B293" s="25" t="s">
        <v>667</v>
      </c>
      <c r="C293" s="28" t="s">
        <v>2537</v>
      </c>
      <c r="D293" s="180" t="s">
        <v>2650</v>
      </c>
    </row>
    <row r="294" spans="1:4" ht="15" customHeight="1" x14ac:dyDescent="0.25">
      <c r="A294" s="24" t="s">
        <v>668</v>
      </c>
      <c r="B294" s="25" t="s">
        <v>669</v>
      </c>
      <c r="C294" s="28" t="s">
        <v>2537</v>
      </c>
      <c r="D294" s="180" t="s">
        <v>2650</v>
      </c>
    </row>
    <row r="295" spans="1:4" ht="15" customHeight="1" x14ac:dyDescent="0.25">
      <c r="A295" s="24" t="s">
        <v>670</v>
      </c>
      <c r="B295" s="25" t="s">
        <v>671</v>
      </c>
      <c r="C295" s="28" t="s">
        <v>2537</v>
      </c>
      <c r="D295" s="180" t="s">
        <v>2650</v>
      </c>
    </row>
    <row r="296" spans="1:4" ht="15" customHeight="1" x14ac:dyDescent="0.25">
      <c r="A296" s="24" t="s">
        <v>672</v>
      </c>
      <c r="B296" s="25" t="s">
        <v>673</v>
      </c>
      <c r="C296" s="28" t="s">
        <v>2537</v>
      </c>
      <c r="D296" s="180" t="s">
        <v>2650</v>
      </c>
    </row>
    <row r="297" spans="1:4" ht="15" customHeight="1" x14ac:dyDescent="0.25">
      <c r="A297" s="24" t="s">
        <v>674</v>
      </c>
      <c r="B297" s="25" t="s">
        <v>675</v>
      </c>
      <c r="C297" s="28" t="s">
        <v>2537</v>
      </c>
      <c r="D297" s="180" t="s">
        <v>2650</v>
      </c>
    </row>
    <row r="298" spans="1:4" ht="15" customHeight="1" x14ac:dyDescent="0.25">
      <c r="A298" s="24" t="s">
        <v>676</v>
      </c>
      <c r="B298" s="25" t="s">
        <v>677</v>
      </c>
      <c r="C298" s="28" t="s">
        <v>2537</v>
      </c>
      <c r="D298" s="180" t="s">
        <v>2650</v>
      </c>
    </row>
    <row r="299" spans="1:4" ht="15" customHeight="1" x14ac:dyDescent="0.25">
      <c r="A299" s="24" t="s">
        <v>678</v>
      </c>
      <c r="B299" s="25" t="s">
        <v>679</v>
      </c>
      <c r="C299" s="28" t="s">
        <v>2537</v>
      </c>
      <c r="D299" s="180" t="s">
        <v>2650</v>
      </c>
    </row>
    <row r="300" spans="1:4" ht="15" customHeight="1" x14ac:dyDescent="0.25">
      <c r="A300" s="24" t="s">
        <v>680</v>
      </c>
      <c r="B300" s="25" t="s">
        <v>681</v>
      </c>
      <c r="C300" s="28" t="s">
        <v>2537</v>
      </c>
      <c r="D300" s="180" t="s">
        <v>2650</v>
      </c>
    </row>
    <row r="301" spans="1:4" ht="15" customHeight="1" x14ac:dyDescent="0.25">
      <c r="A301" s="24" t="s">
        <v>682</v>
      </c>
      <c r="B301" s="25" t="s">
        <v>683</v>
      </c>
      <c r="C301" s="28" t="s">
        <v>2537</v>
      </c>
      <c r="D301" s="180" t="s">
        <v>2650</v>
      </c>
    </row>
    <row r="302" spans="1:4" ht="15" customHeight="1" x14ac:dyDescent="0.25">
      <c r="A302" s="24" t="s">
        <v>684</v>
      </c>
      <c r="B302" s="25" t="s">
        <v>685</v>
      </c>
      <c r="C302" s="28" t="s">
        <v>2537</v>
      </c>
      <c r="D302" s="180" t="s">
        <v>2650</v>
      </c>
    </row>
    <row r="303" spans="1:4" ht="15" customHeight="1" x14ac:dyDescent="0.25">
      <c r="A303" s="24" t="s">
        <v>686</v>
      </c>
      <c r="B303" s="25" t="s">
        <v>687</v>
      </c>
      <c r="C303" s="28" t="s">
        <v>2537</v>
      </c>
      <c r="D303" s="180" t="s">
        <v>2650</v>
      </c>
    </row>
    <row r="304" spans="1:4" ht="15" customHeight="1" x14ac:dyDescent="0.25">
      <c r="A304" s="24" t="s">
        <v>688</v>
      </c>
      <c r="B304" s="25" t="s">
        <v>689</v>
      </c>
      <c r="C304" s="28" t="s">
        <v>2537</v>
      </c>
      <c r="D304" s="180" t="s">
        <v>2650</v>
      </c>
    </row>
    <row r="305" spans="1:4" ht="15" customHeight="1" x14ac:dyDescent="0.25">
      <c r="A305" s="24" t="s">
        <v>690</v>
      </c>
      <c r="B305" s="25" t="s">
        <v>691</v>
      </c>
      <c r="C305" s="28" t="s">
        <v>2537</v>
      </c>
      <c r="D305" s="180" t="s">
        <v>2650</v>
      </c>
    </row>
    <row r="306" spans="1:4" ht="15" customHeight="1" x14ac:dyDescent="0.25">
      <c r="A306" s="24" t="s">
        <v>692</v>
      </c>
      <c r="B306" s="25" t="s">
        <v>693</v>
      </c>
      <c r="C306" s="28" t="s">
        <v>2537</v>
      </c>
      <c r="D306" s="180" t="s">
        <v>2650</v>
      </c>
    </row>
    <row r="307" spans="1:4" ht="15" customHeight="1" x14ac:dyDescent="0.25">
      <c r="A307" s="24" t="s">
        <v>694</v>
      </c>
      <c r="B307" s="25" t="s">
        <v>695</v>
      </c>
      <c r="C307" s="28" t="s">
        <v>2537</v>
      </c>
      <c r="D307" s="180" t="s">
        <v>2650</v>
      </c>
    </row>
    <row r="308" spans="1:4" ht="15" customHeight="1" x14ac:dyDescent="0.25">
      <c r="A308" s="24" t="s">
        <v>696</v>
      </c>
      <c r="B308" s="25" t="s">
        <v>697</v>
      </c>
      <c r="C308" s="28" t="s">
        <v>2537</v>
      </c>
      <c r="D308" s="180" t="s">
        <v>2650</v>
      </c>
    </row>
    <row r="309" spans="1:4" ht="15" customHeight="1" x14ac:dyDescent="0.25">
      <c r="A309" s="24" t="s">
        <v>698</v>
      </c>
      <c r="B309" s="25" t="s">
        <v>699</v>
      </c>
      <c r="C309" s="28" t="s">
        <v>2537</v>
      </c>
      <c r="D309" s="180" t="s">
        <v>2650</v>
      </c>
    </row>
    <row r="310" spans="1:4" ht="15" customHeight="1" x14ac:dyDescent="0.25">
      <c r="A310" s="24" t="s">
        <v>700</v>
      </c>
      <c r="B310" s="25" t="s">
        <v>701</v>
      </c>
      <c r="C310" s="28" t="s">
        <v>2537</v>
      </c>
      <c r="D310" s="180" t="s">
        <v>2650</v>
      </c>
    </row>
    <row r="311" spans="1:4" ht="15" customHeight="1" x14ac:dyDescent="0.25">
      <c r="A311" s="24" t="s">
        <v>702</v>
      </c>
      <c r="B311" s="25" t="s">
        <v>703</v>
      </c>
      <c r="C311" s="28" t="s">
        <v>2537</v>
      </c>
      <c r="D311" s="180" t="s">
        <v>2650</v>
      </c>
    </row>
    <row r="312" spans="1:4" ht="15" customHeight="1" x14ac:dyDescent="0.25">
      <c r="A312" s="24" t="s">
        <v>704</v>
      </c>
      <c r="B312" s="25" t="s">
        <v>705</v>
      </c>
      <c r="C312" s="28" t="s">
        <v>2537</v>
      </c>
      <c r="D312" s="180" t="s">
        <v>2650</v>
      </c>
    </row>
    <row r="313" spans="1:4" ht="15" customHeight="1" x14ac:dyDescent="0.25">
      <c r="A313" s="24" t="s">
        <v>706</v>
      </c>
      <c r="B313" s="25" t="s">
        <v>707</v>
      </c>
      <c r="C313" s="28" t="s">
        <v>2537</v>
      </c>
      <c r="D313" s="180" t="s">
        <v>2650</v>
      </c>
    </row>
    <row r="314" spans="1:4" ht="15" customHeight="1" x14ac:dyDescent="0.25">
      <c r="A314" s="24" t="s">
        <v>708</v>
      </c>
      <c r="B314" s="25" t="s">
        <v>709</v>
      </c>
      <c r="C314" s="28" t="s">
        <v>2537</v>
      </c>
      <c r="D314" s="180" t="s">
        <v>2650</v>
      </c>
    </row>
    <row r="315" spans="1:4" ht="15" customHeight="1" x14ac:dyDescent="0.25">
      <c r="A315" s="24" t="s">
        <v>710</v>
      </c>
      <c r="B315" s="25" t="s">
        <v>711</v>
      </c>
      <c r="C315" s="28" t="s">
        <v>2537</v>
      </c>
      <c r="D315" s="180" t="s">
        <v>2650</v>
      </c>
    </row>
    <row r="316" spans="1:4" ht="15" customHeight="1" x14ac:dyDescent="0.25">
      <c r="A316" s="24" t="s">
        <v>712</v>
      </c>
      <c r="B316" s="25" t="s">
        <v>713</v>
      </c>
      <c r="C316" s="28" t="s">
        <v>2537</v>
      </c>
      <c r="D316" s="180" t="s">
        <v>2650</v>
      </c>
    </row>
    <row r="317" spans="1:4" ht="15" customHeight="1" x14ac:dyDescent="0.25">
      <c r="A317" s="24" t="s">
        <v>714</v>
      </c>
      <c r="B317" s="25" t="s">
        <v>715</v>
      </c>
      <c r="C317" s="28" t="s">
        <v>2537</v>
      </c>
      <c r="D317" s="180" t="s">
        <v>2650</v>
      </c>
    </row>
    <row r="318" spans="1:4" ht="15" customHeight="1" x14ac:dyDescent="0.25">
      <c r="A318" s="24" t="s">
        <v>716</v>
      </c>
      <c r="B318" s="25" t="s">
        <v>717</v>
      </c>
      <c r="C318" s="28" t="s">
        <v>2537</v>
      </c>
      <c r="D318" s="180" t="s">
        <v>2650</v>
      </c>
    </row>
    <row r="319" spans="1:4" ht="15" customHeight="1" x14ac:dyDescent="0.25">
      <c r="A319" s="24" t="s">
        <v>718</v>
      </c>
      <c r="B319" s="25" t="s">
        <v>719</v>
      </c>
      <c r="C319" s="28" t="s">
        <v>2537</v>
      </c>
      <c r="D319" s="180" t="s">
        <v>2650</v>
      </c>
    </row>
    <row r="320" spans="1:4" ht="15" customHeight="1" x14ac:dyDescent="0.25">
      <c r="A320" s="24" t="s">
        <v>720</v>
      </c>
      <c r="B320" s="25" t="s">
        <v>721</v>
      </c>
      <c r="C320" s="28" t="s">
        <v>2537</v>
      </c>
      <c r="D320" s="180" t="s">
        <v>2650</v>
      </c>
    </row>
    <row r="321" spans="1:4" ht="15" customHeight="1" x14ac:dyDescent="0.25">
      <c r="A321" s="24" t="s">
        <v>722</v>
      </c>
      <c r="B321" s="25" t="s">
        <v>723</v>
      </c>
      <c r="C321" s="28" t="s">
        <v>2537</v>
      </c>
      <c r="D321" s="180" t="s">
        <v>2650</v>
      </c>
    </row>
    <row r="322" spans="1:4" ht="15" customHeight="1" x14ac:dyDescent="0.25">
      <c r="A322" s="24" t="s">
        <v>724</v>
      </c>
      <c r="B322" s="25" t="s">
        <v>725</v>
      </c>
      <c r="C322" s="28" t="s">
        <v>2537</v>
      </c>
      <c r="D322" s="180" t="s">
        <v>2650</v>
      </c>
    </row>
    <row r="323" spans="1:4" ht="15" customHeight="1" x14ac:dyDescent="0.25">
      <c r="A323" s="24" t="s">
        <v>726</v>
      </c>
      <c r="B323" s="25" t="s">
        <v>727</v>
      </c>
      <c r="C323" s="28" t="s">
        <v>2537</v>
      </c>
      <c r="D323" s="180" t="s">
        <v>2650</v>
      </c>
    </row>
    <row r="324" spans="1:4" ht="15" customHeight="1" x14ac:dyDescent="0.25">
      <c r="A324" s="24" t="s">
        <v>728</v>
      </c>
      <c r="B324" s="25" t="s">
        <v>729</v>
      </c>
      <c r="C324" s="28" t="s">
        <v>2537</v>
      </c>
      <c r="D324" s="180" t="s">
        <v>2650</v>
      </c>
    </row>
    <row r="325" spans="1:4" ht="15" customHeight="1" x14ac:dyDescent="0.25">
      <c r="A325" s="24" t="s">
        <v>730</v>
      </c>
      <c r="B325" s="25" t="s">
        <v>731</v>
      </c>
      <c r="C325" s="28" t="s">
        <v>2537</v>
      </c>
      <c r="D325" s="180" t="s">
        <v>2650</v>
      </c>
    </row>
    <row r="326" spans="1:4" ht="15" customHeight="1" x14ac:dyDescent="0.25">
      <c r="A326" s="24" t="s">
        <v>732</v>
      </c>
      <c r="B326" s="25" t="s">
        <v>733</v>
      </c>
      <c r="C326" s="28" t="s">
        <v>2537</v>
      </c>
      <c r="D326" s="180" t="s">
        <v>2650</v>
      </c>
    </row>
    <row r="327" spans="1:4" ht="15" customHeight="1" x14ac:dyDescent="0.25">
      <c r="A327" s="24" t="s">
        <v>734</v>
      </c>
      <c r="B327" s="25" t="s">
        <v>735</v>
      </c>
      <c r="C327" s="28" t="s">
        <v>2537</v>
      </c>
      <c r="D327" s="180" t="s">
        <v>2650</v>
      </c>
    </row>
    <row r="328" spans="1:4" ht="15" customHeight="1" x14ac:dyDescent="0.25">
      <c r="A328" s="24" t="s">
        <v>736</v>
      </c>
      <c r="B328" s="25" t="s">
        <v>737</v>
      </c>
      <c r="C328" s="28" t="s">
        <v>2537</v>
      </c>
      <c r="D328" s="180" t="s">
        <v>2650</v>
      </c>
    </row>
    <row r="329" spans="1:4" ht="15" customHeight="1" x14ac:dyDescent="0.25">
      <c r="A329" s="24" t="s">
        <v>738</v>
      </c>
      <c r="B329" s="25" t="s">
        <v>739</v>
      </c>
      <c r="C329" s="28" t="s">
        <v>2537</v>
      </c>
      <c r="D329" s="180" t="s">
        <v>2650</v>
      </c>
    </row>
    <row r="330" spans="1:4" ht="15" customHeight="1" x14ac:dyDescent="0.25">
      <c r="A330" s="24" t="s">
        <v>740</v>
      </c>
      <c r="B330" s="25" t="s">
        <v>741</v>
      </c>
      <c r="C330" s="28" t="s">
        <v>2537</v>
      </c>
      <c r="D330" s="180" t="s">
        <v>2650</v>
      </c>
    </row>
    <row r="331" spans="1:4" ht="15" customHeight="1" x14ac:dyDescent="0.25">
      <c r="A331" s="24" t="s">
        <v>742</v>
      </c>
      <c r="B331" s="25" t="s">
        <v>743</v>
      </c>
      <c r="C331" s="28" t="s">
        <v>2537</v>
      </c>
      <c r="D331" s="180" t="s">
        <v>2650</v>
      </c>
    </row>
    <row r="332" spans="1:4" ht="15" customHeight="1" x14ac:dyDescent="0.25">
      <c r="A332" s="24" t="s">
        <v>744</v>
      </c>
      <c r="B332" s="25" t="s">
        <v>745</v>
      </c>
      <c r="C332" s="28" t="s">
        <v>2537</v>
      </c>
      <c r="D332" s="180" t="s">
        <v>2650</v>
      </c>
    </row>
    <row r="333" spans="1:4" ht="15" customHeight="1" x14ac:dyDescent="0.25">
      <c r="A333" s="24" t="s">
        <v>746</v>
      </c>
      <c r="B333" s="25" t="s">
        <v>747</v>
      </c>
      <c r="C333" s="28" t="s">
        <v>2537</v>
      </c>
      <c r="D333" s="180" t="s">
        <v>2650</v>
      </c>
    </row>
    <row r="334" spans="1:4" ht="15" customHeight="1" x14ac:dyDescent="0.25">
      <c r="A334" s="24" t="s">
        <v>748</v>
      </c>
      <c r="B334" s="25" t="s">
        <v>749</v>
      </c>
      <c r="C334" s="28" t="s">
        <v>2537</v>
      </c>
      <c r="D334" s="180" t="s">
        <v>2650</v>
      </c>
    </row>
    <row r="335" spans="1:4" ht="15" customHeight="1" x14ac:dyDescent="0.25">
      <c r="A335" s="24" t="s">
        <v>750</v>
      </c>
      <c r="B335" s="25" t="s">
        <v>751</v>
      </c>
      <c r="C335" s="28" t="s">
        <v>2537</v>
      </c>
      <c r="D335" s="180" t="s">
        <v>2650</v>
      </c>
    </row>
    <row r="336" spans="1:4" ht="15" customHeight="1" x14ac:dyDescent="0.25">
      <c r="A336" s="24" t="s">
        <v>752</v>
      </c>
      <c r="B336" s="25" t="s">
        <v>753</v>
      </c>
      <c r="C336" s="28" t="s">
        <v>2537</v>
      </c>
      <c r="D336" s="180" t="s">
        <v>2650</v>
      </c>
    </row>
    <row r="337" spans="1:4" ht="15" customHeight="1" x14ac:dyDescent="0.25">
      <c r="A337" s="24" t="s">
        <v>754</v>
      </c>
      <c r="B337" s="25" t="s">
        <v>755</v>
      </c>
      <c r="C337" s="28" t="s">
        <v>2537</v>
      </c>
      <c r="D337" s="180" t="s">
        <v>2650</v>
      </c>
    </row>
    <row r="338" spans="1:4" ht="15" customHeight="1" x14ac:dyDescent="0.25">
      <c r="A338" s="24" t="s">
        <v>756</v>
      </c>
      <c r="B338" s="25" t="s">
        <v>757</v>
      </c>
      <c r="C338" s="28" t="s">
        <v>2537</v>
      </c>
      <c r="D338" s="180" t="s">
        <v>2650</v>
      </c>
    </row>
    <row r="339" spans="1:4" ht="15" customHeight="1" x14ac:dyDescent="0.25">
      <c r="A339" s="24" t="s">
        <v>758</v>
      </c>
      <c r="B339" s="25" t="s">
        <v>759</v>
      </c>
      <c r="C339" s="28" t="s">
        <v>2537</v>
      </c>
      <c r="D339" s="180" t="s">
        <v>2650</v>
      </c>
    </row>
    <row r="340" spans="1:4" ht="15" customHeight="1" x14ac:dyDescent="0.25">
      <c r="A340" s="24" t="s">
        <v>760</v>
      </c>
      <c r="B340" s="25" t="s">
        <v>761</v>
      </c>
      <c r="C340" s="28" t="s">
        <v>2537</v>
      </c>
      <c r="D340" s="180" t="s">
        <v>2650</v>
      </c>
    </row>
    <row r="341" spans="1:4" ht="15" customHeight="1" x14ac:dyDescent="0.25">
      <c r="A341" s="24" t="s">
        <v>762</v>
      </c>
      <c r="B341" s="25" t="s">
        <v>763</v>
      </c>
      <c r="C341" s="28" t="s">
        <v>2537</v>
      </c>
      <c r="D341" s="180" t="s">
        <v>2650</v>
      </c>
    </row>
    <row r="342" spans="1:4" ht="15" customHeight="1" x14ac:dyDescent="0.25">
      <c r="A342" s="24" t="s">
        <v>764</v>
      </c>
      <c r="B342" s="25" t="s">
        <v>765</v>
      </c>
      <c r="C342" s="28" t="s">
        <v>2537</v>
      </c>
      <c r="D342" s="180" t="s">
        <v>2650</v>
      </c>
    </row>
    <row r="343" spans="1:4" ht="15" customHeight="1" x14ac:dyDescent="0.25">
      <c r="A343" s="24" t="s">
        <v>766</v>
      </c>
      <c r="B343" s="25" t="s">
        <v>767</v>
      </c>
      <c r="C343" s="28" t="s">
        <v>2537</v>
      </c>
      <c r="D343" s="180" t="s">
        <v>2650</v>
      </c>
    </row>
    <row r="344" spans="1:4" ht="15" customHeight="1" x14ac:dyDescent="0.25">
      <c r="A344" s="24" t="s">
        <v>768</v>
      </c>
      <c r="B344" s="25" t="s">
        <v>769</v>
      </c>
      <c r="C344" s="28" t="s">
        <v>2537</v>
      </c>
      <c r="D344" s="180" t="s">
        <v>2650</v>
      </c>
    </row>
    <row r="345" spans="1:4" ht="15" customHeight="1" x14ac:dyDescent="0.25">
      <c r="A345" s="24" t="s">
        <v>770</v>
      </c>
      <c r="B345" s="25" t="s">
        <v>771</v>
      </c>
      <c r="C345" s="28" t="s">
        <v>2537</v>
      </c>
      <c r="D345" s="180" t="s">
        <v>2650</v>
      </c>
    </row>
    <row r="346" spans="1:4" ht="15" customHeight="1" x14ac:dyDescent="0.25">
      <c r="A346" s="24" t="s">
        <v>772</v>
      </c>
      <c r="B346" s="25" t="s">
        <v>773</v>
      </c>
      <c r="C346" s="28" t="s">
        <v>2537</v>
      </c>
      <c r="D346" s="180" t="s">
        <v>2650</v>
      </c>
    </row>
    <row r="347" spans="1:4" ht="15" customHeight="1" x14ac:dyDescent="0.25">
      <c r="A347" s="24" t="s">
        <v>774</v>
      </c>
      <c r="B347" s="25" t="s">
        <v>775</v>
      </c>
      <c r="C347" s="28" t="s">
        <v>2537</v>
      </c>
      <c r="D347" s="180" t="s">
        <v>2650</v>
      </c>
    </row>
    <row r="348" spans="1:4" ht="15" customHeight="1" x14ac:dyDescent="0.25">
      <c r="A348" s="24" t="s">
        <v>776</v>
      </c>
      <c r="B348" s="25" t="s">
        <v>777</v>
      </c>
      <c r="C348" s="28" t="s">
        <v>2537</v>
      </c>
      <c r="D348" s="180" t="s">
        <v>2650</v>
      </c>
    </row>
    <row r="349" spans="1:4" ht="15" customHeight="1" x14ac:dyDescent="0.25">
      <c r="A349" s="24" t="s">
        <v>778</v>
      </c>
      <c r="B349" s="25" t="s">
        <v>779</v>
      </c>
      <c r="C349" s="28" t="s">
        <v>2537</v>
      </c>
      <c r="D349" s="180" t="s">
        <v>2650</v>
      </c>
    </row>
    <row r="350" spans="1:4" ht="15" customHeight="1" x14ac:dyDescent="0.25">
      <c r="A350" s="24" t="s">
        <v>780</v>
      </c>
      <c r="B350" s="25" t="s">
        <v>781</v>
      </c>
      <c r="C350" s="28" t="s">
        <v>2537</v>
      </c>
      <c r="D350" s="180" t="s">
        <v>2650</v>
      </c>
    </row>
    <row r="351" spans="1:4" ht="15" customHeight="1" x14ac:dyDescent="0.25">
      <c r="A351" s="24" t="s">
        <v>782</v>
      </c>
      <c r="B351" s="25" t="s">
        <v>783</v>
      </c>
      <c r="C351" s="28" t="s">
        <v>2537</v>
      </c>
      <c r="D351" s="180" t="s">
        <v>2650</v>
      </c>
    </row>
    <row r="352" spans="1:4" ht="15" customHeight="1" x14ac:dyDescent="0.25">
      <c r="A352" s="24" t="s">
        <v>784</v>
      </c>
      <c r="B352" s="25" t="s">
        <v>785</v>
      </c>
      <c r="C352" s="28" t="s">
        <v>2537</v>
      </c>
      <c r="D352" s="180" t="s">
        <v>2650</v>
      </c>
    </row>
    <row r="353" spans="1:4" ht="15" customHeight="1" x14ac:dyDescent="0.25">
      <c r="A353" s="24" t="s">
        <v>786</v>
      </c>
      <c r="B353" s="25" t="s">
        <v>787</v>
      </c>
      <c r="C353" s="28" t="s">
        <v>2537</v>
      </c>
      <c r="D353" s="180" t="s">
        <v>2650</v>
      </c>
    </row>
    <row r="354" spans="1:4" ht="15" customHeight="1" x14ac:dyDescent="0.25">
      <c r="A354" s="24" t="s">
        <v>788</v>
      </c>
      <c r="B354" s="25" t="s">
        <v>789</v>
      </c>
      <c r="C354" s="28" t="s">
        <v>2537</v>
      </c>
      <c r="D354" s="180" t="s">
        <v>2650</v>
      </c>
    </row>
    <row r="355" spans="1:4" ht="15" customHeight="1" x14ac:dyDescent="0.25">
      <c r="A355" s="24" t="s">
        <v>790</v>
      </c>
      <c r="B355" s="25" t="s">
        <v>791</v>
      </c>
      <c r="C355" s="28" t="s">
        <v>2537</v>
      </c>
      <c r="D355" s="180" t="s">
        <v>2650</v>
      </c>
    </row>
    <row r="356" spans="1:4" ht="15" customHeight="1" x14ac:dyDescent="0.25">
      <c r="A356" s="24" t="s">
        <v>792</v>
      </c>
      <c r="B356" s="25" t="s">
        <v>793</v>
      </c>
      <c r="C356" s="28" t="s">
        <v>2537</v>
      </c>
      <c r="D356" s="180" t="s">
        <v>2650</v>
      </c>
    </row>
    <row r="357" spans="1:4" ht="15" customHeight="1" x14ac:dyDescent="0.25">
      <c r="A357" s="24" t="s">
        <v>794</v>
      </c>
      <c r="B357" s="25" t="s">
        <v>795</v>
      </c>
      <c r="C357" s="28" t="s">
        <v>2537</v>
      </c>
      <c r="D357" s="180" t="s">
        <v>2650</v>
      </c>
    </row>
    <row r="358" spans="1:4" ht="15" customHeight="1" x14ac:dyDescent="0.25">
      <c r="A358" s="24" t="s">
        <v>796</v>
      </c>
      <c r="B358" s="25" t="s">
        <v>797</v>
      </c>
      <c r="C358" s="28" t="s">
        <v>2537</v>
      </c>
      <c r="D358" s="180" t="s">
        <v>2650</v>
      </c>
    </row>
    <row r="359" spans="1:4" ht="15" customHeight="1" x14ac:dyDescent="0.25">
      <c r="A359" s="24" t="s">
        <v>798</v>
      </c>
      <c r="B359" s="25" t="s">
        <v>799</v>
      </c>
      <c r="C359" s="28" t="s">
        <v>2537</v>
      </c>
      <c r="D359" s="180" t="s">
        <v>2650</v>
      </c>
    </row>
    <row r="360" spans="1:4" ht="15" customHeight="1" x14ac:dyDescent="0.25">
      <c r="A360" s="24" t="s">
        <v>800</v>
      </c>
      <c r="B360" s="25" t="s">
        <v>801</v>
      </c>
      <c r="C360" s="28" t="s">
        <v>2537</v>
      </c>
      <c r="D360" s="180" t="s">
        <v>2650</v>
      </c>
    </row>
    <row r="361" spans="1:4" ht="15" customHeight="1" x14ac:dyDescent="0.25">
      <c r="A361" s="24" t="s">
        <v>802</v>
      </c>
      <c r="B361" s="25" t="s">
        <v>803</v>
      </c>
      <c r="C361" s="28" t="s">
        <v>2537</v>
      </c>
      <c r="D361" s="180" t="s">
        <v>2650</v>
      </c>
    </row>
    <row r="362" spans="1:4" ht="15" customHeight="1" x14ac:dyDescent="0.25">
      <c r="A362" s="24" t="s">
        <v>804</v>
      </c>
      <c r="B362" s="25" t="s">
        <v>805</v>
      </c>
      <c r="C362" s="28" t="s">
        <v>2537</v>
      </c>
      <c r="D362" s="180" t="s">
        <v>2650</v>
      </c>
    </row>
    <row r="363" spans="1:4" ht="15" customHeight="1" x14ac:dyDescent="0.25">
      <c r="A363" s="24" t="s">
        <v>806</v>
      </c>
      <c r="B363" s="25" t="s">
        <v>807</v>
      </c>
      <c r="C363" s="28" t="s">
        <v>2537</v>
      </c>
      <c r="D363" s="180" t="s">
        <v>2650</v>
      </c>
    </row>
    <row r="364" spans="1:4" ht="15" customHeight="1" x14ac:dyDescent="0.25">
      <c r="A364" s="24" t="s">
        <v>808</v>
      </c>
      <c r="B364" s="25" t="s">
        <v>809</v>
      </c>
      <c r="C364" s="28" t="s">
        <v>2537</v>
      </c>
      <c r="D364" s="180" t="s">
        <v>2650</v>
      </c>
    </row>
    <row r="365" spans="1:4" ht="15" customHeight="1" x14ac:dyDescent="0.25">
      <c r="A365" s="24" t="s">
        <v>810</v>
      </c>
      <c r="B365" s="25" t="s">
        <v>811</v>
      </c>
      <c r="C365" s="28" t="s">
        <v>2537</v>
      </c>
      <c r="D365" s="180" t="s">
        <v>2650</v>
      </c>
    </row>
    <row r="366" spans="1:4" ht="15" customHeight="1" x14ac:dyDescent="0.25">
      <c r="A366" s="24" t="s">
        <v>812</v>
      </c>
      <c r="B366" s="25" t="s">
        <v>813</v>
      </c>
      <c r="C366" s="28" t="s">
        <v>2537</v>
      </c>
      <c r="D366" s="180" t="s">
        <v>2650</v>
      </c>
    </row>
    <row r="367" spans="1:4" ht="15" customHeight="1" x14ac:dyDescent="0.25">
      <c r="A367" s="24" t="s">
        <v>814</v>
      </c>
      <c r="B367" s="25" t="s">
        <v>815</v>
      </c>
      <c r="C367" s="28" t="s">
        <v>2537</v>
      </c>
      <c r="D367" s="180" t="s">
        <v>2650</v>
      </c>
    </row>
    <row r="368" spans="1:4" ht="15" customHeight="1" x14ac:dyDescent="0.25">
      <c r="A368" s="24" t="s">
        <v>816</v>
      </c>
      <c r="B368" s="25" t="s">
        <v>817</v>
      </c>
      <c r="C368" s="28" t="s">
        <v>2537</v>
      </c>
      <c r="D368" s="180" t="s">
        <v>2650</v>
      </c>
    </row>
    <row r="369" spans="1:4" ht="15" customHeight="1" x14ac:dyDescent="0.25">
      <c r="A369" s="24" t="s">
        <v>818</v>
      </c>
      <c r="B369" s="25" t="s">
        <v>819</v>
      </c>
      <c r="C369" s="28" t="s">
        <v>2537</v>
      </c>
      <c r="D369" s="180" t="s">
        <v>2650</v>
      </c>
    </row>
    <row r="370" spans="1:4" ht="15" customHeight="1" x14ac:dyDescent="0.25">
      <c r="A370" s="24" t="s">
        <v>820</v>
      </c>
      <c r="B370" s="25" t="s">
        <v>821</v>
      </c>
      <c r="C370" s="28" t="s">
        <v>2537</v>
      </c>
      <c r="D370" s="180" t="s">
        <v>2650</v>
      </c>
    </row>
    <row r="371" spans="1:4" ht="15" customHeight="1" x14ac:dyDescent="0.25">
      <c r="A371" s="24" t="s">
        <v>822</v>
      </c>
      <c r="B371" s="25" t="s">
        <v>823</v>
      </c>
      <c r="C371" s="28" t="s">
        <v>2537</v>
      </c>
      <c r="D371" s="180" t="s">
        <v>2650</v>
      </c>
    </row>
    <row r="372" spans="1:4" ht="15" customHeight="1" x14ac:dyDescent="0.25">
      <c r="A372" s="24" t="s">
        <v>824</v>
      </c>
      <c r="B372" s="25" t="s">
        <v>825</v>
      </c>
      <c r="C372" s="28" t="s">
        <v>2537</v>
      </c>
      <c r="D372" s="180" t="s">
        <v>2650</v>
      </c>
    </row>
    <row r="373" spans="1:4" ht="15" customHeight="1" x14ac:dyDescent="0.25">
      <c r="A373" s="24" t="s">
        <v>826</v>
      </c>
      <c r="B373" s="25" t="s">
        <v>827</v>
      </c>
      <c r="C373" s="28" t="s">
        <v>2537</v>
      </c>
      <c r="D373" s="180" t="s">
        <v>2650</v>
      </c>
    </row>
    <row r="374" spans="1:4" ht="15" customHeight="1" x14ac:dyDescent="0.25">
      <c r="A374" s="24" t="s">
        <v>828</v>
      </c>
      <c r="B374" s="25" t="s">
        <v>829</v>
      </c>
      <c r="C374" s="28" t="s">
        <v>2537</v>
      </c>
      <c r="D374" s="180" t="s">
        <v>2650</v>
      </c>
    </row>
    <row r="375" spans="1:4" ht="15" customHeight="1" x14ac:dyDescent="0.25">
      <c r="A375" s="24" t="s">
        <v>830</v>
      </c>
      <c r="B375" s="25" t="s">
        <v>831</v>
      </c>
      <c r="C375" s="28" t="s">
        <v>2537</v>
      </c>
      <c r="D375" s="180" t="s">
        <v>2650</v>
      </c>
    </row>
    <row r="376" spans="1:4" ht="15" customHeight="1" x14ac:dyDescent="0.25">
      <c r="A376" s="24" t="s">
        <v>832</v>
      </c>
      <c r="B376" s="25" t="s">
        <v>833</v>
      </c>
      <c r="C376" s="28" t="s">
        <v>2537</v>
      </c>
      <c r="D376" s="180" t="s">
        <v>2650</v>
      </c>
    </row>
    <row r="377" spans="1:4" ht="15" customHeight="1" x14ac:dyDescent="0.25">
      <c r="A377" s="24" t="s">
        <v>834</v>
      </c>
      <c r="B377" s="25" t="s">
        <v>835</v>
      </c>
      <c r="C377" s="28" t="s">
        <v>2537</v>
      </c>
      <c r="D377" s="180" t="s">
        <v>2650</v>
      </c>
    </row>
    <row r="378" spans="1:4" ht="15" customHeight="1" x14ac:dyDescent="0.25">
      <c r="A378" s="24" t="s">
        <v>836</v>
      </c>
      <c r="B378" s="25" t="s">
        <v>837</v>
      </c>
      <c r="C378" s="28" t="s">
        <v>2537</v>
      </c>
      <c r="D378" s="180" t="s">
        <v>2650</v>
      </c>
    </row>
    <row r="379" spans="1:4" ht="15" customHeight="1" x14ac:dyDescent="0.25">
      <c r="A379" s="24" t="s">
        <v>838</v>
      </c>
      <c r="B379" s="25" t="s">
        <v>839</v>
      </c>
      <c r="C379" s="28" t="s">
        <v>2537</v>
      </c>
      <c r="D379" s="180" t="s">
        <v>2650</v>
      </c>
    </row>
    <row r="380" spans="1:4" ht="15" customHeight="1" x14ac:dyDescent="0.25">
      <c r="A380" s="24" t="s">
        <v>840</v>
      </c>
      <c r="B380" s="25" t="s">
        <v>841</v>
      </c>
      <c r="C380" s="28" t="s">
        <v>2537</v>
      </c>
      <c r="D380" s="180" t="s">
        <v>2650</v>
      </c>
    </row>
    <row r="381" spans="1:4" ht="15" customHeight="1" x14ac:dyDescent="0.25">
      <c r="A381" s="24" t="s">
        <v>842</v>
      </c>
      <c r="B381" s="25" t="s">
        <v>843</v>
      </c>
      <c r="C381" s="28" t="s">
        <v>2537</v>
      </c>
      <c r="D381" s="180" t="s">
        <v>2650</v>
      </c>
    </row>
    <row r="382" spans="1:4" ht="15" customHeight="1" x14ac:dyDescent="0.25">
      <c r="A382" s="24" t="s">
        <v>844</v>
      </c>
      <c r="B382" s="25" t="s">
        <v>845</v>
      </c>
      <c r="C382" s="28" t="s">
        <v>2537</v>
      </c>
      <c r="D382" s="180" t="s">
        <v>2650</v>
      </c>
    </row>
    <row r="383" spans="1:4" ht="15" customHeight="1" x14ac:dyDescent="0.25">
      <c r="A383" s="24" t="s">
        <v>846</v>
      </c>
      <c r="B383" s="25" t="s">
        <v>847</v>
      </c>
      <c r="C383" s="28" t="s">
        <v>2537</v>
      </c>
      <c r="D383" s="180" t="s">
        <v>2650</v>
      </c>
    </row>
    <row r="384" spans="1:4" ht="15" customHeight="1" x14ac:dyDescent="0.25">
      <c r="A384" s="24" t="s">
        <v>848</v>
      </c>
      <c r="B384" s="25" t="s">
        <v>849</v>
      </c>
      <c r="C384" s="28" t="s">
        <v>2537</v>
      </c>
      <c r="D384" s="180" t="s">
        <v>2650</v>
      </c>
    </row>
    <row r="385" spans="1:4" ht="15" customHeight="1" x14ac:dyDescent="0.25">
      <c r="A385" s="24" t="s">
        <v>850</v>
      </c>
      <c r="B385" s="25" t="s">
        <v>851</v>
      </c>
      <c r="C385" s="28" t="s">
        <v>2537</v>
      </c>
      <c r="D385" s="180" t="s">
        <v>2650</v>
      </c>
    </row>
    <row r="386" spans="1:4" ht="15" customHeight="1" x14ac:dyDescent="0.25">
      <c r="A386" s="24" t="s">
        <v>852</v>
      </c>
      <c r="B386" s="25" t="s">
        <v>853</v>
      </c>
      <c r="C386" s="28" t="s">
        <v>2537</v>
      </c>
      <c r="D386" s="180" t="s">
        <v>2650</v>
      </c>
    </row>
    <row r="387" spans="1:4" ht="15" customHeight="1" x14ac:dyDescent="0.25">
      <c r="A387" s="24" t="s">
        <v>854</v>
      </c>
      <c r="B387" s="25" t="s">
        <v>855</v>
      </c>
      <c r="C387" s="28" t="s">
        <v>2537</v>
      </c>
      <c r="D387" s="180" t="s">
        <v>2650</v>
      </c>
    </row>
    <row r="388" spans="1:4" ht="15" customHeight="1" x14ac:dyDescent="0.25">
      <c r="A388" s="24" t="s">
        <v>856</v>
      </c>
      <c r="B388" s="25" t="s">
        <v>857</v>
      </c>
      <c r="C388" s="28" t="s">
        <v>2537</v>
      </c>
      <c r="D388" s="180" t="s">
        <v>2650</v>
      </c>
    </row>
    <row r="389" spans="1:4" ht="15" customHeight="1" x14ac:dyDescent="0.25">
      <c r="A389" s="24" t="s">
        <v>858</v>
      </c>
      <c r="B389" s="25" t="s">
        <v>859</v>
      </c>
      <c r="C389" s="28" t="s">
        <v>2537</v>
      </c>
      <c r="D389" s="180" t="s">
        <v>2650</v>
      </c>
    </row>
    <row r="390" spans="1:4" ht="15" customHeight="1" x14ac:dyDescent="0.25">
      <c r="A390" s="24" t="s">
        <v>860</v>
      </c>
      <c r="B390" s="25" t="s">
        <v>861</v>
      </c>
      <c r="C390" s="28" t="s">
        <v>2537</v>
      </c>
      <c r="D390" s="180" t="s">
        <v>2650</v>
      </c>
    </row>
    <row r="391" spans="1:4" ht="15" customHeight="1" x14ac:dyDescent="0.25">
      <c r="A391" s="24" t="s">
        <v>862</v>
      </c>
      <c r="B391" s="25" t="s">
        <v>863</v>
      </c>
      <c r="C391" s="28" t="s">
        <v>2537</v>
      </c>
      <c r="D391" s="180" t="s">
        <v>2650</v>
      </c>
    </row>
    <row r="392" spans="1:4" ht="15" customHeight="1" x14ac:dyDescent="0.25">
      <c r="A392" s="24" t="s">
        <v>864</v>
      </c>
      <c r="B392" s="25" t="s">
        <v>865</v>
      </c>
      <c r="C392" s="28" t="s">
        <v>2537</v>
      </c>
      <c r="D392" s="180" t="s">
        <v>2650</v>
      </c>
    </row>
    <row r="393" spans="1:4" ht="15" customHeight="1" x14ac:dyDescent="0.25">
      <c r="A393" s="24" t="s">
        <v>866</v>
      </c>
      <c r="B393" s="25" t="s">
        <v>867</v>
      </c>
      <c r="C393" s="28" t="s">
        <v>2537</v>
      </c>
      <c r="D393" s="180" t="s">
        <v>2650</v>
      </c>
    </row>
    <row r="394" spans="1:4" ht="15" customHeight="1" x14ac:dyDescent="0.25">
      <c r="A394" s="24" t="s">
        <v>868</v>
      </c>
      <c r="B394" s="25" t="s">
        <v>869</v>
      </c>
      <c r="C394" s="28" t="s">
        <v>2537</v>
      </c>
      <c r="D394" s="180" t="s">
        <v>2650</v>
      </c>
    </row>
    <row r="395" spans="1:4" ht="15" customHeight="1" x14ac:dyDescent="0.25">
      <c r="A395" s="24" t="s">
        <v>870</v>
      </c>
      <c r="B395" s="25" t="s">
        <v>871</v>
      </c>
      <c r="C395" s="28" t="s">
        <v>2537</v>
      </c>
      <c r="D395" s="180" t="s">
        <v>2650</v>
      </c>
    </row>
    <row r="396" spans="1:4" ht="15" customHeight="1" x14ac:dyDescent="0.25">
      <c r="A396" s="24" t="s">
        <v>872</v>
      </c>
      <c r="B396" s="25" t="s">
        <v>873</v>
      </c>
      <c r="C396" s="28" t="s">
        <v>2537</v>
      </c>
      <c r="D396" s="180" t="s">
        <v>2650</v>
      </c>
    </row>
    <row r="397" spans="1:4" ht="15" customHeight="1" x14ac:dyDescent="0.25">
      <c r="A397" s="24" t="s">
        <v>874</v>
      </c>
      <c r="B397" s="25" t="s">
        <v>875</v>
      </c>
      <c r="C397" s="28" t="s">
        <v>2537</v>
      </c>
      <c r="D397" s="180" t="s">
        <v>2650</v>
      </c>
    </row>
    <row r="398" spans="1:4" ht="15" customHeight="1" x14ac:dyDescent="0.25">
      <c r="A398" s="24" t="s">
        <v>876</v>
      </c>
      <c r="B398" s="25" t="s">
        <v>877</v>
      </c>
      <c r="C398" s="28" t="s">
        <v>2537</v>
      </c>
      <c r="D398" s="180" t="s">
        <v>2650</v>
      </c>
    </row>
    <row r="399" spans="1:4" ht="15" customHeight="1" x14ac:dyDescent="0.25">
      <c r="A399" s="24" t="s">
        <v>878</v>
      </c>
      <c r="B399" s="25" t="s">
        <v>879</v>
      </c>
      <c r="C399" s="28" t="s">
        <v>2537</v>
      </c>
      <c r="D399" s="180" t="s">
        <v>2650</v>
      </c>
    </row>
    <row r="400" spans="1:4" ht="15" customHeight="1" x14ac:dyDescent="0.25">
      <c r="A400" s="24" t="s">
        <v>880</v>
      </c>
      <c r="B400" s="25" t="s">
        <v>881</v>
      </c>
      <c r="C400" s="28" t="s">
        <v>2537</v>
      </c>
      <c r="D400" s="180" t="s">
        <v>2650</v>
      </c>
    </row>
    <row r="401" spans="1:4" ht="15" customHeight="1" x14ac:dyDescent="0.25">
      <c r="A401" s="24" t="s">
        <v>882</v>
      </c>
      <c r="B401" s="25" t="s">
        <v>883</v>
      </c>
      <c r="C401" s="28" t="s">
        <v>2537</v>
      </c>
      <c r="D401" s="180" t="s">
        <v>2650</v>
      </c>
    </row>
    <row r="402" spans="1:4" ht="15" customHeight="1" x14ac:dyDescent="0.25">
      <c r="A402" s="24" t="s">
        <v>884</v>
      </c>
      <c r="B402" s="25" t="s">
        <v>885</v>
      </c>
      <c r="C402" s="28" t="s">
        <v>2537</v>
      </c>
      <c r="D402" s="180" t="s">
        <v>2650</v>
      </c>
    </row>
    <row r="403" spans="1:4" ht="15" customHeight="1" x14ac:dyDescent="0.25">
      <c r="A403" s="24" t="s">
        <v>886</v>
      </c>
      <c r="B403" s="25" t="s">
        <v>887</v>
      </c>
      <c r="C403" s="28" t="s">
        <v>2537</v>
      </c>
      <c r="D403" s="180" t="s">
        <v>2650</v>
      </c>
    </row>
    <row r="404" spans="1:4" ht="15" customHeight="1" x14ac:dyDescent="0.25">
      <c r="A404" s="24" t="s">
        <v>888</v>
      </c>
      <c r="B404" s="25" t="s">
        <v>889</v>
      </c>
      <c r="C404" s="28" t="s">
        <v>2537</v>
      </c>
      <c r="D404" s="180" t="s">
        <v>2650</v>
      </c>
    </row>
    <row r="405" spans="1:4" ht="15" customHeight="1" x14ac:dyDescent="0.25">
      <c r="A405" s="24" t="s">
        <v>890</v>
      </c>
      <c r="B405" s="25" t="s">
        <v>891</v>
      </c>
      <c r="C405" s="28" t="s">
        <v>2537</v>
      </c>
      <c r="D405" s="180" t="s">
        <v>2650</v>
      </c>
    </row>
    <row r="406" spans="1:4" ht="15" customHeight="1" x14ac:dyDescent="0.25">
      <c r="A406" s="24" t="s">
        <v>892</v>
      </c>
      <c r="B406" s="25" t="s">
        <v>893</v>
      </c>
      <c r="C406" s="28" t="s">
        <v>2537</v>
      </c>
      <c r="D406" s="180" t="s">
        <v>2650</v>
      </c>
    </row>
    <row r="407" spans="1:4" ht="15" customHeight="1" x14ac:dyDescent="0.25">
      <c r="A407" s="24" t="s">
        <v>894</v>
      </c>
      <c r="B407" s="25" t="s">
        <v>895</v>
      </c>
      <c r="C407" s="28" t="s">
        <v>2537</v>
      </c>
      <c r="D407" s="180" t="s">
        <v>2650</v>
      </c>
    </row>
    <row r="408" spans="1:4" ht="15" customHeight="1" x14ac:dyDescent="0.25">
      <c r="A408" s="24" t="s">
        <v>896</v>
      </c>
      <c r="B408" s="25" t="s">
        <v>897</v>
      </c>
      <c r="C408" s="28" t="s">
        <v>2537</v>
      </c>
      <c r="D408" s="180" t="s">
        <v>2650</v>
      </c>
    </row>
    <row r="409" spans="1:4" ht="15" customHeight="1" x14ac:dyDescent="0.25">
      <c r="A409" s="24" t="s">
        <v>898</v>
      </c>
      <c r="B409" s="25" t="s">
        <v>899</v>
      </c>
      <c r="C409" s="28" t="s">
        <v>2537</v>
      </c>
      <c r="D409" s="180" t="s">
        <v>2650</v>
      </c>
    </row>
    <row r="410" spans="1:4" ht="15" customHeight="1" x14ac:dyDescent="0.25">
      <c r="A410" s="24" t="s">
        <v>900</v>
      </c>
      <c r="B410" s="25" t="s">
        <v>901</v>
      </c>
      <c r="C410" s="28" t="s">
        <v>2537</v>
      </c>
      <c r="D410" s="180" t="s">
        <v>2650</v>
      </c>
    </row>
    <row r="411" spans="1:4" ht="15" customHeight="1" x14ac:dyDescent="0.25">
      <c r="A411" s="24" t="s">
        <v>902</v>
      </c>
      <c r="B411" s="25" t="s">
        <v>903</v>
      </c>
      <c r="C411" s="28" t="s">
        <v>2537</v>
      </c>
      <c r="D411" s="180" t="s">
        <v>2650</v>
      </c>
    </row>
    <row r="412" spans="1:4" ht="15" customHeight="1" x14ac:dyDescent="0.25">
      <c r="A412" s="24" t="s">
        <v>904</v>
      </c>
      <c r="B412" s="25" t="s">
        <v>905</v>
      </c>
      <c r="C412" s="28" t="s">
        <v>2537</v>
      </c>
      <c r="D412" s="180" t="s">
        <v>2650</v>
      </c>
    </row>
    <row r="413" spans="1:4" ht="15" customHeight="1" x14ac:dyDescent="0.25">
      <c r="A413" s="24" t="s">
        <v>906</v>
      </c>
      <c r="B413" s="25" t="s">
        <v>907</v>
      </c>
      <c r="C413" s="28" t="s">
        <v>2537</v>
      </c>
      <c r="D413" s="180" t="s">
        <v>2650</v>
      </c>
    </row>
    <row r="414" spans="1:4" ht="15" customHeight="1" x14ac:dyDescent="0.25">
      <c r="A414" s="24" t="s">
        <v>908</v>
      </c>
      <c r="B414" s="25" t="s">
        <v>909</v>
      </c>
      <c r="C414" s="28" t="s">
        <v>2537</v>
      </c>
      <c r="D414" s="180" t="s">
        <v>2650</v>
      </c>
    </row>
    <row r="415" spans="1:4" ht="15" customHeight="1" x14ac:dyDescent="0.25">
      <c r="A415" s="24" t="s">
        <v>910</v>
      </c>
      <c r="B415" s="25" t="s">
        <v>911</v>
      </c>
      <c r="C415" s="28" t="s">
        <v>2537</v>
      </c>
      <c r="D415" s="180" t="s">
        <v>2650</v>
      </c>
    </row>
    <row r="416" spans="1:4" ht="15" customHeight="1" x14ac:dyDescent="0.25">
      <c r="A416" s="24" t="s">
        <v>912</v>
      </c>
      <c r="B416" s="25" t="s">
        <v>913</v>
      </c>
      <c r="C416" s="28" t="s">
        <v>2537</v>
      </c>
      <c r="D416" s="180" t="s">
        <v>2650</v>
      </c>
    </row>
    <row r="417" spans="1:4" ht="15" customHeight="1" x14ac:dyDescent="0.25">
      <c r="A417" s="24" t="s">
        <v>914</v>
      </c>
      <c r="B417" s="25" t="s">
        <v>915</v>
      </c>
      <c r="C417" s="28" t="s">
        <v>2537</v>
      </c>
      <c r="D417" s="180" t="s">
        <v>2650</v>
      </c>
    </row>
    <row r="418" spans="1:4" ht="15" customHeight="1" x14ac:dyDescent="0.25">
      <c r="A418" s="24" t="s">
        <v>916</v>
      </c>
      <c r="B418" s="25" t="s">
        <v>917</v>
      </c>
      <c r="C418" s="28" t="s">
        <v>2537</v>
      </c>
      <c r="D418" s="180" t="s">
        <v>2650</v>
      </c>
    </row>
    <row r="419" spans="1:4" ht="15" customHeight="1" x14ac:dyDescent="0.25">
      <c r="A419" s="24" t="s">
        <v>918</v>
      </c>
      <c r="B419" s="25" t="s">
        <v>919</v>
      </c>
      <c r="C419" s="28" t="s">
        <v>2537</v>
      </c>
      <c r="D419" s="180" t="s">
        <v>2650</v>
      </c>
    </row>
    <row r="420" spans="1:4" ht="15" customHeight="1" x14ac:dyDescent="0.25">
      <c r="A420" s="24" t="s">
        <v>920</v>
      </c>
      <c r="B420" s="25" t="s">
        <v>921</v>
      </c>
      <c r="C420" s="28" t="s">
        <v>2537</v>
      </c>
      <c r="D420" s="180" t="s">
        <v>2650</v>
      </c>
    </row>
    <row r="421" spans="1:4" ht="15" customHeight="1" x14ac:dyDescent="0.25">
      <c r="A421" s="24" t="s">
        <v>922</v>
      </c>
      <c r="B421" s="25" t="s">
        <v>923</v>
      </c>
      <c r="C421" s="28" t="s">
        <v>2537</v>
      </c>
      <c r="D421" s="180" t="s">
        <v>2650</v>
      </c>
    </row>
    <row r="422" spans="1:4" ht="15" customHeight="1" x14ac:dyDescent="0.25">
      <c r="A422" s="24" t="s">
        <v>924</v>
      </c>
      <c r="B422" s="25" t="s">
        <v>925</v>
      </c>
      <c r="C422" s="28" t="s">
        <v>2537</v>
      </c>
      <c r="D422" s="180" t="s">
        <v>2650</v>
      </c>
    </row>
    <row r="423" spans="1:4" ht="15" customHeight="1" x14ac:dyDescent="0.25">
      <c r="A423" s="24" t="s">
        <v>926</v>
      </c>
      <c r="B423" s="25" t="s">
        <v>927</v>
      </c>
      <c r="C423" s="28" t="s">
        <v>2537</v>
      </c>
      <c r="D423" s="180" t="s">
        <v>2650</v>
      </c>
    </row>
    <row r="424" spans="1:4" ht="15" customHeight="1" x14ac:dyDescent="0.25">
      <c r="A424" s="24" t="s">
        <v>928</v>
      </c>
      <c r="B424" s="25" t="s">
        <v>929</v>
      </c>
      <c r="C424" s="28" t="s">
        <v>2537</v>
      </c>
      <c r="D424" s="180" t="s">
        <v>2650</v>
      </c>
    </row>
    <row r="425" spans="1:4" ht="15" customHeight="1" x14ac:dyDescent="0.25">
      <c r="A425" s="24" t="s">
        <v>930</v>
      </c>
      <c r="B425" s="25" t="s">
        <v>931</v>
      </c>
      <c r="C425" s="28" t="s">
        <v>2537</v>
      </c>
      <c r="D425" s="180" t="s">
        <v>2650</v>
      </c>
    </row>
    <row r="426" spans="1:4" ht="15" customHeight="1" x14ac:dyDescent="0.25">
      <c r="A426" s="24" t="s">
        <v>932</v>
      </c>
      <c r="B426" s="25" t="s">
        <v>933</v>
      </c>
      <c r="C426" s="28" t="s">
        <v>2537</v>
      </c>
      <c r="D426" s="180" t="s">
        <v>2650</v>
      </c>
    </row>
    <row r="427" spans="1:4" ht="15" customHeight="1" x14ac:dyDescent="0.25">
      <c r="A427" s="24" t="s">
        <v>934</v>
      </c>
      <c r="B427" s="25" t="s">
        <v>935</v>
      </c>
      <c r="C427" s="28" t="s">
        <v>2537</v>
      </c>
      <c r="D427" s="180" t="s">
        <v>2650</v>
      </c>
    </row>
    <row r="428" spans="1:4" ht="15" customHeight="1" x14ac:dyDescent="0.25">
      <c r="A428" s="24" t="s">
        <v>936</v>
      </c>
      <c r="B428" s="25" t="s">
        <v>937</v>
      </c>
      <c r="C428" s="28" t="s">
        <v>2537</v>
      </c>
      <c r="D428" s="180" t="s">
        <v>2650</v>
      </c>
    </row>
    <row r="429" spans="1:4" ht="15" customHeight="1" x14ac:dyDescent="0.25">
      <c r="A429" s="24" t="s">
        <v>938</v>
      </c>
      <c r="B429" s="25" t="s">
        <v>939</v>
      </c>
      <c r="C429" s="28" t="s">
        <v>2537</v>
      </c>
      <c r="D429" s="180" t="s">
        <v>2650</v>
      </c>
    </row>
    <row r="430" spans="1:4" ht="15" customHeight="1" x14ac:dyDescent="0.25">
      <c r="A430" s="24" t="s">
        <v>940</v>
      </c>
      <c r="B430" s="25" t="s">
        <v>941</v>
      </c>
      <c r="C430" s="28" t="s">
        <v>2537</v>
      </c>
      <c r="D430" s="180" t="s">
        <v>2650</v>
      </c>
    </row>
    <row r="431" spans="1:4" ht="15" customHeight="1" x14ac:dyDescent="0.25">
      <c r="A431" s="24" t="s">
        <v>942</v>
      </c>
      <c r="B431" s="25" t="s">
        <v>943</v>
      </c>
      <c r="C431" s="28" t="s">
        <v>2537</v>
      </c>
      <c r="D431" s="180" t="s">
        <v>2650</v>
      </c>
    </row>
    <row r="432" spans="1:4" ht="15" customHeight="1" x14ac:dyDescent="0.25">
      <c r="A432" s="24" t="s">
        <v>944</v>
      </c>
      <c r="B432" s="25" t="s">
        <v>945</v>
      </c>
      <c r="C432" s="28" t="s">
        <v>2537</v>
      </c>
      <c r="D432" s="180" t="s">
        <v>2650</v>
      </c>
    </row>
    <row r="433" spans="1:4" ht="15" customHeight="1" x14ac:dyDescent="0.25">
      <c r="A433" s="24" t="s">
        <v>946</v>
      </c>
      <c r="B433" s="25" t="s">
        <v>947</v>
      </c>
      <c r="C433" s="28" t="s">
        <v>2537</v>
      </c>
      <c r="D433" s="180" t="s">
        <v>2650</v>
      </c>
    </row>
    <row r="434" spans="1:4" ht="15" customHeight="1" x14ac:dyDescent="0.25">
      <c r="A434" s="24" t="s">
        <v>948</v>
      </c>
      <c r="B434" s="25" t="s">
        <v>949</v>
      </c>
      <c r="C434" s="28" t="s">
        <v>2537</v>
      </c>
      <c r="D434" s="180" t="s">
        <v>2650</v>
      </c>
    </row>
    <row r="435" spans="1:4" ht="15" customHeight="1" x14ac:dyDescent="0.25">
      <c r="A435" s="24" t="s">
        <v>950</v>
      </c>
      <c r="B435" s="25" t="s">
        <v>951</v>
      </c>
      <c r="C435" s="28" t="s">
        <v>2537</v>
      </c>
      <c r="D435" s="180" t="s">
        <v>2650</v>
      </c>
    </row>
    <row r="436" spans="1:4" ht="15" customHeight="1" x14ac:dyDescent="0.25">
      <c r="A436" s="24" t="s">
        <v>952</v>
      </c>
      <c r="B436" s="25" t="s">
        <v>953</v>
      </c>
      <c r="C436" s="28" t="s">
        <v>2537</v>
      </c>
      <c r="D436" s="180" t="s">
        <v>2650</v>
      </c>
    </row>
    <row r="437" spans="1:4" ht="15" customHeight="1" x14ac:dyDescent="0.25">
      <c r="A437" s="24" t="s">
        <v>954</v>
      </c>
      <c r="B437" s="25" t="s">
        <v>955</v>
      </c>
      <c r="C437" s="28" t="s">
        <v>2537</v>
      </c>
      <c r="D437" s="180" t="s">
        <v>2650</v>
      </c>
    </row>
    <row r="438" spans="1:4" ht="15" customHeight="1" x14ac:dyDescent="0.25">
      <c r="A438" s="24" t="s">
        <v>956</v>
      </c>
      <c r="B438" s="25" t="s">
        <v>957</v>
      </c>
      <c r="C438" s="28" t="s">
        <v>2537</v>
      </c>
      <c r="D438" s="180" t="s">
        <v>2650</v>
      </c>
    </row>
    <row r="439" spans="1:4" ht="15" customHeight="1" x14ac:dyDescent="0.25">
      <c r="A439" s="24" t="s">
        <v>958</v>
      </c>
      <c r="B439" s="25" t="s">
        <v>959</v>
      </c>
      <c r="C439" s="28" t="s">
        <v>2537</v>
      </c>
      <c r="D439" s="180" t="s">
        <v>2650</v>
      </c>
    </row>
    <row r="440" spans="1:4" ht="15" customHeight="1" x14ac:dyDescent="0.25">
      <c r="A440" s="24" t="s">
        <v>960</v>
      </c>
      <c r="B440" s="25" t="s">
        <v>961</v>
      </c>
      <c r="C440" s="28" t="s">
        <v>2537</v>
      </c>
      <c r="D440" s="180" t="s">
        <v>2650</v>
      </c>
    </row>
    <row r="441" spans="1:4" ht="15" customHeight="1" x14ac:dyDescent="0.25">
      <c r="A441" s="24" t="s">
        <v>962</v>
      </c>
      <c r="B441" s="25" t="s">
        <v>963</v>
      </c>
      <c r="C441" s="28" t="s">
        <v>2537</v>
      </c>
      <c r="D441" s="180" t="s">
        <v>2650</v>
      </c>
    </row>
    <row r="442" spans="1:4" ht="15" customHeight="1" x14ac:dyDescent="0.25">
      <c r="A442" s="24" t="s">
        <v>964</v>
      </c>
      <c r="B442" s="25" t="s">
        <v>965</v>
      </c>
      <c r="C442" s="28" t="s">
        <v>2537</v>
      </c>
      <c r="D442" s="180" t="s">
        <v>2650</v>
      </c>
    </row>
    <row r="443" spans="1:4" ht="15" customHeight="1" x14ac:dyDescent="0.25">
      <c r="A443" s="24" t="s">
        <v>966</v>
      </c>
      <c r="B443" s="25" t="s">
        <v>967</v>
      </c>
      <c r="C443" s="28" t="s">
        <v>2537</v>
      </c>
      <c r="D443" s="180" t="s">
        <v>2650</v>
      </c>
    </row>
    <row r="444" spans="1:4" ht="15" customHeight="1" x14ac:dyDescent="0.25">
      <c r="A444" s="24" t="s">
        <v>968</v>
      </c>
      <c r="B444" s="25" t="s">
        <v>969</v>
      </c>
      <c r="C444" s="28" t="s">
        <v>2537</v>
      </c>
      <c r="D444" s="180" t="s">
        <v>2650</v>
      </c>
    </row>
    <row r="445" spans="1:4" ht="15" customHeight="1" x14ac:dyDescent="0.25">
      <c r="A445" s="24" t="s">
        <v>970</v>
      </c>
      <c r="B445" s="25" t="s">
        <v>971</v>
      </c>
      <c r="C445" s="28" t="s">
        <v>2537</v>
      </c>
      <c r="D445" s="180" t="s">
        <v>2650</v>
      </c>
    </row>
    <row r="446" spans="1:4" ht="15" customHeight="1" x14ac:dyDescent="0.25">
      <c r="A446" s="24" t="s">
        <v>972</v>
      </c>
      <c r="B446" s="25" t="s">
        <v>973</v>
      </c>
      <c r="C446" s="28" t="s">
        <v>2537</v>
      </c>
      <c r="D446" s="180" t="s">
        <v>2650</v>
      </c>
    </row>
    <row r="447" spans="1:4" ht="15" customHeight="1" x14ac:dyDescent="0.25">
      <c r="A447" s="24" t="s">
        <v>974</v>
      </c>
      <c r="B447" s="25" t="s">
        <v>975</v>
      </c>
      <c r="C447" s="28" t="s">
        <v>2537</v>
      </c>
      <c r="D447" s="180" t="s">
        <v>2650</v>
      </c>
    </row>
    <row r="448" spans="1:4" ht="15" customHeight="1" x14ac:dyDescent="0.25">
      <c r="A448" s="24" t="s">
        <v>976</v>
      </c>
      <c r="B448" s="25" t="s">
        <v>977</v>
      </c>
      <c r="C448" s="28" t="s">
        <v>2537</v>
      </c>
      <c r="D448" s="180" t="s">
        <v>2650</v>
      </c>
    </row>
    <row r="449" spans="1:4" ht="15" customHeight="1" x14ac:dyDescent="0.25">
      <c r="A449" s="24" t="s">
        <v>978</v>
      </c>
      <c r="B449" s="25" t="s">
        <v>979</v>
      </c>
      <c r="C449" s="28" t="s">
        <v>2537</v>
      </c>
      <c r="D449" s="180" t="s">
        <v>2650</v>
      </c>
    </row>
    <row r="450" spans="1:4" ht="15" customHeight="1" x14ac:dyDescent="0.25">
      <c r="A450" s="24" t="s">
        <v>980</v>
      </c>
      <c r="B450" s="25" t="s">
        <v>981</v>
      </c>
      <c r="C450" s="28" t="s">
        <v>2537</v>
      </c>
      <c r="D450" s="180" t="s">
        <v>2650</v>
      </c>
    </row>
    <row r="451" spans="1:4" ht="15" customHeight="1" x14ac:dyDescent="0.25">
      <c r="A451" s="24" t="s">
        <v>982</v>
      </c>
      <c r="B451" s="25" t="s">
        <v>983</v>
      </c>
      <c r="C451" s="28" t="s">
        <v>2537</v>
      </c>
      <c r="D451" s="180" t="s">
        <v>2650</v>
      </c>
    </row>
    <row r="452" spans="1:4" ht="15" customHeight="1" x14ac:dyDescent="0.25">
      <c r="A452" s="24" t="s">
        <v>984</v>
      </c>
      <c r="B452" s="25" t="s">
        <v>985</v>
      </c>
      <c r="C452" s="28" t="s">
        <v>2537</v>
      </c>
      <c r="D452" s="180" t="s">
        <v>2650</v>
      </c>
    </row>
    <row r="453" spans="1:4" ht="15" customHeight="1" x14ac:dyDescent="0.25">
      <c r="A453" s="24" t="s">
        <v>986</v>
      </c>
      <c r="B453" s="25" t="s">
        <v>987</v>
      </c>
      <c r="C453" s="28" t="s">
        <v>2537</v>
      </c>
      <c r="D453" s="180" t="s">
        <v>2650</v>
      </c>
    </row>
    <row r="454" spans="1:4" ht="15" customHeight="1" x14ac:dyDescent="0.25">
      <c r="A454" s="24" t="s">
        <v>988</v>
      </c>
      <c r="B454" s="25" t="s">
        <v>989</v>
      </c>
      <c r="C454" s="28" t="s">
        <v>2537</v>
      </c>
      <c r="D454" s="180" t="s">
        <v>2650</v>
      </c>
    </row>
    <row r="455" spans="1:4" ht="15" customHeight="1" x14ac:dyDescent="0.25">
      <c r="A455" s="24" t="s">
        <v>990</v>
      </c>
      <c r="B455" s="25" t="s">
        <v>991</v>
      </c>
      <c r="C455" s="28" t="s">
        <v>2537</v>
      </c>
      <c r="D455" s="180" t="s">
        <v>2650</v>
      </c>
    </row>
    <row r="456" spans="1:4" ht="15" customHeight="1" x14ac:dyDescent="0.25">
      <c r="A456" s="24" t="s">
        <v>992</v>
      </c>
      <c r="B456" s="25" t="s">
        <v>993</v>
      </c>
      <c r="C456" s="28" t="s">
        <v>2537</v>
      </c>
      <c r="D456" s="180" t="s">
        <v>2650</v>
      </c>
    </row>
    <row r="457" spans="1:4" ht="15" customHeight="1" x14ac:dyDescent="0.25">
      <c r="A457" s="24" t="s">
        <v>994</v>
      </c>
      <c r="B457" s="25" t="s">
        <v>995</v>
      </c>
      <c r="C457" s="28" t="s">
        <v>2537</v>
      </c>
      <c r="D457" s="180" t="s">
        <v>2650</v>
      </c>
    </row>
    <row r="458" spans="1:4" ht="15" customHeight="1" x14ac:dyDescent="0.25">
      <c r="A458" s="24" t="s">
        <v>996</v>
      </c>
      <c r="B458" s="25" t="s">
        <v>997</v>
      </c>
      <c r="C458" s="28" t="s">
        <v>2537</v>
      </c>
      <c r="D458" s="180" t="s">
        <v>2650</v>
      </c>
    </row>
    <row r="459" spans="1:4" ht="15" customHeight="1" x14ac:dyDescent="0.25">
      <c r="A459" s="24" t="s">
        <v>998</v>
      </c>
      <c r="B459" s="25" t="s">
        <v>999</v>
      </c>
      <c r="C459" s="28" t="s">
        <v>2537</v>
      </c>
      <c r="D459" s="180" t="s">
        <v>2650</v>
      </c>
    </row>
    <row r="460" spans="1:4" ht="15" customHeight="1" x14ac:dyDescent="0.25">
      <c r="A460" s="24" t="s">
        <v>1000</v>
      </c>
      <c r="B460" s="25" t="s">
        <v>1001</v>
      </c>
      <c r="C460" s="28" t="s">
        <v>2537</v>
      </c>
      <c r="D460" s="180" t="s">
        <v>2650</v>
      </c>
    </row>
    <row r="461" spans="1:4" ht="15" customHeight="1" x14ac:dyDescent="0.25">
      <c r="A461" s="24" t="s">
        <v>1002</v>
      </c>
      <c r="B461" s="25" t="s">
        <v>1003</v>
      </c>
      <c r="C461" s="28" t="s">
        <v>2537</v>
      </c>
      <c r="D461" s="180" t="s">
        <v>2650</v>
      </c>
    </row>
    <row r="462" spans="1:4" ht="15" customHeight="1" x14ac:dyDescent="0.25">
      <c r="A462" s="24" t="s">
        <v>1004</v>
      </c>
      <c r="B462" s="25" t="s">
        <v>1005</v>
      </c>
      <c r="C462" s="28" t="s">
        <v>2537</v>
      </c>
      <c r="D462" s="180" t="s">
        <v>2650</v>
      </c>
    </row>
    <row r="463" spans="1:4" ht="15" customHeight="1" x14ac:dyDescent="0.25">
      <c r="A463" s="24" t="s">
        <v>1006</v>
      </c>
      <c r="B463" s="25" t="s">
        <v>1007</v>
      </c>
      <c r="C463" s="28" t="s">
        <v>2537</v>
      </c>
      <c r="D463" s="180" t="s">
        <v>2650</v>
      </c>
    </row>
    <row r="464" spans="1:4" ht="15" customHeight="1" x14ac:dyDescent="0.25">
      <c r="A464" s="24" t="s">
        <v>1008</v>
      </c>
      <c r="B464" s="25" t="s">
        <v>1009</v>
      </c>
      <c r="C464" s="28" t="s">
        <v>2537</v>
      </c>
      <c r="D464" s="180" t="s">
        <v>2650</v>
      </c>
    </row>
    <row r="465" spans="1:4" ht="15" customHeight="1" x14ac:dyDescent="0.25">
      <c r="A465" s="24" t="s">
        <v>1010</v>
      </c>
      <c r="B465" s="25" t="s">
        <v>1011</v>
      </c>
      <c r="C465" s="28" t="s">
        <v>2537</v>
      </c>
      <c r="D465" s="180" t="s">
        <v>2650</v>
      </c>
    </row>
    <row r="466" spans="1:4" ht="15" customHeight="1" x14ac:dyDescent="0.25">
      <c r="A466" s="26" t="s">
        <v>1012</v>
      </c>
      <c r="B466" s="27" t="s">
        <v>2644</v>
      </c>
      <c r="C466" s="28" t="s">
        <v>2537</v>
      </c>
      <c r="D466" s="180" t="s">
        <v>2650</v>
      </c>
    </row>
    <row r="467" spans="1:4" ht="15" customHeight="1" x14ac:dyDescent="0.25">
      <c r="A467" s="24" t="s">
        <v>1013</v>
      </c>
      <c r="B467" s="25" t="s">
        <v>1014</v>
      </c>
      <c r="C467" s="28" t="s">
        <v>2537</v>
      </c>
      <c r="D467" s="180" t="s">
        <v>2650</v>
      </c>
    </row>
    <row r="468" spans="1:4" ht="15" customHeight="1" x14ac:dyDescent="0.25">
      <c r="A468" s="24" t="s">
        <v>1015</v>
      </c>
      <c r="B468" s="25" t="s">
        <v>1016</v>
      </c>
      <c r="C468" s="28" t="s">
        <v>2537</v>
      </c>
      <c r="D468" s="180" t="s">
        <v>2650</v>
      </c>
    </row>
    <row r="469" spans="1:4" ht="15" customHeight="1" x14ac:dyDescent="0.25">
      <c r="A469" s="24" t="s">
        <v>1017</v>
      </c>
      <c r="B469" s="25" t="s">
        <v>1018</v>
      </c>
      <c r="C469" s="28" t="s">
        <v>2537</v>
      </c>
      <c r="D469" s="180" t="s">
        <v>2650</v>
      </c>
    </row>
    <row r="470" spans="1:4" ht="15" customHeight="1" x14ac:dyDescent="0.25">
      <c r="A470" s="24" t="s">
        <v>1019</v>
      </c>
      <c r="B470" s="25" t="s">
        <v>1020</v>
      </c>
      <c r="C470" s="28" t="s">
        <v>2537</v>
      </c>
      <c r="D470" s="180" t="s">
        <v>2650</v>
      </c>
    </row>
    <row r="471" spans="1:4" ht="15" customHeight="1" x14ac:dyDescent="0.25">
      <c r="A471" s="26" t="s">
        <v>1021</v>
      </c>
      <c r="B471" s="27" t="s">
        <v>2645</v>
      </c>
      <c r="C471" s="28" t="s">
        <v>2537</v>
      </c>
      <c r="D471" s="180" t="s">
        <v>2650</v>
      </c>
    </row>
    <row r="472" spans="1:4" ht="15" customHeight="1" x14ac:dyDescent="0.25">
      <c r="A472" s="26" t="s">
        <v>1022</v>
      </c>
      <c r="B472" s="27" t="s">
        <v>2645</v>
      </c>
      <c r="C472" s="28" t="s">
        <v>2537</v>
      </c>
      <c r="D472" s="180" t="s">
        <v>2650</v>
      </c>
    </row>
    <row r="473" spans="1:4" ht="15" customHeight="1" x14ac:dyDescent="0.25">
      <c r="A473" s="24" t="s">
        <v>1023</v>
      </c>
      <c r="B473" s="25" t="s">
        <v>1024</v>
      </c>
      <c r="C473" s="28" t="s">
        <v>2537</v>
      </c>
      <c r="D473" s="180" t="s">
        <v>2650</v>
      </c>
    </row>
    <row r="474" spans="1:4" ht="15" customHeight="1" x14ac:dyDescent="0.25">
      <c r="A474" s="24" t="s">
        <v>1025</v>
      </c>
      <c r="B474" s="25" t="s">
        <v>1026</v>
      </c>
      <c r="C474" s="28" t="s">
        <v>2537</v>
      </c>
      <c r="D474" s="180" t="s">
        <v>2650</v>
      </c>
    </row>
    <row r="475" spans="1:4" ht="15" customHeight="1" x14ac:dyDescent="0.25">
      <c r="A475" s="24" t="s">
        <v>1027</v>
      </c>
      <c r="B475" s="25" t="s">
        <v>1028</v>
      </c>
      <c r="C475" s="28" t="s">
        <v>2537</v>
      </c>
      <c r="D475" s="180" t="s">
        <v>2650</v>
      </c>
    </row>
    <row r="476" spans="1:4" ht="15" customHeight="1" x14ac:dyDescent="0.25">
      <c r="A476" s="24" t="s">
        <v>1029</v>
      </c>
      <c r="B476" s="25" t="s">
        <v>1030</v>
      </c>
      <c r="C476" s="28" t="s">
        <v>2537</v>
      </c>
      <c r="D476" s="180" t="s">
        <v>2650</v>
      </c>
    </row>
    <row r="477" spans="1:4" ht="15" customHeight="1" x14ac:dyDescent="0.25">
      <c r="A477" s="24" t="s">
        <v>1031</v>
      </c>
      <c r="B477" s="25" t="s">
        <v>1032</v>
      </c>
      <c r="C477" s="28" t="s">
        <v>2537</v>
      </c>
      <c r="D477" s="180" t="s">
        <v>2650</v>
      </c>
    </row>
    <row r="478" spans="1:4" ht="15" customHeight="1" x14ac:dyDescent="0.25">
      <c r="A478" s="24" t="s">
        <v>1033</v>
      </c>
      <c r="B478" s="25" t="s">
        <v>1034</v>
      </c>
      <c r="C478" s="28" t="s">
        <v>2537</v>
      </c>
      <c r="D478" s="180" t="s">
        <v>2650</v>
      </c>
    </row>
    <row r="479" spans="1:4" ht="15" customHeight="1" x14ac:dyDescent="0.25">
      <c r="A479" s="24" t="s">
        <v>1035</v>
      </c>
      <c r="B479" s="25" t="s">
        <v>1036</v>
      </c>
      <c r="C479" s="28" t="s">
        <v>2537</v>
      </c>
      <c r="D479" s="180" t="s">
        <v>2650</v>
      </c>
    </row>
    <row r="480" spans="1:4" ht="15" customHeight="1" x14ac:dyDescent="0.25">
      <c r="A480" s="24" t="s">
        <v>1037</v>
      </c>
      <c r="B480" s="25" t="s">
        <v>1038</v>
      </c>
      <c r="C480" s="28" t="s">
        <v>2537</v>
      </c>
      <c r="D480" s="180" t="s">
        <v>2650</v>
      </c>
    </row>
    <row r="481" spans="1:4" ht="15" customHeight="1" x14ac:dyDescent="0.25">
      <c r="A481" s="24" t="s">
        <v>1039</v>
      </c>
      <c r="B481" s="25" t="s">
        <v>1040</v>
      </c>
      <c r="C481" s="28" t="s">
        <v>2537</v>
      </c>
      <c r="D481" s="180" t="s">
        <v>2650</v>
      </c>
    </row>
    <row r="482" spans="1:4" ht="15" customHeight="1" x14ac:dyDescent="0.25">
      <c r="A482" s="24" t="s">
        <v>1041</v>
      </c>
      <c r="B482" s="25" t="s">
        <v>1042</v>
      </c>
      <c r="C482" s="28" t="s">
        <v>2537</v>
      </c>
      <c r="D482" s="180" t="s">
        <v>2650</v>
      </c>
    </row>
    <row r="483" spans="1:4" ht="15" customHeight="1" x14ac:dyDescent="0.25">
      <c r="A483" s="24" t="s">
        <v>1043</v>
      </c>
      <c r="B483" s="25" t="s">
        <v>1044</v>
      </c>
      <c r="C483" s="28" t="s">
        <v>2537</v>
      </c>
      <c r="D483" s="180" t="s">
        <v>2650</v>
      </c>
    </row>
    <row r="484" spans="1:4" ht="15" customHeight="1" x14ac:dyDescent="0.25">
      <c r="A484" s="24" t="s">
        <v>1045</v>
      </c>
      <c r="B484" s="25" t="s">
        <v>1046</v>
      </c>
      <c r="C484" s="28" t="s">
        <v>2537</v>
      </c>
      <c r="D484" s="180" t="s">
        <v>2650</v>
      </c>
    </row>
    <row r="485" spans="1:4" ht="15" customHeight="1" x14ac:dyDescent="0.25">
      <c r="A485" s="24" t="s">
        <v>1047</v>
      </c>
      <c r="B485" s="25" t="s">
        <v>1048</v>
      </c>
      <c r="C485" s="28" t="s">
        <v>2537</v>
      </c>
      <c r="D485" s="180" t="s">
        <v>2650</v>
      </c>
    </row>
    <row r="486" spans="1:4" ht="15" customHeight="1" x14ac:dyDescent="0.25">
      <c r="A486" s="24" t="s">
        <v>1049</v>
      </c>
      <c r="B486" s="25" t="s">
        <v>1050</v>
      </c>
      <c r="C486" s="28" t="s">
        <v>2537</v>
      </c>
      <c r="D486" s="180" t="s">
        <v>2650</v>
      </c>
    </row>
    <row r="487" spans="1:4" ht="15" customHeight="1" x14ac:dyDescent="0.25">
      <c r="A487" s="24" t="s">
        <v>1051</v>
      </c>
      <c r="B487" s="25" t="s">
        <v>1052</v>
      </c>
      <c r="C487" s="28" t="s">
        <v>2537</v>
      </c>
      <c r="D487" s="180" t="s">
        <v>2650</v>
      </c>
    </row>
    <row r="488" spans="1:4" ht="15" customHeight="1" x14ac:dyDescent="0.25">
      <c r="A488" s="24" t="s">
        <v>1053</v>
      </c>
      <c r="B488" s="25" t="s">
        <v>1054</v>
      </c>
      <c r="C488" s="28" t="s">
        <v>2537</v>
      </c>
      <c r="D488" s="180" t="s">
        <v>2650</v>
      </c>
    </row>
    <row r="489" spans="1:4" ht="15" customHeight="1" x14ac:dyDescent="0.25">
      <c r="A489" s="24" t="s">
        <v>1055</v>
      </c>
      <c r="B489" s="25" t="s">
        <v>1056</v>
      </c>
      <c r="C489" s="28" t="s">
        <v>2537</v>
      </c>
      <c r="D489" s="180" t="s">
        <v>2650</v>
      </c>
    </row>
    <row r="490" spans="1:4" ht="15" customHeight="1" x14ac:dyDescent="0.25">
      <c r="A490" s="24" t="s">
        <v>1057</v>
      </c>
      <c r="B490" s="25" t="s">
        <v>1058</v>
      </c>
      <c r="C490" s="28" t="s">
        <v>2537</v>
      </c>
      <c r="D490" s="180" t="s">
        <v>2650</v>
      </c>
    </row>
    <row r="491" spans="1:4" ht="15" customHeight="1" x14ac:dyDescent="0.25">
      <c r="A491" s="24" t="s">
        <v>1059</v>
      </c>
      <c r="B491" s="25" t="s">
        <v>1060</v>
      </c>
      <c r="C491" s="28" t="s">
        <v>2537</v>
      </c>
      <c r="D491" s="180" t="s">
        <v>2650</v>
      </c>
    </row>
    <row r="492" spans="1:4" ht="15" customHeight="1" x14ac:dyDescent="0.25">
      <c r="A492" s="24" t="s">
        <v>1061</v>
      </c>
      <c r="B492" s="25" t="s">
        <v>1062</v>
      </c>
      <c r="C492" s="28" t="s">
        <v>2537</v>
      </c>
      <c r="D492" s="180" t="s">
        <v>2650</v>
      </c>
    </row>
    <row r="493" spans="1:4" ht="15" customHeight="1" x14ac:dyDescent="0.25">
      <c r="A493" s="24" t="s">
        <v>1063</v>
      </c>
      <c r="B493" s="25" t="s">
        <v>1064</v>
      </c>
      <c r="C493" s="28" t="s">
        <v>2537</v>
      </c>
      <c r="D493" s="180" t="s">
        <v>2650</v>
      </c>
    </row>
    <row r="494" spans="1:4" ht="15" customHeight="1" x14ac:dyDescent="0.25">
      <c r="A494" s="24" t="s">
        <v>1065</v>
      </c>
      <c r="B494" s="25" t="s">
        <v>1066</v>
      </c>
      <c r="C494" s="28" t="s">
        <v>2537</v>
      </c>
      <c r="D494" s="180" t="s">
        <v>2650</v>
      </c>
    </row>
    <row r="495" spans="1:4" ht="15" customHeight="1" x14ac:dyDescent="0.25">
      <c r="A495" s="24" t="s">
        <v>1067</v>
      </c>
      <c r="B495" s="25" t="s">
        <v>1068</v>
      </c>
      <c r="C495" s="28" t="s">
        <v>2537</v>
      </c>
      <c r="D495" s="180" t="s">
        <v>2650</v>
      </c>
    </row>
    <row r="496" spans="1:4" ht="15" customHeight="1" x14ac:dyDescent="0.25">
      <c r="A496" s="24" t="s">
        <v>1069</v>
      </c>
      <c r="B496" s="25" t="s">
        <v>1070</v>
      </c>
      <c r="C496" s="28" t="s">
        <v>2537</v>
      </c>
      <c r="D496" s="180" t="s">
        <v>2650</v>
      </c>
    </row>
    <row r="497" spans="1:4" ht="15" customHeight="1" x14ac:dyDescent="0.25">
      <c r="A497" s="24" t="s">
        <v>1071</v>
      </c>
      <c r="B497" s="25" t="s">
        <v>1072</v>
      </c>
      <c r="C497" s="28" t="s">
        <v>2537</v>
      </c>
      <c r="D497" s="180" t="s">
        <v>2650</v>
      </c>
    </row>
    <row r="498" spans="1:4" ht="15" customHeight="1" x14ac:dyDescent="0.25">
      <c r="A498" s="24" t="s">
        <v>1073</v>
      </c>
      <c r="B498" s="25" t="s">
        <v>1074</v>
      </c>
      <c r="C498" s="28" t="s">
        <v>2537</v>
      </c>
      <c r="D498" s="180" t="s">
        <v>2650</v>
      </c>
    </row>
    <row r="499" spans="1:4" ht="15" customHeight="1" x14ac:dyDescent="0.25">
      <c r="A499" s="24" t="s">
        <v>1075</v>
      </c>
      <c r="B499" s="25" t="s">
        <v>1076</v>
      </c>
      <c r="C499" s="28" t="s">
        <v>2537</v>
      </c>
      <c r="D499" s="180" t="s">
        <v>2650</v>
      </c>
    </row>
    <row r="500" spans="1:4" ht="15" customHeight="1" x14ac:dyDescent="0.25">
      <c r="A500" s="24" t="s">
        <v>1077</v>
      </c>
      <c r="B500" s="25" t="s">
        <v>1078</v>
      </c>
      <c r="C500" s="28" t="s">
        <v>2537</v>
      </c>
      <c r="D500" s="180" t="s">
        <v>2650</v>
      </c>
    </row>
    <row r="501" spans="1:4" ht="15" customHeight="1" x14ac:dyDescent="0.25">
      <c r="A501" s="24" t="s">
        <v>1079</v>
      </c>
      <c r="B501" s="25" t="s">
        <v>1080</v>
      </c>
      <c r="C501" s="28" t="s">
        <v>2537</v>
      </c>
      <c r="D501" s="180" t="s">
        <v>2650</v>
      </c>
    </row>
    <row r="502" spans="1:4" ht="15" customHeight="1" x14ac:dyDescent="0.25">
      <c r="A502" s="24" t="s">
        <v>1081</v>
      </c>
      <c r="B502" s="25" t="s">
        <v>1082</v>
      </c>
      <c r="C502" s="28" t="s">
        <v>2537</v>
      </c>
      <c r="D502" s="180" t="s">
        <v>2650</v>
      </c>
    </row>
    <row r="503" spans="1:4" ht="15" customHeight="1" x14ac:dyDescent="0.25">
      <c r="A503" s="24" t="s">
        <v>1083</v>
      </c>
      <c r="B503" s="25" t="s">
        <v>1084</v>
      </c>
      <c r="C503" s="28" t="s">
        <v>2537</v>
      </c>
      <c r="D503" s="180" t="s">
        <v>2650</v>
      </c>
    </row>
    <row r="504" spans="1:4" ht="15" customHeight="1" x14ac:dyDescent="0.25">
      <c r="A504" s="24" t="s">
        <v>1085</v>
      </c>
      <c r="B504" s="25" t="s">
        <v>1086</v>
      </c>
      <c r="C504" s="28" t="s">
        <v>2537</v>
      </c>
      <c r="D504" s="180" t="s">
        <v>2650</v>
      </c>
    </row>
    <row r="505" spans="1:4" ht="15" customHeight="1" x14ac:dyDescent="0.25">
      <c r="A505" s="24" t="s">
        <v>1087</v>
      </c>
      <c r="B505" s="25" t="s">
        <v>1088</v>
      </c>
      <c r="C505" s="28" t="s">
        <v>2537</v>
      </c>
      <c r="D505" s="180" t="s">
        <v>2650</v>
      </c>
    </row>
    <row r="506" spans="1:4" ht="15" customHeight="1" x14ac:dyDescent="0.25">
      <c r="A506" s="24" t="s">
        <v>1089</v>
      </c>
      <c r="B506" s="25" t="s">
        <v>1090</v>
      </c>
      <c r="C506" s="28" t="s">
        <v>2537</v>
      </c>
      <c r="D506" s="180" t="s">
        <v>2650</v>
      </c>
    </row>
    <row r="507" spans="1:4" ht="15" customHeight="1" x14ac:dyDescent="0.25">
      <c r="A507" s="24" t="s">
        <v>1091</v>
      </c>
      <c r="B507" s="25" t="s">
        <v>1092</v>
      </c>
      <c r="C507" s="28" t="s">
        <v>2537</v>
      </c>
      <c r="D507" s="180" t="s">
        <v>2650</v>
      </c>
    </row>
    <row r="508" spans="1:4" ht="15" customHeight="1" x14ac:dyDescent="0.25">
      <c r="A508" s="24" t="s">
        <v>1093</v>
      </c>
      <c r="B508" s="25" t="s">
        <v>1094</v>
      </c>
      <c r="C508" s="28" t="s">
        <v>2537</v>
      </c>
      <c r="D508" s="180" t="s">
        <v>2650</v>
      </c>
    </row>
    <row r="509" spans="1:4" ht="15" customHeight="1" x14ac:dyDescent="0.25">
      <c r="A509" s="24" t="s">
        <v>1095</v>
      </c>
      <c r="B509" s="25" t="s">
        <v>1096</v>
      </c>
      <c r="C509" s="28" t="s">
        <v>2537</v>
      </c>
      <c r="D509" s="180" t="s">
        <v>2650</v>
      </c>
    </row>
    <row r="510" spans="1:4" ht="15" customHeight="1" x14ac:dyDescent="0.25">
      <c r="A510" s="24" t="s">
        <v>1097</v>
      </c>
      <c r="B510" s="25" t="s">
        <v>1098</v>
      </c>
      <c r="C510" s="28" t="s">
        <v>2537</v>
      </c>
      <c r="D510" s="180" t="s">
        <v>2650</v>
      </c>
    </row>
    <row r="511" spans="1:4" ht="15" customHeight="1" x14ac:dyDescent="0.25">
      <c r="A511" s="24" t="s">
        <v>1099</v>
      </c>
      <c r="B511" s="25" t="s">
        <v>1100</v>
      </c>
      <c r="C511" s="28" t="s">
        <v>2537</v>
      </c>
      <c r="D511" s="180" t="s">
        <v>2650</v>
      </c>
    </row>
    <row r="512" spans="1:4" ht="15" customHeight="1" x14ac:dyDescent="0.25">
      <c r="A512" s="24" t="s">
        <v>1101</v>
      </c>
      <c r="B512" s="25" t="s">
        <v>1102</v>
      </c>
      <c r="C512" s="28" t="s">
        <v>2537</v>
      </c>
      <c r="D512" s="180" t="s">
        <v>2650</v>
      </c>
    </row>
    <row r="513" spans="1:4" ht="15" customHeight="1" x14ac:dyDescent="0.25">
      <c r="A513" s="24" t="s">
        <v>1103</v>
      </c>
      <c r="B513" s="25" t="s">
        <v>1104</v>
      </c>
      <c r="C513" s="28" t="s">
        <v>2537</v>
      </c>
      <c r="D513" s="180" t="s">
        <v>2650</v>
      </c>
    </row>
    <row r="514" spans="1:4" ht="15" customHeight="1" x14ac:dyDescent="0.25">
      <c r="A514" s="24" t="s">
        <v>1105</v>
      </c>
      <c r="B514" s="25" t="s">
        <v>1106</v>
      </c>
      <c r="C514" s="28" t="s">
        <v>2537</v>
      </c>
      <c r="D514" s="180" t="s">
        <v>2650</v>
      </c>
    </row>
    <row r="515" spans="1:4" ht="15" customHeight="1" x14ac:dyDescent="0.25">
      <c r="A515" s="24" t="s">
        <v>1107</v>
      </c>
      <c r="B515" s="25" t="s">
        <v>1108</v>
      </c>
      <c r="C515" s="28" t="s">
        <v>2537</v>
      </c>
      <c r="D515" s="180" t="s">
        <v>2650</v>
      </c>
    </row>
    <row r="516" spans="1:4" ht="15" customHeight="1" x14ac:dyDescent="0.25">
      <c r="A516" s="24" t="s">
        <v>1109</v>
      </c>
      <c r="B516" s="25" t="s">
        <v>1110</v>
      </c>
      <c r="C516" s="28" t="s">
        <v>2537</v>
      </c>
      <c r="D516" s="180" t="s">
        <v>2650</v>
      </c>
    </row>
    <row r="517" spans="1:4" ht="15" customHeight="1" x14ac:dyDescent="0.25">
      <c r="A517" s="24" t="s">
        <v>1111</v>
      </c>
      <c r="B517" s="25" t="s">
        <v>1112</v>
      </c>
      <c r="C517" s="28" t="s">
        <v>2537</v>
      </c>
      <c r="D517" s="180" t="s">
        <v>2650</v>
      </c>
    </row>
    <row r="518" spans="1:4" ht="15" customHeight="1" x14ac:dyDescent="0.25">
      <c r="A518" s="24" t="s">
        <v>1113</v>
      </c>
      <c r="B518" s="25" t="s">
        <v>1114</v>
      </c>
      <c r="C518" s="28" t="s">
        <v>2537</v>
      </c>
      <c r="D518" s="180" t="s">
        <v>2650</v>
      </c>
    </row>
    <row r="519" spans="1:4" ht="15" customHeight="1" x14ac:dyDescent="0.25">
      <c r="A519" s="24" t="s">
        <v>1115</v>
      </c>
      <c r="B519" s="25" t="s">
        <v>1116</v>
      </c>
      <c r="C519" s="28" t="s">
        <v>2537</v>
      </c>
      <c r="D519" s="180" t="s">
        <v>2650</v>
      </c>
    </row>
    <row r="520" spans="1:4" ht="15" customHeight="1" x14ac:dyDescent="0.25">
      <c r="A520" s="24" t="s">
        <v>1117</v>
      </c>
      <c r="B520" s="25" t="s">
        <v>1118</v>
      </c>
      <c r="C520" s="28" t="s">
        <v>2537</v>
      </c>
      <c r="D520" s="180" t="s">
        <v>2650</v>
      </c>
    </row>
    <row r="521" spans="1:4" ht="15" customHeight="1" x14ac:dyDescent="0.25">
      <c r="A521" s="24" t="s">
        <v>1119</v>
      </c>
      <c r="B521" s="25" t="s">
        <v>1120</v>
      </c>
      <c r="C521" s="28" t="s">
        <v>2537</v>
      </c>
      <c r="D521" s="180" t="s">
        <v>2650</v>
      </c>
    </row>
    <row r="522" spans="1:4" ht="15" customHeight="1" x14ac:dyDescent="0.25">
      <c r="A522" s="24" t="s">
        <v>1121</v>
      </c>
      <c r="B522" s="25" t="s">
        <v>1122</v>
      </c>
      <c r="C522" s="28" t="s">
        <v>2537</v>
      </c>
      <c r="D522" s="180" t="s">
        <v>2650</v>
      </c>
    </row>
    <row r="523" spans="1:4" ht="15" customHeight="1" x14ac:dyDescent="0.25">
      <c r="A523" s="24" t="s">
        <v>1123</v>
      </c>
      <c r="B523" s="25" t="s">
        <v>1124</v>
      </c>
      <c r="C523" s="28" t="s">
        <v>2537</v>
      </c>
      <c r="D523" s="180" t="s">
        <v>2650</v>
      </c>
    </row>
    <row r="524" spans="1:4" ht="15" customHeight="1" x14ac:dyDescent="0.25">
      <c r="A524" s="24" t="s">
        <v>1125</v>
      </c>
      <c r="B524" s="25" t="s">
        <v>1126</v>
      </c>
      <c r="C524" s="28" t="s">
        <v>2537</v>
      </c>
      <c r="D524" s="180" t="s">
        <v>2650</v>
      </c>
    </row>
    <row r="525" spans="1:4" ht="15" customHeight="1" x14ac:dyDescent="0.25">
      <c r="A525" s="24" t="s">
        <v>1127</v>
      </c>
      <c r="B525" s="25" t="s">
        <v>1128</v>
      </c>
      <c r="C525" s="28" t="s">
        <v>2537</v>
      </c>
      <c r="D525" s="180" t="s">
        <v>2650</v>
      </c>
    </row>
    <row r="526" spans="1:4" ht="15" customHeight="1" x14ac:dyDescent="0.25">
      <c r="A526" s="24" t="s">
        <v>1129</v>
      </c>
      <c r="B526" s="25" t="s">
        <v>1130</v>
      </c>
      <c r="C526" s="28" t="s">
        <v>2537</v>
      </c>
      <c r="D526" s="180" t="s">
        <v>2650</v>
      </c>
    </row>
    <row r="527" spans="1:4" ht="15" customHeight="1" x14ac:dyDescent="0.25">
      <c r="A527" s="24" t="s">
        <v>1131</v>
      </c>
      <c r="B527" s="25" t="s">
        <v>1132</v>
      </c>
      <c r="C527" s="28" t="s">
        <v>2537</v>
      </c>
      <c r="D527" s="180" t="s">
        <v>2650</v>
      </c>
    </row>
    <row r="528" spans="1:4" ht="15" customHeight="1" x14ac:dyDescent="0.25">
      <c r="A528" s="24" t="s">
        <v>1133</v>
      </c>
      <c r="B528" s="25" t="s">
        <v>1134</v>
      </c>
      <c r="C528" s="28" t="s">
        <v>2537</v>
      </c>
      <c r="D528" s="180" t="s">
        <v>2650</v>
      </c>
    </row>
    <row r="529" spans="1:4" ht="15" customHeight="1" x14ac:dyDescent="0.25">
      <c r="A529" s="24" t="s">
        <v>1135</v>
      </c>
      <c r="B529" s="25" t="s">
        <v>1136</v>
      </c>
      <c r="C529" s="28" t="s">
        <v>2537</v>
      </c>
      <c r="D529" s="180" t="s">
        <v>2650</v>
      </c>
    </row>
    <row r="530" spans="1:4" ht="15" customHeight="1" x14ac:dyDescent="0.25">
      <c r="A530" s="24" t="s">
        <v>1137</v>
      </c>
      <c r="B530" s="25" t="s">
        <v>1138</v>
      </c>
      <c r="C530" s="28" t="s">
        <v>2537</v>
      </c>
      <c r="D530" s="180" t="s">
        <v>2650</v>
      </c>
    </row>
    <row r="531" spans="1:4" ht="15" customHeight="1" x14ac:dyDescent="0.25">
      <c r="A531" s="24" t="s">
        <v>1139</v>
      </c>
      <c r="B531" s="25" t="s">
        <v>1140</v>
      </c>
      <c r="C531" s="28" t="s">
        <v>2537</v>
      </c>
      <c r="D531" s="180" t="s">
        <v>2650</v>
      </c>
    </row>
    <row r="532" spans="1:4" ht="15" customHeight="1" x14ac:dyDescent="0.25">
      <c r="A532" s="24" t="s">
        <v>1141</v>
      </c>
      <c r="B532" s="25" t="s">
        <v>1142</v>
      </c>
      <c r="C532" s="28" t="s">
        <v>2537</v>
      </c>
      <c r="D532" s="180" t="s">
        <v>2650</v>
      </c>
    </row>
    <row r="533" spans="1:4" ht="15" customHeight="1" x14ac:dyDescent="0.25">
      <c r="A533" s="24" t="s">
        <v>1143</v>
      </c>
      <c r="B533" s="25" t="s">
        <v>1144</v>
      </c>
      <c r="C533" s="28" t="s">
        <v>2537</v>
      </c>
      <c r="D533" s="180" t="s">
        <v>2650</v>
      </c>
    </row>
    <row r="534" spans="1:4" ht="15" customHeight="1" x14ac:dyDescent="0.25">
      <c r="A534" s="24" t="s">
        <v>1145</v>
      </c>
      <c r="B534" s="25" t="s">
        <v>1146</v>
      </c>
      <c r="C534" s="28" t="s">
        <v>2537</v>
      </c>
      <c r="D534" s="180" t="s">
        <v>2650</v>
      </c>
    </row>
    <row r="535" spans="1:4" ht="15" customHeight="1" x14ac:dyDescent="0.25">
      <c r="A535" s="24" t="s">
        <v>1147</v>
      </c>
      <c r="B535" s="25" t="s">
        <v>1148</v>
      </c>
      <c r="C535" s="28" t="s">
        <v>2537</v>
      </c>
      <c r="D535" s="180" t="s">
        <v>2650</v>
      </c>
    </row>
    <row r="536" spans="1:4" ht="15" customHeight="1" x14ac:dyDescent="0.25">
      <c r="A536" s="24" t="s">
        <v>1149</v>
      </c>
      <c r="B536" s="25" t="s">
        <v>1150</v>
      </c>
      <c r="C536" s="28" t="s">
        <v>2537</v>
      </c>
      <c r="D536" s="180" t="s">
        <v>2650</v>
      </c>
    </row>
    <row r="537" spans="1:4" ht="15" customHeight="1" x14ac:dyDescent="0.25">
      <c r="A537" s="24" t="s">
        <v>1151</v>
      </c>
      <c r="B537" s="25" t="s">
        <v>1152</v>
      </c>
      <c r="C537" s="28" t="s">
        <v>2537</v>
      </c>
      <c r="D537" s="180" t="s">
        <v>2650</v>
      </c>
    </row>
    <row r="538" spans="1:4" ht="15" customHeight="1" x14ac:dyDescent="0.25">
      <c r="A538" s="24" t="s">
        <v>1153</v>
      </c>
      <c r="B538" s="25" t="s">
        <v>1154</v>
      </c>
      <c r="C538" s="28" t="s">
        <v>2537</v>
      </c>
      <c r="D538" s="180" t="s">
        <v>2650</v>
      </c>
    </row>
    <row r="539" spans="1:4" ht="15" customHeight="1" x14ac:dyDescent="0.25">
      <c r="A539" s="24" t="s">
        <v>1155</v>
      </c>
      <c r="B539" s="25" t="s">
        <v>1156</v>
      </c>
      <c r="C539" s="28" t="s">
        <v>2537</v>
      </c>
      <c r="D539" s="180" t="s">
        <v>2650</v>
      </c>
    </row>
    <row r="540" spans="1:4" ht="15" customHeight="1" x14ac:dyDescent="0.25">
      <c r="A540" s="24" t="s">
        <v>1157</v>
      </c>
      <c r="B540" s="25" t="s">
        <v>1158</v>
      </c>
      <c r="C540" s="28" t="s">
        <v>2537</v>
      </c>
      <c r="D540" s="180" t="s">
        <v>2650</v>
      </c>
    </row>
    <row r="541" spans="1:4" ht="15" customHeight="1" x14ac:dyDescent="0.25">
      <c r="A541" s="24" t="s">
        <v>1159</v>
      </c>
      <c r="B541" s="25" t="s">
        <v>1160</v>
      </c>
      <c r="C541" s="28" t="s">
        <v>2537</v>
      </c>
      <c r="D541" s="180" t="s">
        <v>2650</v>
      </c>
    </row>
    <row r="542" spans="1:4" ht="15" customHeight="1" x14ac:dyDescent="0.25">
      <c r="A542" s="24" t="s">
        <v>1161</v>
      </c>
      <c r="B542" s="25" t="s">
        <v>1162</v>
      </c>
      <c r="C542" s="28" t="s">
        <v>2537</v>
      </c>
      <c r="D542" s="180" t="s">
        <v>2650</v>
      </c>
    </row>
    <row r="543" spans="1:4" ht="15" customHeight="1" x14ac:dyDescent="0.25">
      <c r="A543" s="24" t="s">
        <v>1163</v>
      </c>
      <c r="B543" s="25" t="s">
        <v>1164</v>
      </c>
      <c r="C543" s="28" t="s">
        <v>2537</v>
      </c>
      <c r="D543" s="180" t="s">
        <v>2650</v>
      </c>
    </row>
    <row r="544" spans="1:4" ht="15" customHeight="1" x14ac:dyDescent="0.25">
      <c r="A544" s="24" t="s">
        <v>1165</v>
      </c>
      <c r="B544" s="25" t="s">
        <v>1166</v>
      </c>
      <c r="C544" s="28" t="s">
        <v>2537</v>
      </c>
      <c r="D544" s="180" t="s">
        <v>2650</v>
      </c>
    </row>
    <row r="545" spans="1:4" ht="15" customHeight="1" x14ac:dyDescent="0.25">
      <c r="A545" s="24" t="s">
        <v>1167</v>
      </c>
      <c r="B545" s="25" t="s">
        <v>1168</v>
      </c>
      <c r="C545" s="28" t="s">
        <v>2537</v>
      </c>
      <c r="D545" s="180" t="s">
        <v>2650</v>
      </c>
    </row>
    <row r="546" spans="1:4" ht="15" customHeight="1" x14ac:dyDescent="0.25">
      <c r="A546" s="24" t="s">
        <v>1169</v>
      </c>
      <c r="B546" s="25" t="s">
        <v>1170</v>
      </c>
      <c r="C546" s="28" t="s">
        <v>2537</v>
      </c>
      <c r="D546" s="180" t="s">
        <v>2650</v>
      </c>
    </row>
    <row r="547" spans="1:4" ht="15" customHeight="1" x14ac:dyDescent="0.25">
      <c r="A547" s="24" t="s">
        <v>1171</v>
      </c>
      <c r="B547" s="25" t="s">
        <v>1172</v>
      </c>
      <c r="C547" s="28" t="s">
        <v>2537</v>
      </c>
      <c r="D547" s="180" t="s">
        <v>2649</v>
      </c>
    </row>
    <row r="548" spans="1:4" ht="15" customHeight="1" x14ac:dyDescent="0.25">
      <c r="A548" s="24" t="s">
        <v>1173</v>
      </c>
      <c r="B548" s="25" t="s">
        <v>1174</v>
      </c>
      <c r="C548" s="28" t="s">
        <v>2537</v>
      </c>
      <c r="D548" s="180" t="s">
        <v>2649</v>
      </c>
    </row>
    <row r="549" spans="1:4" ht="15" customHeight="1" x14ac:dyDescent="0.25">
      <c r="A549" s="24" t="s">
        <v>1175</v>
      </c>
      <c r="B549" s="25" t="s">
        <v>1176</v>
      </c>
      <c r="C549" s="28" t="s">
        <v>2537</v>
      </c>
      <c r="D549" s="180" t="s">
        <v>2649</v>
      </c>
    </row>
    <row r="550" spans="1:4" ht="15" customHeight="1" x14ac:dyDescent="0.25">
      <c r="A550" s="24" t="s">
        <v>1177</v>
      </c>
      <c r="B550" s="25" t="s">
        <v>1178</v>
      </c>
      <c r="C550" s="28" t="s">
        <v>2537</v>
      </c>
      <c r="D550" s="180" t="s">
        <v>2649</v>
      </c>
    </row>
    <row r="551" spans="1:4" ht="15" customHeight="1" x14ac:dyDescent="0.25">
      <c r="A551" s="24" t="s">
        <v>1179</v>
      </c>
      <c r="B551" s="25" t="s">
        <v>1180</v>
      </c>
      <c r="C551" s="28" t="s">
        <v>2537</v>
      </c>
      <c r="D551" s="180" t="s">
        <v>2649</v>
      </c>
    </row>
    <row r="552" spans="1:4" ht="15" customHeight="1" x14ac:dyDescent="0.25">
      <c r="A552" s="24" t="s">
        <v>1181</v>
      </c>
      <c r="B552" s="25" t="s">
        <v>1182</v>
      </c>
      <c r="C552" s="28" t="s">
        <v>2537</v>
      </c>
      <c r="D552" s="180" t="s">
        <v>2649</v>
      </c>
    </row>
    <row r="553" spans="1:4" ht="15" customHeight="1" x14ac:dyDescent="0.25">
      <c r="A553" s="24" t="s">
        <v>1183</v>
      </c>
      <c r="B553" s="25" t="s">
        <v>1184</v>
      </c>
      <c r="C553" s="28" t="s">
        <v>2537</v>
      </c>
      <c r="D553" s="180" t="s">
        <v>2649</v>
      </c>
    </row>
    <row r="554" spans="1:4" ht="15" customHeight="1" x14ac:dyDescent="0.25">
      <c r="A554" s="24" t="s">
        <v>1185</v>
      </c>
      <c r="B554" s="25" t="s">
        <v>1186</v>
      </c>
      <c r="C554" s="28" t="s">
        <v>2537</v>
      </c>
      <c r="D554" s="180" t="s">
        <v>2649</v>
      </c>
    </row>
    <row r="555" spans="1:4" ht="15" customHeight="1" x14ac:dyDescent="0.25">
      <c r="A555" s="24" t="s">
        <v>1187</v>
      </c>
      <c r="B555" s="25" t="s">
        <v>1188</v>
      </c>
      <c r="C555" s="28" t="s">
        <v>2537</v>
      </c>
      <c r="D555" s="180" t="s">
        <v>2649</v>
      </c>
    </row>
    <row r="556" spans="1:4" ht="15" customHeight="1" x14ac:dyDescent="0.25">
      <c r="A556" s="24" t="s">
        <v>1189</v>
      </c>
      <c r="B556" s="25" t="s">
        <v>1190</v>
      </c>
      <c r="C556" s="28" t="s">
        <v>2537</v>
      </c>
      <c r="D556" s="180" t="s">
        <v>2649</v>
      </c>
    </row>
    <row r="557" spans="1:4" ht="15" customHeight="1" x14ac:dyDescent="0.25">
      <c r="A557" s="24" t="s">
        <v>1191</v>
      </c>
      <c r="B557" s="25" t="s">
        <v>1192</v>
      </c>
      <c r="C557" s="28" t="s">
        <v>2537</v>
      </c>
      <c r="D557" s="180" t="s">
        <v>2649</v>
      </c>
    </row>
    <row r="558" spans="1:4" ht="15" customHeight="1" x14ac:dyDescent="0.25">
      <c r="A558" s="24" t="s">
        <v>1193</v>
      </c>
      <c r="B558" s="25" t="s">
        <v>1194</v>
      </c>
      <c r="C558" s="28" t="s">
        <v>2537</v>
      </c>
      <c r="D558" s="180" t="s">
        <v>2649</v>
      </c>
    </row>
    <row r="559" spans="1:4" ht="15" customHeight="1" x14ac:dyDescent="0.25">
      <c r="A559" s="24" t="s">
        <v>1195</v>
      </c>
      <c r="B559" s="25" t="s">
        <v>1196</v>
      </c>
      <c r="C559" s="28" t="s">
        <v>2537</v>
      </c>
      <c r="D559" s="180" t="s">
        <v>2649</v>
      </c>
    </row>
    <row r="560" spans="1:4" ht="15" customHeight="1" x14ac:dyDescent="0.25">
      <c r="A560" s="24" t="s">
        <v>1197</v>
      </c>
      <c r="B560" s="25" t="s">
        <v>1198</v>
      </c>
      <c r="C560" s="28" t="s">
        <v>2537</v>
      </c>
      <c r="D560" s="180" t="s">
        <v>2649</v>
      </c>
    </row>
    <row r="561" spans="1:4" ht="15" customHeight="1" x14ac:dyDescent="0.25">
      <c r="A561" s="24" t="s">
        <v>1199</v>
      </c>
      <c r="B561" s="25" t="s">
        <v>1200</v>
      </c>
      <c r="C561" s="28" t="s">
        <v>2537</v>
      </c>
      <c r="D561" s="180" t="s">
        <v>2649</v>
      </c>
    </row>
    <row r="562" spans="1:4" ht="15" customHeight="1" x14ac:dyDescent="0.25">
      <c r="A562" s="24" t="s">
        <v>1201</v>
      </c>
      <c r="B562" s="25" t="s">
        <v>1202</v>
      </c>
      <c r="C562" s="28" t="s">
        <v>2537</v>
      </c>
      <c r="D562" s="180" t="s">
        <v>2649</v>
      </c>
    </row>
    <row r="563" spans="1:4" ht="15" customHeight="1" x14ac:dyDescent="0.25">
      <c r="A563" s="24" t="s">
        <v>1203</v>
      </c>
      <c r="B563" s="25" t="s">
        <v>1204</v>
      </c>
      <c r="C563" s="28" t="s">
        <v>2537</v>
      </c>
      <c r="D563" s="180" t="s">
        <v>2649</v>
      </c>
    </row>
    <row r="564" spans="1:4" ht="15" customHeight="1" x14ac:dyDescent="0.25">
      <c r="A564" s="24" t="s">
        <v>1205</v>
      </c>
      <c r="B564" s="25" t="s">
        <v>1206</v>
      </c>
      <c r="C564" s="28" t="s">
        <v>2537</v>
      </c>
      <c r="D564" s="180" t="s">
        <v>2649</v>
      </c>
    </row>
    <row r="565" spans="1:4" ht="15" customHeight="1" x14ac:dyDescent="0.25">
      <c r="A565" s="24" t="s">
        <v>1207</v>
      </c>
      <c r="B565" s="25" t="s">
        <v>1208</v>
      </c>
      <c r="C565" s="28" t="s">
        <v>2537</v>
      </c>
      <c r="D565" s="180" t="s">
        <v>2649</v>
      </c>
    </row>
    <row r="566" spans="1:4" ht="15" customHeight="1" x14ac:dyDescent="0.25">
      <c r="A566" s="24" t="s">
        <v>1209</v>
      </c>
      <c r="B566" s="25" t="s">
        <v>1210</v>
      </c>
      <c r="C566" s="28" t="s">
        <v>2537</v>
      </c>
      <c r="D566" s="180" t="s">
        <v>2649</v>
      </c>
    </row>
    <row r="567" spans="1:4" ht="15" customHeight="1" x14ac:dyDescent="0.25">
      <c r="A567" s="24" t="s">
        <v>1211</v>
      </c>
      <c r="B567" s="25" t="s">
        <v>1212</v>
      </c>
      <c r="C567" s="28" t="s">
        <v>2537</v>
      </c>
      <c r="D567" s="180" t="s">
        <v>2649</v>
      </c>
    </row>
    <row r="568" spans="1:4" ht="15" customHeight="1" x14ac:dyDescent="0.25">
      <c r="A568" s="24" t="s">
        <v>1213</v>
      </c>
      <c r="B568" s="25" t="s">
        <v>1214</v>
      </c>
      <c r="C568" s="28" t="s">
        <v>2537</v>
      </c>
      <c r="D568" s="180" t="s">
        <v>2649</v>
      </c>
    </row>
    <row r="569" spans="1:4" ht="15" customHeight="1" x14ac:dyDescent="0.25">
      <c r="A569" s="24" t="s">
        <v>1215</v>
      </c>
      <c r="B569" s="25" t="s">
        <v>1216</v>
      </c>
      <c r="C569" s="28" t="s">
        <v>2537</v>
      </c>
      <c r="D569" s="180" t="s">
        <v>2649</v>
      </c>
    </row>
    <row r="570" spans="1:4" ht="15" customHeight="1" x14ac:dyDescent="0.25">
      <c r="A570" s="24" t="s">
        <v>1217</v>
      </c>
      <c r="B570" s="25" t="s">
        <v>1218</v>
      </c>
      <c r="C570" s="28" t="s">
        <v>2537</v>
      </c>
      <c r="D570" s="180" t="s">
        <v>2649</v>
      </c>
    </row>
    <row r="571" spans="1:4" ht="15" customHeight="1" x14ac:dyDescent="0.25">
      <c r="A571" s="24" t="s">
        <v>1219</v>
      </c>
      <c r="B571" s="25" t="s">
        <v>1220</v>
      </c>
      <c r="C571" s="28" t="s">
        <v>2537</v>
      </c>
      <c r="D571" s="180" t="s">
        <v>2649</v>
      </c>
    </row>
    <row r="572" spans="1:4" ht="15" customHeight="1" x14ac:dyDescent="0.25">
      <c r="A572" s="24" t="s">
        <v>1221</v>
      </c>
      <c r="B572" s="25" t="s">
        <v>1222</v>
      </c>
      <c r="C572" s="28" t="s">
        <v>2537</v>
      </c>
      <c r="D572" s="180" t="s">
        <v>2649</v>
      </c>
    </row>
    <row r="573" spans="1:4" ht="15" customHeight="1" x14ac:dyDescent="0.25">
      <c r="A573" s="24" t="s">
        <v>1223</v>
      </c>
      <c r="B573" s="25" t="s">
        <v>1224</v>
      </c>
      <c r="C573" s="28" t="s">
        <v>2537</v>
      </c>
      <c r="D573" s="180" t="s">
        <v>2649</v>
      </c>
    </row>
    <row r="574" spans="1:4" ht="15" customHeight="1" x14ac:dyDescent="0.25">
      <c r="A574" s="24" t="s">
        <v>1225</v>
      </c>
      <c r="B574" s="25" t="s">
        <v>1226</v>
      </c>
      <c r="C574" s="28" t="s">
        <v>2537</v>
      </c>
      <c r="D574" s="180" t="s">
        <v>2649</v>
      </c>
    </row>
    <row r="575" spans="1:4" ht="15" customHeight="1" x14ac:dyDescent="0.25">
      <c r="A575" s="24" t="s">
        <v>1227</v>
      </c>
      <c r="B575" s="25" t="s">
        <v>1228</v>
      </c>
      <c r="C575" s="28" t="s">
        <v>2537</v>
      </c>
      <c r="D575" s="180" t="s">
        <v>2649</v>
      </c>
    </row>
    <row r="576" spans="1:4" ht="15" customHeight="1" x14ac:dyDescent="0.25">
      <c r="A576" s="24" t="s">
        <v>1229</v>
      </c>
      <c r="B576" s="25" t="s">
        <v>1230</v>
      </c>
      <c r="C576" s="28" t="s">
        <v>2537</v>
      </c>
      <c r="D576" s="180" t="s">
        <v>2649</v>
      </c>
    </row>
    <row r="577" spans="1:4" ht="15" customHeight="1" x14ac:dyDescent="0.25">
      <c r="A577" s="24" t="s">
        <v>1231</v>
      </c>
      <c r="B577" s="25" t="s">
        <v>1232</v>
      </c>
      <c r="C577" s="28" t="s">
        <v>2537</v>
      </c>
      <c r="D577" s="180" t="s">
        <v>2649</v>
      </c>
    </row>
    <row r="578" spans="1:4" ht="15" customHeight="1" x14ac:dyDescent="0.25">
      <c r="A578" s="24" t="s">
        <v>1233</v>
      </c>
      <c r="B578" s="25" t="s">
        <v>1234</v>
      </c>
      <c r="C578" s="28" t="s">
        <v>2537</v>
      </c>
      <c r="D578" s="180" t="s">
        <v>2649</v>
      </c>
    </row>
    <row r="579" spans="1:4" ht="15" customHeight="1" x14ac:dyDescent="0.25">
      <c r="A579" s="24" t="s">
        <v>1235</v>
      </c>
      <c r="B579" s="25" t="s">
        <v>1236</v>
      </c>
      <c r="C579" s="28" t="s">
        <v>2537</v>
      </c>
      <c r="D579" s="180" t="s">
        <v>2649</v>
      </c>
    </row>
    <row r="580" spans="1:4" ht="15" customHeight="1" x14ac:dyDescent="0.25">
      <c r="A580" s="24" t="s">
        <v>1237</v>
      </c>
      <c r="B580" s="25" t="s">
        <v>1238</v>
      </c>
      <c r="C580" s="28" t="s">
        <v>2537</v>
      </c>
      <c r="D580" s="180" t="s">
        <v>2649</v>
      </c>
    </row>
    <row r="581" spans="1:4" ht="15" customHeight="1" x14ac:dyDescent="0.25">
      <c r="A581" s="24" t="s">
        <v>1239</v>
      </c>
      <c r="B581" s="25" t="s">
        <v>1240</v>
      </c>
      <c r="C581" s="28" t="s">
        <v>2537</v>
      </c>
      <c r="D581" s="180" t="s">
        <v>2649</v>
      </c>
    </row>
    <row r="582" spans="1:4" ht="15" customHeight="1" x14ac:dyDescent="0.25">
      <c r="A582" s="24" t="s">
        <v>1241</v>
      </c>
      <c r="B582" s="25" t="s">
        <v>1242</v>
      </c>
      <c r="C582" s="28" t="s">
        <v>2537</v>
      </c>
      <c r="D582" s="180" t="s">
        <v>2649</v>
      </c>
    </row>
    <row r="583" spans="1:4" ht="15" customHeight="1" x14ac:dyDescent="0.25">
      <c r="A583" s="24" t="s">
        <v>1243</v>
      </c>
      <c r="B583" s="25" t="s">
        <v>1244</v>
      </c>
      <c r="C583" s="28" t="s">
        <v>2537</v>
      </c>
      <c r="D583" s="180" t="s">
        <v>2649</v>
      </c>
    </row>
    <row r="584" spans="1:4" ht="15" customHeight="1" x14ac:dyDescent="0.25">
      <c r="A584" s="24" t="s">
        <v>1245</v>
      </c>
      <c r="B584" s="25" t="s">
        <v>1246</v>
      </c>
      <c r="C584" s="28" t="s">
        <v>2537</v>
      </c>
      <c r="D584" s="180" t="s">
        <v>2649</v>
      </c>
    </row>
    <row r="585" spans="1:4" ht="15" customHeight="1" x14ac:dyDescent="0.25">
      <c r="A585" s="24" t="s">
        <v>1247</v>
      </c>
      <c r="B585" s="25" t="s">
        <v>1248</v>
      </c>
      <c r="C585" s="28" t="s">
        <v>2537</v>
      </c>
      <c r="D585" s="180" t="s">
        <v>2649</v>
      </c>
    </row>
    <row r="586" spans="1:4" ht="15" customHeight="1" x14ac:dyDescent="0.25">
      <c r="A586" s="24" t="s">
        <v>1249</v>
      </c>
      <c r="B586" s="25" t="s">
        <v>1250</v>
      </c>
      <c r="C586" s="28" t="s">
        <v>2537</v>
      </c>
      <c r="D586" s="180" t="s">
        <v>2649</v>
      </c>
    </row>
    <row r="587" spans="1:4" ht="15" customHeight="1" x14ac:dyDescent="0.25">
      <c r="A587" s="24" t="s">
        <v>1251</v>
      </c>
      <c r="B587" s="25" t="s">
        <v>1252</v>
      </c>
      <c r="C587" s="28" t="s">
        <v>2537</v>
      </c>
      <c r="D587" s="180" t="s">
        <v>2649</v>
      </c>
    </row>
    <row r="588" spans="1:4" ht="15" customHeight="1" x14ac:dyDescent="0.25">
      <c r="A588" s="24" t="s">
        <v>1253</v>
      </c>
      <c r="B588" s="25" t="s">
        <v>1254</v>
      </c>
      <c r="C588" s="28" t="s">
        <v>2537</v>
      </c>
      <c r="D588" s="180" t="s">
        <v>2649</v>
      </c>
    </row>
    <row r="589" spans="1:4" ht="15" customHeight="1" x14ac:dyDescent="0.25">
      <c r="A589" s="24" t="s">
        <v>1255</v>
      </c>
      <c r="B589" s="25" t="s">
        <v>1256</v>
      </c>
      <c r="C589" s="28" t="s">
        <v>2537</v>
      </c>
      <c r="D589" s="180" t="s">
        <v>2649</v>
      </c>
    </row>
    <row r="590" spans="1:4" ht="15" customHeight="1" x14ac:dyDescent="0.25">
      <c r="A590" s="24" t="s">
        <v>1257</v>
      </c>
      <c r="B590" s="25" t="s">
        <v>1258</v>
      </c>
      <c r="C590" s="28" t="s">
        <v>2537</v>
      </c>
      <c r="D590" s="180" t="s">
        <v>2649</v>
      </c>
    </row>
    <row r="591" spans="1:4" ht="15" customHeight="1" x14ac:dyDescent="0.25">
      <c r="A591" s="24" t="s">
        <v>1259</v>
      </c>
      <c r="B591" s="25" t="s">
        <v>1260</v>
      </c>
      <c r="C591" s="28" t="s">
        <v>2537</v>
      </c>
      <c r="D591" s="180" t="s">
        <v>2649</v>
      </c>
    </row>
    <row r="592" spans="1:4" ht="15" customHeight="1" x14ac:dyDescent="0.25">
      <c r="A592" s="24" t="s">
        <v>1261</v>
      </c>
      <c r="B592" s="25" t="s">
        <v>1262</v>
      </c>
      <c r="C592" s="28" t="s">
        <v>2537</v>
      </c>
      <c r="D592" s="180" t="s">
        <v>2649</v>
      </c>
    </row>
    <row r="593" spans="1:4" ht="15" customHeight="1" x14ac:dyDescent="0.25">
      <c r="A593" s="24" t="s">
        <v>1263</v>
      </c>
      <c r="B593" s="25" t="s">
        <v>1264</v>
      </c>
      <c r="C593" s="28" t="s">
        <v>2537</v>
      </c>
      <c r="D593" s="180" t="s">
        <v>2649</v>
      </c>
    </row>
    <row r="594" spans="1:4" ht="15" customHeight="1" x14ac:dyDescent="0.25">
      <c r="A594" s="24" t="s">
        <v>1265</v>
      </c>
      <c r="B594" s="25" t="s">
        <v>1266</v>
      </c>
      <c r="C594" s="28" t="s">
        <v>2537</v>
      </c>
      <c r="D594" s="180" t="s">
        <v>2649</v>
      </c>
    </row>
    <row r="595" spans="1:4" ht="15" customHeight="1" x14ac:dyDescent="0.25">
      <c r="A595" s="24" t="s">
        <v>1267</v>
      </c>
      <c r="B595" s="25" t="s">
        <v>1268</v>
      </c>
      <c r="C595" s="28" t="s">
        <v>2537</v>
      </c>
      <c r="D595" s="180" t="s">
        <v>2649</v>
      </c>
    </row>
    <row r="596" spans="1:4" ht="15" customHeight="1" x14ac:dyDescent="0.25">
      <c r="A596" s="24" t="s">
        <v>1269</v>
      </c>
      <c r="B596" s="25" t="s">
        <v>1270</v>
      </c>
      <c r="C596" s="28" t="s">
        <v>2537</v>
      </c>
      <c r="D596" s="180" t="s">
        <v>2649</v>
      </c>
    </row>
    <row r="597" spans="1:4" ht="15" customHeight="1" x14ac:dyDescent="0.25">
      <c r="A597" s="24" t="s">
        <v>1271</v>
      </c>
      <c r="B597" s="25" t="s">
        <v>1272</v>
      </c>
      <c r="C597" s="28" t="s">
        <v>2537</v>
      </c>
      <c r="D597" s="180" t="s">
        <v>2649</v>
      </c>
    </row>
    <row r="598" spans="1:4" ht="15" customHeight="1" x14ac:dyDescent="0.25">
      <c r="A598" s="24" t="s">
        <v>1273</v>
      </c>
      <c r="B598" s="25" t="s">
        <v>1274</v>
      </c>
      <c r="C598" s="28" t="s">
        <v>2537</v>
      </c>
      <c r="D598" s="180" t="s">
        <v>2649</v>
      </c>
    </row>
    <row r="599" spans="1:4" ht="15" customHeight="1" x14ac:dyDescent="0.25">
      <c r="A599" s="24" t="s">
        <v>1275</v>
      </c>
      <c r="B599" s="25" t="s">
        <v>1276</v>
      </c>
      <c r="C599" s="28" t="s">
        <v>2537</v>
      </c>
      <c r="D599" s="180" t="s">
        <v>2649</v>
      </c>
    </row>
    <row r="600" spans="1:4" ht="15" customHeight="1" x14ac:dyDescent="0.25">
      <c r="A600" s="24" t="s">
        <v>1277</v>
      </c>
      <c r="B600" s="25" t="s">
        <v>1278</v>
      </c>
      <c r="C600" s="28" t="s">
        <v>2537</v>
      </c>
      <c r="D600" s="180" t="s">
        <v>2649</v>
      </c>
    </row>
    <row r="601" spans="1:4" ht="15" customHeight="1" x14ac:dyDescent="0.25">
      <c r="A601" s="24" t="s">
        <v>1279</v>
      </c>
      <c r="B601" s="25" t="s">
        <v>1280</v>
      </c>
      <c r="C601" s="28" t="s">
        <v>2537</v>
      </c>
      <c r="D601" s="180" t="s">
        <v>2649</v>
      </c>
    </row>
    <row r="602" spans="1:4" ht="15" customHeight="1" x14ac:dyDescent="0.25">
      <c r="A602" s="24" t="s">
        <v>1281</v>
      </c>
      <c r="B602" s="25" t="s">
        <v>1282</v>
      </c>
      <c r="C602" s="28" t="s">
        <v>2537</v>
      </c>
      <c r="D602" s="180" t="s">
        <v>2649</v>
      </c>
    </row>
    <row r="603" spans="1:4" ht="15" customHeight="1" x14ac:dyDescent="0.25">
      <c r="A603" s="24" t="s">
        <v>1283</v>
      </c>
      <c r="B603" s="25" t="s">
        <v>1284</v>
      </c>
      <c r="C603" s="28" t="s">
        <v>2537</v>
      </c>
      <c r="D603" s="180" t="s">
        <v>2649</v>
      </c>
    </row>
    <row r="604" spans="1:4" ht="15" customHeight="1" x14ac:dyDescent="0.25">
      <c r="A604" s="24" t="s">
        <v>1285</v>
      </c>
      <c r="B604" s="25" t="s">
        <v>1286</v>
      </c>
      <c r="C604" s="28" t="s">
        <v>2537</v>
      </c>
      <c r="D604" s="180" t="s">
        <v>2649</v>
      </c>
    </row>
    <row r="605" spans="1:4" ht="15" customHeight="1" x14ac:dyDescent="0.25">
      <c r="A605" s="24" t="s">
        <v>1287</v>
      </c>
      <c r="B605" s="25" t="s">
        <v>1288</v>
      </c>
      <c r="C605" s="28" t="s">
        <v>2537</v>
      </c>
      <c r="D605" s="180" t="s">
        <v>2649</v>
      </c>
    </row>
    <row r="606" spans="1:4" ht="15" customHeight="1" x14ac:dyDescent="0.25">
      <c r="A606" s="24" t="s">
        <v>1289</v>
      </c>
      <c r="B606" s="25" t="s">
        <v>1290</v>
      </c>
      <c r="C606" s="28" t="s">
        <v>2537</v>
      </c>
      <c r="D606" s="180" t="s">
        <v>2649</v>
      </c>
    </row>
    <row r="607" spans="1:4" ht="15" customHeight="1" x14ac:dyDescent="0.25">
      <c r="A607" s="24" t="s">
        <v>1291</v>
      </c>
      <c r="B607" s="25" t="s">
        <v>1292</v>
      </c>
      <c r="C607" s="28" t="s">
        <v>2537</v>
      </c>
      <c r="D607" s="180" t="s">
        <v>2649</v>
      </c>
    </row>
    <row r="608" spans="1:4" ht="15" customHeight="1" x14ac:dyDescent="0.25">
      <c r="A608" s="24" t="s">
        <v>1293</v>
      </c>
      <c r="B608" s="25" t="s">
        <v>1294</v>
      </c>
      <c r="C608" s="28" t="s">
        <v>2537</v>
      </c>
      <c r="D608" s="180" t="s">
        <v>2649</v>
      </c>
    </row>
    <row r="609" spans="1:4" ht="15" customHeight="1" x14ac:dyDescent="0.25">
      <c r="A609" s="24" t="s">
        <v>1295</v>
      </c>
      <c r="B609" s="25" t="s">
        <v>1296</v>
      </c>
      <c r="C609" s="28" t="s">
        <v>2537</v>
      </c>
      <c r="D609" s="180" t="s">
        <v>2649</v>
      </c>
    </row>
    <row r="610" spans="1:4" ht="15" customHeight="1" x14ac:dyDescent="0.25">
      <c r="A610" s="24" t="s">
        <v>1297</v>
      </c>
      <c r="B610" s="25" t="s">
        <v>1298</v>
      </c>
      <c r="C610" s="28" t="s">
        <v>2537</v>
      </c>
      <c r="D610" s="180" t="s">
        <v>2649</v>
      </c>
    </row>
    <row r="611" spans="1:4" ht="15" customHeight="1" x14ac:dyDescent="0.25">
      <c r="A611" s="24" t="s">
        <v>1299</v>
      </c>
      <c r="B611" s="25" t="s">
        <v>1300</v>
      </c>
      <c r="C611" s="28" t="s">
        <v>2537</v>
      </c>
      <c r="D611" s="180" t="s">
        <v>2649</v>
      </c>
    </row>
    <row r="612" spans="1:4" ht="15" customHeight="1" x14ac:dyDescent="0.25">
      <c r="A612" s="24" t="s">
        <v>1301</v>
      </c>
      <c r="B612" s="25" t="s">
        <v>1302</v>
      </c>
      <c r="C612" s="28" t="s">
        <v>2537</v>
      </c>
      <c r="D612" s="180" t="s">
        <v>2649</v>
      </c>
    </row>
    <row r="613" spans="1:4" ht="15" customHeight="1" x14ac:dyDescent="0.25">
      <c r="A613" s="24" t="s">
        <v>1303</v>
      </c>
      <c r="B613" s="25" t="s">
        <v>1304</v>
      </c>
      <c r="C613" s="28" t="s">
        <v>2537</v>
      </c>
      <c r="D613" s="180" t="s">
        <v>2649</v>
      </c>
    </row>
    <row r="614" spans="1:4" ht="15" customHeight="1" x14ac:dyDescent="0.25">
      <c r="A614" s="24" t="s">
        <v>1305</v>
      </c>
      <c r="B614" s="25" t="s">
        <v>1306</v>
      </c>
      <c r="C614" s="28" t="s">
        <v>2537</v>
      </c>
      <c r="D614" s="180" t="s">
        <v>2649</v>
      </c>
    </row>
    <row r="615" spans="1:4" ht="15" customHeight="1" x14ac:dyDescent="0.25">
      <c r="A615" s="24" t="s">
        <v>1307</v>
      </c>
      <c r="B615" s="25" t="s">
        <v>1308</v>
      </c>
      <c r="C615" s="28" t="s">
        <v>2537</v>
      </c>
      <c r="D615" s="180" t="s">
        <v>2649</v>
      </c>
    </row>
    <row r="616" spans="1:4" ht="15" customHeight="1" x14ac:dyDescent="0.25">
      <c r="A616" s="24" t="s">
        <v>1309</v>
      </c>
      <c r="B616" s="25" t="s">
        <v>1310</v>
      </c>
      <c r="C616" s="28" t="s">
        <v>2537</v>
      </c>
      <c r="D616" s="180" t="s">
        <v>2649</v>
      </c>
    </row>
    <row r="617" spans="1:4" ht="15" customHeight="1" x14ac:dyDescent="0.25">
      <c r="A617" s="24" t="s">
        <v>1311</v>
      </c>
      <c r="B617" s="25" t="s">
        <v>1312</v>
      </c>
      <c r="C617" s="28" t="s">
        <v>2537</v>
      </c>
      <c r="D617" s="180" t="s">
        <v>2649</v>
      </c>
    </row>
    <row r="618" spans="1:4" ht="15" customHeight="1" x14ac:dyDescent="0.25">
      <c r="A618" s="24" t="s">
        <v>1313</v>
      </c>
      <c r="B618" s="25" t="s">
        <v>1314</v>
      </c>
      <c r="C618" s="28" t="s">
        <v>2537</v>
      </c>
      <c r="D618" s="180" t="s">
        <v>2649</v>
      </c>
    </row>
    <row r="619" spans="1:4" ht="15" customHeight="1" x14ac:dyDescent="0.25">
      <c r="A619" s="24" t="s">
        <v>1315</v>
      </c>
      <c r="B619" s="25" t="s">
        <v>1316</v>
      </c>
      <c r="C619" s="28" t="s">
        <v>2537</v>
      </c>
      <c r="D619" s="180" t="s">
        <v>2649</v>
      </c>
    </row>
    <row r="620" spans="1:4" ht="15" customHeight="1" x14ac:dyDescent="0.25">
      <c r="A620" s="24" t="s">
        <v>1317</v>
      </c>
      <c r="B620" s="25" t="s">
        <v>1318</v>
      </c>
      <c r="C620" s="28" t="s">
        <v>2537</v>
      </c>
      <c r="D620" s="180" t="s">
        <v>2649</v>
      </c>
    </row>
    <row r="621" spans="1:4" ht="15" customHeight="1" x14ac:dyDescent="0.25">
      <c r="A621" s="24" t="s">
        <v>1319</v>
      </c>
      <c r="B621" s="25" t="s">
        <v>1320</v>
      </c>
      <c r="C621" s="28" t="s">
        <v>2537</v>
      </c>
      <c r="D621" s="180" t="s">
        <v>2649</v>
      </c>
    </row>
    <row r="622" spans="1:4" ht="15" customHeight="1" x14ac:dyDescent="0.25">
      <c r="A622" s="24" t="s">
        <v>1321</v>
      </c>
      <c r="B622" s="25" t="s">
        <v>1322</v>
      </c>
      <c r="C622" s="28" t="s">
        <v>2537</v>
      </c>
      <c r="D622" s="180" t="s">
        <v>2649</v>
      </c>
    </row>
    <row r="623" spans="1:4" ht="15" customHeight="1" x14ac:dyDescent="0.25">
      <c r="A623" s="24" t="s">
        <v>1323</v>
      </c>
      <c r="B623" s="25" t="s">
        <v>1324</v>
      </c>
      <c r="C623" s="28" t="s">
        <v>2537</v>
      </c>
      <c r="D623" s="180" t="s">
        <v>2649</v>
      </c>
    </row>
    <row r="624" spans="1:4" ht="15" customHeight="1" x14ac:dyDescent="0.25">
      <c r="A624" s="24" t="s">
        <v>1325</v>
      </c>
      <c r="B624" s="25" t="s">
        <v>1326</v>
      </c>
      <c r="C624" s="28" t="s">
        <v>2537</v>
      </c>
      <c r="D624" s="180" t="s">
        <v>2649</v>
      </c>
    </row>
    <row r="625" spans="1:4" ht="15" customHeight="1" x14ac:dyDescent="0.25">
      <c r="A625" s="24" t="s">
        <v>1327</v>
      </c>
      <c r="B625" s="25" t="s">
        <v>1328</v>
      </c>
      <c r="C625" s="28" t="s">
        <v>2537</v>
      </c>
      <c r="D625" s="180" t="s">
        <v>2649</v>
      </c>
    </row>
    <row r="626" spans="1:4" ht="15" customHeight="1" x14ac:dyDescent="0.25">
      <c r="A626" s="24" t="s">
        <v>1329</v>
      </c>
      <c r="B626" s="25" t="s">
        <v>1330</v>
      </c>
      <c r="C626" s="28" t="s">
        <v>2537</v>
      </c>
      <c r="D626" s="180" t="s">
        <v>2649</v>
      </c>
    </row>
    <row r="627" spans="1:4" ht="15" customHeight="1" x14ac:dyDescent="0.25">
      <c r="A627" s="24" t="s">
        <v>1331</v>
      </c>
      <c r="B627" s="25" t="s">
        <v>1332</v>
      </c>
      <c r="C627" s="28" t="s">
        <v>2537</v>
      </c>
      <c r="D627" s="180" t="s">
        <v>2649</v>
      </c>
    </row>
    <row r="628" spans="1:4" ht="15" customHeight="1" x14ac:dyDescent="0.25">
      <c r="A628" s="24" t="s">
        <v>1333</v>
      </c>
      <c r="B628" s="25" t="s">
        <v>1334</v>
      </c>
      <c r="C628" s="28" t="s">
        <v>2537</v>
      </c>
      <c r="D628" s="180" t="s">
        <v>2649</v>
      </c>
    </row>
    <row r="629" spans="1:4" ht="15" customHeight="1" x14ac:dyDescent="0.25">
      <c r="A629" s="24" t="s">
        <v>1335</v>
      </c>
      <c r="B629" s="25" t="s">
        <v>1336</v>
      </c>
      <c r="C629" s="28" t="s">
        <v>2537</v>
      </c>
      <c r="D629" s="180" t="s">
        <v>2649</v>
      </c>
    </row>
    <row r="630" spans="1:4" ht="15" customHeight="1" x14ac:dyDescent="0.25">
      <c r="A630" s="24" t="s">
        <v>1337</v>
      </c>
      <c r="B630" s="25" t="s">
        <v>1338</v>
      </c>
      <c r="C630" s="28" t="s">
        <v>2537</v>
      </c>
      <c r="D630" s="180" t="s">
        <v>2649</v>
      </c>
    </row>
    <row r="631" spans="1:4" ht="15" customHeight="1" x14ac:dyDescent="0.25">
      <c r="A631" s="24" t="s">
        <v>1339</v>
      </c>
      <c r="B631" s="25" t="s">
        <v>1340</v>
      </c>
      <c r="C631" s="28" t="s">
        <v>2537</v>
      </c>
      <c r="D631" s="180" t="s">
        <v>2649</v>
      </c>
    </row>
    <row r="632" spans="1:4" ht="15" customHeight="1" x14ac:dyDescent="0.25">
      <c r="A632" s="24" t="s">
        <v>1341</v>
      </c>
      <c r="B632" s="25" t="s">
        <v>1342</v>
      </c>
      <c r="C632" s="28" t="s">
        <v>2537</v>
      </c>
      <c r="D632" s="180" t="s">
        <v>2649</v>
      </c>
    </row>
    <row r="633" spans="1:4" ht="15" customHeight="1" x14ac:dyDescent="0.25">
      <c r="A633" s="24" t="s">
        <v>1343</v>
      </c>
      <c r="B633" s="25" t="s">
        <v>1344</v>
      </c>
      <c r="C633" s="28" t="s">
        <v>2537</v>
      </c>
      <c r="D633" s="180" t="s">
        <v>2649</v>
      </c>
    </row>
    <row r="634" spans="1:4" ht="15" customHeight="1" x14ac:dyDescent="0.25">
      <c r="A634" s="24" t="s">
        <v>1345</v>
      </c>
      <c r="B634" s="25" t="s">
        <v>1346</v>
      </c>
      <c r="C634" s="28" t="s">
        <v>2537</v>
      </c>
      <c r="D634" s="180" t="s">
        <v>2649</v>
      </c>
    </row>
    <row r="635" spans="1:4" ht="15" customHeight="1" x14ac:dyDescent="0.25">
      <c r="A635" s="24" t="s">
        <v>1347</v>
      </c>
      <c r="B635" s="25" t="s">
        <v>1348</v>
      </c>
      <c r="C635" s="28" t="s">
        <v>2537</v>
      </c>
      <c r="D635" s="180" t="s">
        <v>2649</v>
      </c>
    </row>
    <row r="636" spans="1:4" ht="15" customHeight="1" x14ac:dyDescent="0.25">
      <c r="A636" s="24" t="s">
        <v>1349</v>
      </c>
      <c r="B636" s="25" t="s">
        <v>1350</v>
      </c>
      <c r="C636" s="28" t="s">
        <v>2537</v>
      </c>
      <c r="D636" s="180" t="s">
        <v>2649</v>
      </c>
    </row>
    <row r="637" spans="1:4" ht="15" customHeight="1" x14ac:dyDescent="0.25">
      <c r="A637" s="24" t="s">
        <v>1351</v>
      </c>
      <c r="B637" s="25" t="s">
        <v>1352</v>
      </c>
      <c r="C637" s="28" t="s">
        <v>2537</v>
      </c>
      <c r="D637" s="180" t="s">
        <v>2649</v>
      </c>
    </row>
    <row r="638" spans="1:4" ht="15" customHeight="1" x14ac:dyDescent="0.25">
      <c r="A638" s="24" t="s">
        <v>1353</v>
      </c>
      <c r="B638" s="25" t="s">
        <v>1354</v>
      </c>
      <c r="C638" s="28" t="s">
        <v>2537</v>
      </c>
      <c r="D638" s="180" t="s">
        <v>2649</v>
      </c>
    </row>
    <row r="639" spans="1:4" ht="15" customHeight="1" x14ac:dyDescent="0.25">
      <c r="A639" s="24" t="s">
        <v>1355</v>
      </c>
      <c r="B639" s="25" t="s">
        <v>1356</v>
      </c>
      <c r="C639" s="28" t="s">
        <v>2537</v>
      </c>
      <c r="D639" s="180" t="s">
        <v>2649</v>
      </c>
    </row>
    <row r="640" spans="1:4" ht="15" customHeight="1" x14ac:dyDescent="0.25">
      <c r="A640" s="24" t="s">
        <v>1357</v>
      </c>
      <c r="B640" s="25" t="s">
        <v>1358</v>
      </c>
      <c r="C640" s="28" t="s">
        <v>2537</v>
      </c>
      <c r="D640" s="180" t="s">
        <v>2649</v>
      </c>
    </row>
    <row r="641" spans="1:4" ht="15" customHeight="1" x14ac:dyDescent="0.25">
      <c r="A641" s="24" t="s">
        <v>1359</v>
      </c>
      <c r="B641" s="25" t="s">
        <v>1360</v>
      </c>
      <c r="C641" s="28" t="s">
        <v>2537</v>
      </c>
      <c r="D641" s="180" t="s">
        <v>2649</v>
      </c>
    </row>
    <row r="642" spans="1:4" ht="15" customHeight="1" x14ac:dyDescent="0.25">
      <c r="A642" s="24" t="s">
        <v>1361</v>
      </c>
      <c r="B642" s="25" t="s">
        <v>1362</v>
      </c>
      <c r="C642" s="28" t="s">
        <v>2537</v>
      </c>
      <c r="D642" s="180" t="s">
        <v>2649</v>
      </c>
    </row>
    <row r="643" spans="1:4" ht="15" customHeight="1" x14ac:dyDescent="0.25">
      <c r="A643" s="24" t="s">
        <v>1363</v>
      </c>
      <c r="B643" s="25" t="s">
        <v>1364</v>
      </c>
      <c r="C643" s="28" t="s">
        <v>2537</v>
      </c>
      <c r="D643" s="180" t="s">
        <v>2649</v>
      </c>
    </row>
    <row r="644" spans="1:4" ht="15" customHeight="1" x14ac:dyDescent="0.25">
      <c r="A644" s="24" t="s">
        <v>1365</v>
      </c>
      <c r="B644" s="25" t="s">
        <v>1366</v>
      </c>
      <c r="C644" s="28" t="s">
        <v>2537</v>
      </c>
      <c r="D644" s="180" t="s">
        <v>2649</v>
      </c>
    </row>
    <row r="645" spans="1:4" ht="15" customHeight="1" x14ac:dyDescent="0.25">
      <c r="A645" s="24" t="s">
        <v>1367</v>
      </c>
      <c r="B645" s="25" t="s">
        <v>1368</v>
      </c>
      <c r="C645" s="28" t="s">
        <v>2537</v>
      </c>
      <c r="D645" s="180" t="s">
        <v>2649</v>
      </c>
    </row>
    <row r="646" spans="1:4" ht="15" customHeight="1" x14ac:dyDescent="0.25">
      <c r="A646" s="24" t="s">
        <v>1369</v>
      </c>
      <c r="B646" s="25" t="s">
        <v>1370</v>
      </c>
      <c r="C646" s="28" t="s">
        <v>2537</v>
      </c>
      <c r="D646" s="180" t="s">
        <v>2649</v>
      </c>
    </row>
    <row r="647" spans="1:4" ht="15" customHeight="1" x14ac:dyDescent="0.25">
      <c r="A647" s="24" t="s">
        <v>1371</v>
      </c>
      <c r="B647" s="25" t="s">
        <v>1372</v>
      </c>
      <c r="C647" s="28" t="s">
        <v>2537</v>
      </c>
      <c r="D647" s="180" t="s">
        <v>2649</v>
      </c>
    </row>
    <row r="648" spans="1:4" ht="15" customHeight="1" x14ac:dyDescent="0.25">
      <c r="A648" s="24" t="s">
        <v>1373</v>
      </c>
      <c r="B648" s="25" t="s">
        <v>1374</v>
      </c>
      <c r="C648" s="28" t="s">
        <v>2537</v>
      </c>
      <c r="D648" s="180" t="s">
        <v>2649</v>
      </c>
    </row>
    <row r="649" spans="1:4" ht="15" customHeight="1" x14ac:dyDescent="0.25">
      <c r="A649" s="24" t="s">
        <v>1375</v>
      </c>
      <c r="B649" s="25" t="s">
        <v>1376</v>
      </c>
      <c r="C649" s="28" t="s">
        <v>2537</v>
      </c>
      <c r="D649" s="180" t="s">
        <v>2649</v>
      </c>
    </row>
    <row r="650" spans="1:4" ht="15" customHeight="1" x14ac:dyDescent="0.25">
      <c r="A650" s="24" t="s">
        <v>1377</v>
      </c>
      <c r="B650" s="25" t="s">
        <v>1378</v>
      </c>
      <c r="C650" s="28" t="s">
        <v>2537</v>
      </c>
      <c r="D650" s="180" t="s">
        <v>2649</v>
      </c>
    </row>
    <row r="651" spans="1:4" ht="15" customHeight="1" x14ac:dyDescent="0.25">
      <c r="A651" s="24" t="s">
        <v>1379</v>
      </c>
      <c r="B651" s="25" t="s">
        <v>1380</v>
      </c>
      <c r="C651" s="28" t="s">
        <v>2537</v>
      </c>
      <c r="D651" s="180" t="s">
        <v>2649</v>
      </c>
    </row>
    <row r="652" spans="1:4" ht="15" customHeight="1" x14ac:dyDescent="0.25">
      <c r="A652" s="24" t="s">
        <v>1381</v>
      </c>
      <c r="B652" s="25" t="s">
        <v>1382</v>
      </c>
      <c r="C652" s="28" t="s">
        <v>2537</v>
      </c>
      <c r="D652" s="180" t="s">
        <v>2649</v>
      </c>
    </row>
    <row r="653" spans="1:4" ht="15" customHeight="1" x14ac:dyDescent="0.25">
      <c r="A653" s="24" t="s">
        <v>1383</v>
      </c>
      <c r="B653" s="25" t="s">
        <v>1384</v>
      </c>
      <c r="C653" s="28" t="s">
        <v>2537</v>
      </c>
      <c r="D653" s="180" t="s">
        <v>2649</v>
      </c>
    </row>
    <row r="654" spans="1:4" ht="15" customHeight="1" x14ac:dyDescent="0.25">
      <c r="A654" s="24" t="s">
        <v>1385</v>
      </c>
      <c r="B654" s="25" t="s">
        <v>1386</v>
      </c>
      <c r="C654" s="28" t="s">
        <v>2537</v>
      </c>
      <c r="D654" s="180" t="s">
        <v>2649</v>
      </c>
    </row>
    <row r="655" spans="1:4" ht="15" customHeight="1" x14ac:dyDescent="0.25">
      <c r="A655" s="24" t="s">
        <v>1387</v>
      </c>
      <c r="B655" s="25" t="s">
        <v>1388</v>
      </c>
      <c r="C655" s="28" t="s">
        <v>2537</v>
      </c>
      <c r="D655" s="180" t="s">
        <v>2649</v>
      </c>
    </row>
    <row r="656" spans="1:4" ht="15" customHeight="1" x14ac:dyDescent="0.25">
      <c r="A656" s="24" t="s">
        <v>1389</v>
      </c>
      <c r="B656" s="25" t="s">
        <v>1390</v>
      </c>
      <c r="C656" s="28" t="s">
        <v>2537</v>
      </c>
      <c r="D656" s="180" t="s">
        <v>2649</v>
      </c>
    </row>
    <row r="657" spans="1:4" ht="15" customHeight="1" x14ac:dyDescent="0.25">
      <c r="A657" s="24" t="s">
        <v>1391</v>
      </c>
      <c r="B657" s="25" t="s">
        <v>1392</v>
      </c>
      <c r="C657" s="28" t="s">
        <v>2537</v>
      </c>
      <c r="D657" s="180" t="s">
        <v>2649</v>
      </c>
    </row>
    <row r="658" spans="1:4" ht="15" customHeight="1" x14ac:dyDescent="0.25">
      <c r="A658" s="24" t="s">
        <v>1393</v>
      </c>
      <c r="B658" s="25" t="s">
        <v>1394</v>
      </c>
      <c r="C658" s="28" t="s">
        <v>2537</v>
      </c>
      <c r="D658" s="180" t="s">
        <v>2649</v>
      </c>
    </row>
    <row r="659" spans="1:4" ht="15" customHeight="1" x14ac:dyDescent="0.25">
      <c r="A659" s="24" t="s">
        <v>1395</v>
      </c>
      <c r="B659" s="25" t="s">
        <v>1396</v>
      </c>
      <c r="C659" s="28" t="s">
        <v>2537</v>
      </c>
      <c r="D659" s="180" t="s">
        <v>2649</v>
      </c>
    </row>
    <row r="660" spans="1:4" ht="15" customHeight="1" x14ac:dyDescent="0.25">
      <c r="A660" s="24" t="s">
        <v>1397</v>
      </c>
      <c r="B660" s="25" t="s">
        <v>1398</v>
      </c>
      <c r="C660" s="28" t="s">
        <v>2537</v>
      </c>
      <c r="D660" s="180" t="s">
        <v>2649</v>
      </c>
    </row>
    <row r="661" spans="1:4" ht="15" customHeight="1" x14ac:dyDescent="0.25">
      <c r="A661" s="24" t="s">
        <v>1399</v>
      </c>
      <c r="B661" s="25" t="s">
        <v>1400</v>
      </c>
      <c r="C661" s="28" t="s">
        <v>2537</v>
      </c>
      <c r="D661" s="180" t="s">
        <v>2649</v>
      </c>
    </row>
    <row r="662" spans="1:4" ht="15" customHeight="1" x14ac:dyDescent="0.25">
      <c r="A662" s="24" t="s">
        <v>1401</v>
      </c>
      <c r="B662" s="25" t="s">
        <v>1402</v>
      </c>
      <c r="C662" s="28" t="s">
        <v>2537</v>
      </c>
      <c r="D662" s="180" t="s">
        <v>2649</v>
      </c>
    </row>
    <row r="663" spans="1:4" ht="15" customHeight="1" x14ac:dyDescent="0.25">
      <c r="A663" s="24" t="s">
        <v>1403</v>
      </c>
      <c r="B663" s="25" t="s">
        <v>1404</v>
      </c>
      <c r="C663" s="28" t="s">
        <v>2537</v>
      </c>
      <c r="D663" s="180" t="s">
        <v>2649</v>
      </c>
    </row>
    <row r="664" spans="1:4" ht="15" customHeight="1" x14ac:dyDescent="0.25">
      <c r="A664" s="24" t="s">
        <v>1405</v>
      </c>
      <c r="B664" s="25" t="s">
        <v>1406</v>
      </c>
      <c r="C664" s="28" t="s">
        <v>2537</v>
      </c>
      <c r="D664" s="180" t="s">
        <v>2649</v>
      </c>
    </row>
    <row r="665" spans="1:4" ht="15" customHeight="1" x14ac:dyDescent="0.25">
      <c r="A665" s="24" t="s">
        <v>1407</v>
      </c>
      <c r="B665" s="25" t="s">
        <v>1408</v>
      </c>
      <c r="C665" s="28" t="s">
        <v>2537</v>
      </c>
      <c r="D665" s="180" t="s">
        <v>2649</v>
      </c>
    </row>
    <row r="666" spans="1:4" ht="15" customHeight="1" x14ac:dyDescent="0.25">
      <c r="A666" s="24" t="s">
        <v>1409</v>
      </c>
      <c r="B666" s="25" t="s">
        <v>1410</v>
      </c>
      <c r="C666" s="28" t="s">
        <v>2537</v>
      </c>
      <c r="D666" s="180" t="s">
        <v>2649</v>
      </c>
    </row>
    <row r="667" spans="1:4" ht="15" customHeight="1" x14ac:dyDescent="0.25">
      <c r="A667" s="24" t="s">
        <v>1411</v>
      </c>
      <c r="B667" s="25" t="s">
        <v>1412</v>
      </c>
      <c r="C667" s="28" t="s">
        <v>2537</v>
      </c>
      <c r="D667" s="180" t="s">
        <v>2649</v>
      </c>
    </row>
    <row r="668" spans="1:4" ht="15" customHeight="1" x14ac:dyDescent="0.25">
      <c r="A668" s="24" t="s">
        <v>1413</v>
      </c>
      <c r="B668" s="25" t="s">
        <v>1414</v>
      </c>
      <c r="C668" s="28" t="s">
        <v>2537</v>
      </c>
      <c r="D668" s="180" t="s">
        <v>2649</v>
      </c>
    </row>
    <row r="669" spans="1:4" ht="15" customHeight="1" x14ac:dyDescent="0.25">
      <c r="A669" s="24" t="s">
        <v>1415</v>
      </c>
      <c r="B669" s="25" t="s">
        <v>1416</v>
      </c>
      <c r="C669" s="28" t="s">
        <v>2537</v>
      </c>
      <c r="D669" s="180" t="s">
        <v>2649</v>
      </c>
    </row>
    <row r="670" spans="1:4" ht="15" customHeight="1" x14ac:dyDescent="0.25">
      <c r="A670" s="24" t="s">
        <v>1417</v>
      </c>
      <c r="B670" s="25" t="s">
        <v>1418</v>
      </c>
      <c r="C670" s="28" t="s">
        <v>2537</v>
      </c>
      <c r="D670" s="180" t="s">
        <v>2649</v>
      </c>
    </row>
    <row r="671" spans="1:4" ht="15" customHeight="1" x14ac:dyDescent="0.25">
      <c r="A671" s="24" t="s">
        <v>1419</v>
      </c>
      <c r="B671" s="25" t="s">
        <v>1420</v>
      </c>
      <c r="C671" s="28" t="s">
        <v>2537</v>
      </c>
      <c r="D671" s="180" t="s">
        <v>2649</v>
      </c>
    </row>
    <row r="672" spans="1:4" ht="15" customHeight="1" x14ac:dyDescent="0.25">
      <c r="A672" s="24" t="s">
        <v>1421</v>
      </c>
      <c r="B672" s="25" t="s">
        <v>1422</v>
      </c>
      <c r="C672" s="28" t="s">
        <v>2537</v>
      </c>
      <c r="D672" s="180" t="s">
        <v>2649</v>
      </c>
    </row>
    <row r="673" spans="1:4" ht="15" customHeight="1" x14ac:dyDescent="0.25">
      <c r="A673" s="24" t="s">
        <v>1423</v>
      </c>
      <c r="B673" s="25" t="s">
        <v>1424</v>
      </c>
      <c r="C673" s="28" t="s">
        <v>2537</v>
      </c>
      <c r="D673" s="180" t="s">
        <v>2649</v>
      </c>
    </row>
    <row r="674" spans="1:4" ht="15" customHeight="1" x14ac:dyDescent="0.25">
      <c r="A674" s="24" t="s">
        <v>1425</v>
      </c>
      <c r="B674" s="25" t="s">
        <v>1426</v>
      </c>
      <c r="C674" s="28" t="s">
        <v>2537</v>
      </c>
      <c r="D674" s="180" t="s">
        <v>2649</v>
      </c>
    </row>
    <row r="675" spans="1:4" ht="15" customHeight="1" x14ac:dyDescent="0.25">
      <c r="A675" s="24" t="s">
        <v>1427</v>
      </c>
      <c r="B675" s="25" t="s">
        <v>1428</v>
      </c>
      <c r="C675" s="28" t="s">
        <v>2537</v>
      </c>
      <c r="D675" s="180" t="s">
        <v>2649</v>
      </c>
    </row>
    <row r="676" spans="1:4" ht="15" customHeight="1" x14ac:dyDescent="0.25">
      <c r="A676" s="24" t="s">
        <v>1429</v>
      </c>
      <c r="B676" s="25" t="s">
        <v>1430</v>
      </c>
      <c r="C676" s="28" t="s">
        <v>2537</v>
      </c>
      <c r="D676" s="180" t="s">
        <v>2649</v>
      </c>
    </row>
    <row r="677" spans="1:4" ht="15" customHeight="1" x14ac:dyDescent="0.25">
      <c r="A677" s="24" t="s">
        <v>1431</v>
      </c>
      <c r="B677" s="25" t="s">
        <v>1432</v>
      </c>
      <c r="C677" s="28" t="s">
        <v>2537</v>
      </c>
      <c r="D677" s="180" t="s">
        <v>2649</v>
      </c>
    </row>
    <row r="678" spans="1:4" ht="15" customHeight="1" x14ac:dyDescent="0.25">
      <c r="A678" s="24" t="s">
        <v>1433</v>
      </c>
      <c r="B678" s="25" t="s">
        <v>1434</v>
      </c>
      <c r="C678" s="28" t="s">
        <v>2537</v>
      </c>
      <c r="D678" s="180" t="s">
        <v>2649</v>
      </c>
    </row>
    <row r="679" spans="1:4" ht="15" customHeight="1" x14ac:dyDescent="0.25">
      <c r="A679" s="24" t="s">
        <v>1435</v>
      </c>
      <c r="B679" s="25" t="s">
        <v>1436</v>
      </c>
      <c r="C679" s="28" t="s">
        <v>2537</v>
      </c>
      <c r="D679" s="180" t="s">
        <v>2649</v>
      </c>
    </row>
    <row r="680" spans="1:4" ht="15" customHeight="1" x14ac:dyDescent="0.25">
      <c r="A680" s="24" t="s">
        <v>1437</v>
      </c>
      <c r="B680" s="25" t="s">
        <v>1438</v>
      </c>
      <c r="C680" s="28" t="s">
        <v>2537</v>
      </c>
      <c r="D680" s="180" t="s">
        <v>2649</v>
      </c>
    </row>
    <row r="681" spans="1:4" ht="15" customHeight="1" x14ac:dyDescent="0.25">
      <c r="A681" s="24" t="s">
        <v>1439</v>
      </c>
      <c r="B681" s="25" t="s">
        <v>1440</v>
      </c>
      <c r="C681" s="28" t="s">
        <v>2537</v>
      </c>
      <c r="D681" s="180" t="s">
        <v>2649</v>
      </c>
    </row>
    <row r="682" spans="1:4" ht="15" customHeight="1" x14ac:dyDescent="0.25">
      <c r="A682" s="24" t="s">
        <v>1441</v>
      </c>
      <c r="B682" s="25" t="s">
        <v>1442</v>
      </c>
      <c r="C682" s="28" t="s">
        <v>2537</v>
      </c>
      <c r="D682" s="180" t="s">
        <v>2649</v>
      </c>
    </row>
    <row r="683" spans="1:4" ht="15" customHeight="1" x14ac:dyDescent="0.25">
      <c r="A683" s="24" t="s">
        <v>1443</v>
      </c>
      <c r="B683" s="25" t="s">
        <v>1444</v>
      </c>
      <c r="C683" s="28" t="s">
        <v>2537</v>
      </c>
      <c r="D683" s="180" t="s">
        <v>2649</v>
      </c>
    </row>
    <row r="684" spans="1:4" ht="15" customHeight="1" x14ac:dyDescent="0.25">
      <c r="A684" s="24" t="s">
        <v>1445</v>
      </c>
      <c r="B684" s="25" t="s">
        <v>1446</v>
      </c>
      <c r="C684" s="28" t="s">
        <v>2537</v>
      </c>
      <c r="D684" s="180" t="s">
        <v>2649</v>
      </c>
    </row>
    <row r="685" spans="1:4" ht="15" customHeight="1" x14ac:dyDescent="0.25">
      <c r="A685" s="24" t="s">
        <v>1447</v>
      </c>
      <c r="B685" s="25" t="s">
        <v>1448</v>
      </c>
      <c r="C685" s="28" t="s">
        <v>2537</v>
      </c>
      <c r="D685" s="180" t="s">
        <v>2649</v>
      </c>
    </row>
    <row r="686" spans="1:4" ht="15" customHeight="1" x14ac:dyDescent="0.25">
      <c r="A686" s="24" t="s">
        <v>1449</v>
      </c>
      <c r="B686" s="25" t="s">
        <v>1450</v>
      </c>
      <c r="C686" s="28" t="s">
        <v>2537</v>
      </c>
      <c r="D686" s="180" t="s">
        <v>2649</v>
      </c>
    </row>
    <row r="687" spans="1:4" ht="15" customHeight="1" x14ac:dyDescent="0.25">
      <c r="A687" s="24" t="s">
        <v>1451</v>
      </c>
      <c r="B687" s="25" t="s">
        <v>1452</v>
      </c>
      <c r="C687" s="28" t="s">
        <v>2537</v>
      </c>
      <c r="D687" s="180" t="s">
        <v>2649</v>
      </c>
    </row>
    <row r="688" spans="1:4" ht="15" customHeight="1" x14ac:dyDescent="0.25">
      <c r="A688" s="24" t="s">
        <v>1453</v>
      </c>
      <c r="B688" s="25" t="s">
        <v>1454</v>
      </c>
      <c r="C688" s="28" t="s">
        <v>2537</v>
      </c>
      <c r="D688" s="180" t="s">
        <v>2649</v>
      </c>
    </row>
    <row r="689" spans="1:4" ht="15" customHeight="1" x14ac:dyDescent="0.25">
      <c r="A689" s="24" t="s">
        <v>1455</v>
      </c>
      <c r="B689" s="25" t="s">
        <v>1456</v>
      </c>
      <c r="C689" s="28" t="s">
        <v>2537</v>
      </c>
      <c r="D689" s="180" t="s">
        <v>2649</v>
      </c>
    </row>
    <row r="690" spans="1:4" ht="15" customHeight="1" x14ac:dyDescent="0.25">
      <c r="A690" s="24" t="s">
        <v>1457</v>
      </c>
      <c r="B690" s="25" t="s">
        <v>1458</v>
      </c>
      <c r="C690" s="28" t="s">
        <v>2537</v>
      </c>
      <c r="D690" s="180" t="s">
        <v>2649</v>
      </c>
    </row>
    <row r="691" spans="1:4" ht="15" customHeight="1" x14ac:dyDescent="0.25">
      <c r="A691" s="24" t="s">
        <v>1459</v>
      </c>
      <c r="B691" s="25" t="s">
        <v>1460</v>
      </c>
      <c r="C691" s="28" t="s">
        <v>2537</v>
      </c>
      <c r="D691" s="180" t="s">
        <v>2649</v>
      </c>
    </row>
    <row r="692" spans="1:4" ht="15" customHeight="1" x14ac:dyDescent="0.25">
      <c r="A692" s="24" t="s">
        <v>1461</v>
      </c>
      <c r="B692" s="25" t="s">
        <v>1462</v>
      </c>
      <c r="C692" s="28" t="s">
        <v>2537</v>
      </c>
      <c r="D692" s="180" t="s">
        <v>2649</v>
      </c>
    </row>
    <row r="693" spans="1:4" ht="15" customHeight="1" x14ac:dyDescent="0.25">
      <c r="A693" s="24" t="s">
        <v>1463</v>
      </c>
      <c r="B693" s="25" t="s">
        <v>1464</v>
      </c>
      <c r="C693" s="28" t="s">
        <v>2537</v>
      </c>
      <c r="D693" s="180" t="s">
        <v>2649</v>
      </c>
    </row>
    <row r="694" spans="1:4" ht="15" customHeight="1" x14ac:dyDescent="0.25">
      <c r="A694" s="24" t="s">
        <v>1465</v>
      </c>
      <c r="B694" s="25" t="s">
        <v>1466</v>
      </c>
      <c r="C694" s="28" t="s">
        <v>2537</v>
      </c>
      <c r="D694" s="180" t="s">
        <v>2649</v>
      </c>
    </row>
    <row r="695" spans="1:4" ht="15" customHeight="1" x14ac:dyDescent="0.25">
      <c r="A695" s="24" t="s">
        <v>1467</v>
      </c>
      <c r="B695" s="25" t="s">
        <v>1468</v>
      </c>
      <c r="C695" s="28" t="s">
        <v>2537</v>
      </c>
      <c r="D695" s="180" t="s">
        <v>2649</v>
      </c>
    </row>
    <row r="696" spans="1:4" ht="15" customHeight="1" x14ac:dyDescent="0.25">
      <c r="A696" s="24" t="s">
        <v>1469</v>
      </c>
      <c r="B696" s="25" t="s">
        <v>1470</v>
      </c>
      <c r="C696" s="28" t="s">
        <v>2537</v>
      </c>
      <c r="D696" s="180" t="s">
        <v>2649</v>
      </c>
    </row>
    <row r="697" spans="1:4" ht="15" customHeight="1" x14ac:dyDescent="0.25">
      <c r="A697" s="24" t="s">
        <v>1471</v>
      </c>
      <c r="B697" s="25" t="s">
        <v>1472</v>
      </c>
      <c r="C697" s="28" t="s">
        <v>2537</v>
      </c>
      <c r="D697" s="180" t="s">
        <v>2649</v>
      </c>
    </row>
    <row r="698" spans="1:4" ht="15" customHeight="1" x14ac:dyDescent="0.25">
      <c r="A698" s="24" t="s">
        <v>1473</v>
      </c>
      <c r="B698" s="25" t="s">
        <v>1474</v>
      </c>
      <c r="C698" s="28" t="s">
        <v>2537</v>
      </c>
      <c r="D698" s="180" t="s">
        <v>2649</v>
      </c>
    </row>
    <row r="699" spans="1:4" ht="15" customHeight="1" x14ac:dyDescent="0.25">
      <c r="A699" s="24" t="s">
        <v>1475</v>
      </c>
      <c r="B699" s="25" t="s">
        <v>1476</v>
      </c>
      <c r="C699" s="28" t="s">
        <v>2537</v>
      </c>
      <c r="D699" s="180" t="s">
        <v>2649</v>
      </c>
    </row>
    <row r="700" spans="1:4" ht="15" customHeight="1" x14ac:dyDescent="0.25">
      <c r="A700" s="24" t="s">
        <v>1477</v>
      </c>
      <c r="B700" s="25" t="s">
        <v>1478</v>
      </c>
      <c r="C700" s="28" t="s">
        <v>2537</v>
      </c>
      <c r="D700" s="180" t="s">
        <v>2649</v>
      </c>
    </row>
    <row r="701" spans="1:4" ht="15" customHeight="1" x14ac:dyDescent="0.25">
      <c r="A701" s="24" t="s">
        <v>1479</v>
      </c>
      <c r="B701" s="25" t="s">
        <v>1480</v>
      </c>
      <c r="C701" s="28" t="s">
        <v>2537</v>
      </c>
      <c r="D701" s="180" t="s">
        <v>2649</v>
      </c>
    </row>
    <row r="702" spans="1:4" ht="15" customHeight="1" x14ac:dyDescent="0.25">
      <c r="A702" s="24" t="s">
        <v>1481</v>
      </c>
      <c r="B702" s="25" t="s">
        <v>1482</v>
      </c>
      <c r="C702" s="28" t="s">
        <v>2537</v>
      </c>
      <c r="D702" s="180" t="s">
        <v>2649</v>
      </c>
    </row>
    <row r="703" spans="1:4" ht="15" customHeight="1" x14ac:dyDescent="0.25">
      <c r="A703" s="24" t="s">
        <v>1483</v>
      </c>
      <c r="B703" s="25" t="s">
        <v>1484</v>
      </c>
      <c r="C703" s="28" t="s">
        <v>2537</v>
      </c>
      <c r="D703" s="180" t="s">
        <v>2649</v>
      </c>
    </row>
    <row r="704" spans="1:4" ht="15" customHeight="1" x14ac:dyDescent="0.25">
      <c r="A704" s="24" t="s">
        <v>1485</v>
      </c>
      <c r="B704" s="25" t="s">
        <v>1486</v>
      </c>
      <c r="C704" s="28" t="s">
        <v>2537</v>
      </c>
      <c r="D704" s="180" t="s">
        <v>2649</v>
      </c>
    </row>
    <row r="705" spans="1:4" ht="15" customHeight="1" x14ac:dyDescent="0.25">
      <c r="A705" s="24" t="s">
        <v>1487</v>
      </c>
      <c r="B705" s="25" t="s">
        <v>1488</v>
      </c>
      <c r="C705" s="28" t="s">
        <v>2537</v>
      </c>
      <c r="D705" s="180" t="s">
        <v>2649</v>
      </c>
    </row>
    <row r="706" spans="1:4" ht="15" customHeight="1" x14ac:dyDescent="0.25">
      <c r="A706" s="24" t="s">
        <v>1489</v>
      </c>
      <c r="B706" s="25" t="s">
        <v>1490</v>
      </c>
      <c r="C706" s="28" t="s">
        <v>2537</v>
      </c>
      <c r="D706" s="180" t="s">
        <v>2649</v>
      </c>
    </row>
    <row r="707" spans="1:4" ht="15" customHeight="1" x14ac:dyDescent="0.25">
      <c r="A707" s="24" t="s">
        <v>1491</v>
      </c>
      <c r="B707" s="25" t="s">
        <v>1492</v>
      </c>
      <c r="C707" s="28" t="s">
        <v>2537</v>
      </c>
      <c r="D707" s="180" t="s">
        <v>2649</v>
      </c>
    </row>
    <row r="708" spans="1:4" ht="15" customHeight="1" x14ac:dyDescent="0.25">
      <c r="A708" s="24" t="s">
        <v>1493</v>
      </c>
      <c r="B708" s="25" t="s">
        <v>1494</v>
      </c>
      <c r="C708" s="28" t="s">
        <v>2537</v>
      </c>
      <c r="D708" s="180" t="s">
        <v>2649</v>
      </c>
    </row>
    <row r="709" spans="1:4" ht="15" customHeight="1" x14ac:dyDescent="0.25">
      <c r="A709" s="24" t="s">
        <v>1495</v>
      </c>
      <c r="B709" s="25" t="s">
        <v>1496</v>
      </c>
      <c r="C709" s="28" t="s">
        <v>2537</v>
      </c>
      <c r="D709" s="180" t="s">
        <v>2649</v>
      </c>
    </row>
    <row r="710" spans="1:4" ht="15" customHeight="1" x14ac:dyDescent="0.25">
      <c r="A710" s="24" t="s">
        <v>1497</v>
      </c>
      <c r="B710" s="25" t="s">
        <v>1498</v>
      </c>
      <c r="C710" s="28" t="s">
        <v>2537</v>
      </c>
      <c r="D710" s="180" t="s">
        <v>2649</v>
      </c>
    </row>
    <row r="711" spans="1:4" ht="15" customHeight="1" x14ac:dyDescent="0.25">
      <c r="A711" s="24" t="s">
        <v>1499</v>
      </c>
      <c r="B711" s="25" t="s">
        <v>1500</v>
      </c>
      <c r="C711" s="28" t="s">
        <v>2537</v>
      </c>
      <c r="D711" s="180" t="s">
        <v>2649</v>
      </c>
    </row>
    <row r="712" spans="1:4" ht="15" customHeight="1" x14ac:dyDescent="0.25">
      <c r="A712" s="24" t="s">
        <v>1501</v>
      </c>
      <c r="B712" s="25" t="s">
        <v>1502</v>
      </c>
      <c r="C712" s="28" t="s">
        <v>2537</v>
      </c>
      <c r="D712" s="180" t="s">
        <v>2649</v>
      </c>
    </row>
    <row r="713" spans="1:4" ht="15" customHeight="1" x14ac:dyDescent="0.25">
      <c r="A713" s="24" t="s">
        <v>1503</v>
      </c>
      <c r="B713" s="25" t="s">
        <v>1504</v>
      </c>
      <c r="C713" s="28" t="s">
        <v>2537</v>
      </c>
      <c r="D713" s="180" t="s">
        <v>2649</v>
      </c>
    </row>
    <row r="714" spans="1:4" ht="15" customHeight="1" x14ac:dyDescent="0.25">
      <c r="A714" s="24" t="s">
        <v>1505</v>
      </c>
      <c r="B714" s="25" t="s">
        <v>1506</v>
      </c>
      <c r="C714" s="28" t="s">
        <v>2537</v>
      </c>
      <c r="D714" s="180" t="s">
        <v>2649</v>
      </c>
    </row>
    <row r="715" spans="1:4" ht="15" customHeight="1" x14ac:dyDescent="0.25">
      <c r="A715" s="24" t="s">
        <v>1507</v>
      </c>
      <c r="B715" s="25" t="s">
        <v>1508</v>
      </c>
      <c r="C715" s="28" t="s">
        <v>2537</v>
      </c>
      <c r="D715" s="180" t="s">
        <v>2649</v>
      </c>
    </row>
    <row r="716" spans="1:4" ht="15" customHeight="1" x14ac:dyDescent="0.25">
      <c r="A716" s="24" t="s">
        <v>1509</v>
      </c>
      <c r="B716" s="25" t="s">
        <v>1510</v>
      </c>
      <c r="C716" s="28" t="s">
        <v>2537</v>
      </c>
      <c r="D716" s="180" t="s">
        <v>2649</v>
      </c>
    </row>
    <row r="717" spans="1:4" ht="15" customHeight="1" x14ac:dyDescent="0.25">
      <c r="A717" s="24" t="s">
        <v>1511</v>
      </c>
      <c r="B717" s="25" t="s">
        <v>1512</v>
      </c>
      <c r="C717" s="28" t="s">
        <v>2537</v>
      </c>
      <c r="D717" s="180" t="s">
        <v>2649</v>
      </c>
    </row>
    <row r="718" spans="1:4" ht="15" customHeight="1" x14ac:dyDescent="0.25">
      <c r="A718" s="24" t="s">
        <v>1513</v>
      </c>
      <c r="B718" s="25" t="s">
        <v>1514</v>
      </c>
      <c r="C718" s="28" t="s">
        <v>2537</v>
      </c>
      <c r="D718" s="180" t="s">
        <v>2649</v>
      </c>
    </row>
    <row r="719" spans="1:4" ht="15" customHeight="1" x14ac:dyDescent="0.25">
      <c r="A719" s="24" t="s">
        <v>1515</v>
      </c>
      <c r="B719" s="25" t="s">
        <v>1516</v>
      </c>
      <c r="C719" s="28" t="s">
        <v>2537</v>
      </c>
      <c r="D719" s="180" t="s">
        <v>2649</v>
      </c>
    </row>
    <row r="720" spans="1:4" ht="15" customHeight="1" x14ac:dyDescent="0.25">
      <c r="A720" s="24" t="s">
        <v>1517</v>
      </c>
      <c r="B720" s="25" t="s">
        <v>1518</v>
      </c>
      <c r="C720" s="28" t="s">
        <v>2537</v>
      </c>
      <c r="D720" s="180" t="s">
        <v>2649</v>
      </c>
    </row>
    <row r="721" spans="1:4" ht="15" customHeight="1" x14ac:dyDescent="0.25">
      <c r="A721" s="24" t="s">
        <v>1519</v>
      </c>
      <c r="B721" s="25" t="s">
        <v>1520</v>
      </c>
      <c r="C721" s="28" t="s">
        <v>2537</v>
      </c>
      <c r="D721" s="180" t="s">
        <v>2649</v>
      </c>
    </row>
    <row r="722" spans="1:4" ht="15" customHeight="1" x14ac:dyDescent="0.25">
      <c r="A722" s="24" t="s">
        <v>1521</v>
      </c>
      <c r="B722" s="25" t="s">
        <v>1522</v>
      </c>
      <c r="C722" s="28" t="s">
        <v>2537</v>
      </c>
      <c r="D722" s="180" t="s">
        <v>2649</v>
      </c>
    </row>
    <row r="723" spans="1:4" ht="15" customHeight="1" x14ac:dyDescent="0.25">
      <c r="A723" s="24" t="s">
        <v>1523</v>
      </c>
      <c r="B723" s="25" t="s">
        <v>1524</v>
      </c>
      <c r="C723" s="28" t="s">
        <v>2537</v>
      </c>
      <c r="D723" s="180" t="s">
        <v>2649</v>
      </c>
    </row>
    <row r="724" spans="1:4" ht="15" customHeight="1" x14ac:dyDescent="0.25">
      <c r="A724" s="24" t="s">
        <v>1525</v>
      </c>
      <c r="B724" s="25" t="s">
        <v>1526</v>
      </c>
      <c r="C724" s="28" t="s">
        <v>2537</v>
      </c>
      <c r="D724" s="180" t="s">
        <v>2649</v>
      </c>
    </row>
    <row r="725" spans="1:4" ht="15" customHeight="1" x14ac:dyDescent="0.25">
      <c r="A725" s="24" t="s">
        <v>1527</v>
      </c>
      <c r="B725" s="25" t="s">
        <v>1528</v>
      </c>
      <c r="C725" s="28" t="s">
        <v>2537</v>
      </c>
      <c r="D725" s="180" t="s">
        <v>2649</v>
      </c>
    </row>
    <row r="726" spans="1:4" ht="15" customHeight="1" x14ac:dyDescent="0.25">
      <c r="A726" s="24" t="s">
        <v>1529</v>
      </c>
      <c r="B726" s="25" t="s">
        <v>1530</v>
      </c>
      <c r="C726" s="28" t="s">
        <v>2537</v>
      </c>
      <c r="D726" s="180" t="s">
        <v>2649</v>
      </c>
    </row>
    <row r="727" spans="1:4" ht="15" customHeight="1" x14ac:dyDescent="0.25">
      <c r="A727" s="24" t="s">
        <v>1531</v>
      </c>
      <c r="B727" s="25" t="s">
        <v>1532</v>
      </c>
      <c r="C727" s="28" t="s">
        <v>2537</v>
      </c>
      <c r="D727" s="180" t="s">
        <v>2649</v>
      </c>
    </row>
    <row r="728" spans="1:4" ht="15" customHeight="1" x14ac:dyDescent="0.25">
      <c r="A728" s="24" t="s">
        <v>1533</v>
      </c>
      <c r="B728" s="25" t="s">
        <v>1534</v>
      </c>
      <c r="C728" s="28" t="s">
        <v>2537</v>
      </c>
      <c r="D728" s="180" t="s">
        <v>2649</v>
      </c>
    </row>
    <row r="729" spans="1:4" ht="15" customHeight="1" x14ac:dyDescent="0.25">
      <c r="A729" s="24" t="s">
        <v>1535</v>
      </c>
      <c r="B729" s="25" t="s">
        <v>1536</v>
      </c>
      <c r="C729" s="28" t="s">
        <v>2537</v>
      </c>
      <c r="D729" s="180" t="s">
        <v>2649</v>
      </c>
    </row>
    <row r="730" spans="1:4" ht="15" customHeight="1" x14ac:dyDescent="0.25">
      <c r="A730" s="24" t="s">
        <v>1537</v>
      </c>
      <c r="B730" s="25" t="s">
        <v>1538</v>
      </c>
      <c r="C730" s="28" t="s">
        <v>2537</v>
      </c>
      <c r="D730" s="180" t="s">
        <v>2649</v>
      </c>
    </row>
    <row r="731" spans="1:4" ht="15" customHeight="1" x14ac:dyDescent="0.25">
      <c r="A731" s="24" t="s">
        <v>1539</v>
      </c>
      <c r="B731" s="25" t="s">
        <v>1540</v>
      </c>
      <c r="C731" s="28" t="s">
        <v>2537</v>
      </c>
      <c r="D731" s="180" t="s">
        <v>2649</v>
      </c>
    </row>
    <row r="732" spans="1:4" ht="15" customHeight="1" x14ac:dyDescent="0.25">
      <c r="A732" s="24" t="s">
        <v>1541</v>
      </c>
      <c r="B732" s="25" t="s">
        <v>1542</v>
      </c>
      <c r="C732" s="28" t="s">
        <v>2537</v>
      </c>
      <c r="D732" s="180" t="s">
        <v>2649</v>
      </c>
    </row>
    <row r="733" spans="1:4" ht="15" customHeight="1" x14ac:dyDescent="0.25">
      <c r="A733" s="24" t="s">
        <v>1543</v>
      </c>
      <c r="B733" s="25" t="s">
        <v>1544</v>
      </c>
      <c r="C733" s="28" t="s">
        <v>2537</v>
      </c>
      <c r="D733" s="180" t="s">
        <v>2649</v>
      </c>
    </row>
    <row r="734" spans="1:4" ht="15" customHeight="1" x14ac:dyDescent="0.25">
      <c r="A734" s="24" t="s">
        <v>1545</v>
      </c>
      <c r="B734" s="25" t="s">
        <v>1546</v>
      </c>
      <c r="C734" s="28" t="s">
        <v>2537</v>
      </c>
      <c r="D734" s="180" t="s">
        <v>2649</v>
      </c>
    </row>
    <row r="735" spans="1:4" ht="15" customHeight="1" x14ac:dyDescent="0.25">
      <c r="A735" s="24" t="s">
        <v>1547</v>
      </c>
      <c r="B735" s="25" t="s">
        <v>1548</v>
      </c>
      <c r="C735" s="28" t="s">
        <v>2537</v>
      </c>
      <c r="D735" s="180" t="s">
        <v>2649</v>
      </c>
    </row>
    <row r="736" spans="1:4" ht="15" customHeight="1" x14ac:dyDescent="0.25">
      <c r="A736" s="24" t="s">
        <v>1549</v>
      </c>
      <c r="B736" s="25" t="s">
        <v>1550</v>
      </c>
      <c r="C736" s="28" t="s">
        <v>2537</v>
      </c>
      <c r="D736" s="180" t="s">
        <v>2649</v>
      </c>
    </row>
    <row r="737" spans="1:4" ht="15" customHeight="1" x14ac:dyDescent="0.25">
      <c r="A737" s="24" t="s">
        <v>1551</v>
      </c>
      <c r="B737" s="25" t="s">
        <v>1552</v>
      </c>
      <c r="C737" s="28" t="s">
        <v>2537</v>
      </c>
      <c r="D737" s="180" t="s">
        <v>2649</v>
      </c>
    </row>
    <row r="738" spans="1:4" ht="15" customHeight="1" x14ac:dyDescent="0.25">
      <c r="A738" s="24" t="s">
        <v>1553</v>
      </c>
      <c r="B738" s="25" t="s">
        <v>1554</v>
      </c>
      <c r="C738" s="28" t="s">
        <v>2537</v>
      </c>
      <c r="D738" s="180" t="s">
        <v>2649</v>
      </c>
    </row>
    <row r="739" spans="1:4" ht="15" customHeight="1" x14ac:dyDescent="0.25">
      <c r="A739" s="24" t="s">
        <v>1555</v>
      </c>
      <c r="B739" s="25" t="s">
        <v>1556</v>
      </c>
      <c r="C739" s="28" t="s">
        <v>2537</v>
      </c>
      <c r="D739" s="180" t="s">
        <v>2649</v>
      </c>
    </row>
    <row r="740" spans="1:4" ht="15" customHeight="1" x14ac:dyDescent="0.25">
      <c r="A740" s="24" t="s">
        <v>1557</v>
      </c>
      <c r="B740" s="25" t="s">
        <v>1558</v>
      </c>
      <c r="C740" s="28" t="s">
        <v>2537</v>
      </c>
      <c r="D740" s="180" t="s">
        <v>2649</v>
      </c>
    </row>
    <row r="741" spans="1:4" ht="15" customHeight="1" x14ac:dyDescent="0.25">
      <c r="A741" s="24" t="s">
        <v>1559</v>
      </c>
      <c r="B741" s="25" t="s">
        <v>1560</v>
      </c>
      <c r="C741" s="28" t="s">
        <v>2537</v>
      </c>
      <c r="D741" s="180" t="s">
        <v>2649</v>
      </c>
    </row>
    <row r="742" spans="1:4" ht="15" customHeight="1" x14ac:dyDescent="0.25">
      <c r="A742" s="24" t="s">
        <v>1561</v>
      </c>
      <c r="B742" s="25" t="s">
        <v>1562</v>
      </c>
      <c r="C742" s="28" t="s">
        <v>2537</v>
      </c>
      <c r="D742" s="180" t="s">
        <v>2649</v>
      </c>
    </row>
    <row r="743" spans="1:4" ht="15" customHeight="1" x14ac:dyDescent="0.25">
      <c r="A743" s="24" t="s">
        <v>1563</v>
      </c>
      <c r="B743" s="25" t="s">
        <v>1564</v>
      </c>
      <c r="C743" s="28" t="s">
        <v>2537</v>
      </c>
      <c r="D743" s="180" t="s">
        <v>2649</v>
      </c>
    </row>
    <row r="744" spans="1:4" ht="15" customHeight="1" x14ac:dyDescent="0.25">
      <c r="A744" s="24" t="s">
        <v>1565</v>
      </c>
      <c r="B744" s="25" t="s">
        <v>1566</v>
      </c>
      <c r="C744" s="28" t="s">
        <v>2537</v>
      </c>
      <c r="D744" s="180" t="s">
        <v>2649</v>
      </c>
    </row>
    <row r="745" spans="1:4" ht="15" customHeight="1" x14ac:dyDescent="0.25">
      <c r="A745" s="24" t="s">
        <v>1567</v>
      </c>
      <c r="B745" s="25" t="s">
        <v>1568</v>
      </c>
      <c r="C745" s="28" t="s">
        <v>2537</v>
      </c>
      <c r="D745" s="180" t="s">
        <v>2649</v>
      </c>
    </row>
    <row r="746" spans="1:4" ht="15" customHeight="1" x14ac:dyDescent="0.25">
      <c r="A746" s="24" t="s">
        <v>1569</v>
      </c>
      <c r="B746" s="25" t="s">
        <v>1570</v>
      </c>
      <c r="C746" s="28" t="s">
        <v>2537</v>
      </c>
      <c r="D746" s="180" t="s">
        <v>2649</v>
      </c>
    </row>
    <row r="747" spans="1:4" ht="15" customHeight="1" x14ac:dyDescent="0.25">
      <c r="A747" s="24" t="s">
        <v>1571</v>
      </c>
      <c r="B747" s="25" t="s">
        <v>1572</v>
      </c>
      <c r="C747" s="28" t="s">
        <v>2537</v>
      </c>
      <c r="D747" s="180" t="s">
        <v>2649</v>
      </c>
    </row>
    <row r="748" spans="1:4" ht="15" customHeight="1" x14ac:dyDescent="0.25">
      <c r="A748" s="24" t="s">
        <v>1573</v>
      </c>
      <c r="B748" s="25" t="s">
        <v>1574</v>
      </c>
      <c r="C748" s="28" t="s">
        <v>2537</v>
      </c>
      <c r="D748" s="180" t="s">
        <v>2649</v>
      </c>
    </row>
    <row r="749" spans="1:4" ht="15" customHeight="1" x14ac:dyDescent="0.25">
      <c r="A749" s="24" t="s">
        <v>1575</v>
      </c>
      <c r="B749" s="25" t="s">
        <v>1576</v>
      </c>
      <c r="C749" s="28" t="s">
        <v>2537</v>
      </c>
      <c r="D749" s="180" t="s">
        <v>2649</v>
      </c>
    </row>
    <row r="750" spans="1:4" ht="15" customHeight="1" x14ac:dyDescent="0.25">
      <c r="A750" s="24" t="s">
        <v>1577</v>
      </c>
      <c r="B750" s="25" t="s">
        <v>1578</v>
      </c>
      <c r="C750" s="28" t="s">
        <v>2537</v>
      </c>
      <c r="D750" s="180" t="s">
        <v>2649</v>
      </c>
    </row>
    <row r="751" spans="1:4" ht="15" customHeight="1" x14ac:dyDescent="0.25">
      <c r="A751" s="24" t="s">
        <v>1579</v>
      </c>
      <c r="B751" s="25" t="s">
        <v>1580</v>
      </c>
      <c r="C751" s="28" t="s">
        <v>2537</v>
      </c>
      <c r="D751" s="180" t="s">
        <v>2649</v>
      </c>
    </row>
    <row r="752" spans="1:4" ht="15" customHeight="1" x14ac:dyDescent="0.25">
      <c r="A752" s="24" t="s">
        <v>1581</v>
      </c>
      <c r="B752" s="25" t="s">
        <v>1582</v>
      </c>
      <c r="C752" s="28" t="s">
        <v>2537</v>
      </c>
      <c r="D752" s="180" t="s">
        <v>2649</v>
      </c>
    </row>
    <row r="753" spans="1:4" ht="15" customHeight="1" x14ac:dyDescent="0.25">
      <c r="A753" s="24" t="s">
        <v>1583</v>
      </c>
      <c r="B753" s="25" t="s">
        <v>1584</v>
      </c>
      <c r="C753" s="28" t="s">
        <v>2537</v>
      </c>
      <c r="D753" s="180" t="s">
        <v>2649</v>
      </c>
    </row>
    <row r="754" spans="1:4" ht="15" customHeight="1" x14ac:dyDescent="0.25">
      <c r="A754" s="24" t="s">
        <v>1585</v>
      </c>
      <c r="B754" s="25" t="s">
        <v>1586</v>
      </c>
      <c r="C754" s="28" t="s">
        <v>2537</v>
      </c>
      <c r="D754" s="180" t="s">
        <v>2649</v>
      </c>
    </row>
    <row r="755" spans="1:4" ht="15" customHeight="1" x14ac:dyDescent="0.25">
      <c r="A755" s="24" t="s">
        <v>1587</v>
      </c>
      <c r="B755" s="25" t="s">
        <v>1588</v>
      </c>
      <c r="C755" s="28" t="s">
        <v>2537</v>
      </c>
      <c r="D755" s="180" t="s">
        <v>2649</v>
      </c>
    </row>
    <row r="756" spans="1:4" ht="15" customHeight="1" x14ac:dyDescent="0.25">
      <c r="A756" s="24" t="s">
        <v>1589</v>
      </c>
      <c r="B756" s="25" t="s">
        <v>1590</v>
      </c>
      <c r="C756" s="28" t="s">
        <v>2537</v>
      </c>
      <c r="D756" s="180" t="s">
        <v>2649</v>
      </c>
    </row>
    <row r="757" spans="1:4" ht="15" customHeight="1" x14ac:dyDescent="0.25">
      <c r="A757" s="24" t="s">
        <v>1591</v>
      </c>
      <c r="B757" s="25" t="s">
        <v>1592</v>
      </c>
      <c r="C757" s="28" t="s">
        <v>2537</v>
      </c>
      <c r="D757" s="180" t="s">
        <v>2649</v>
      </c>
    </row>
    <row r="758" spans="1:4" ht="15" customHeight="1" x14ac:dyDescent="0.25">
      <c r="A758" s="24" t="s">
        <v>1593</v>
      </c>
      <c r="B758" s="25" t="s">
        <v>1594</v>
      </c>
      <c r="C758" s="28" t="s">
        <v>2537</v>
      </c>
      <c r="D758" s="180" t="s">
        <v>2649</v>
      </c>
    </row>
    <row r="759" spans="1:4" ht="15" customHeight="1" x14ac:dyDescent="0.25">
      <c r="A759" s="24" t="s">
        <v>1595</v>
      </c>
      <c r="B759" s="25" t="s">
        <v>1596</v>
      </c>
      <c r="C759" s="28" t="s">
        <v>2537</v>
      </c>
      <c r="D759" s="180" t="s">
        <v>2649</v>
      </c>
    </row>
    <row r="760" spans="1:4" ht="15" customHeight="1" x14ac:dyDescent="0.25">
      <c r="A760" s="24" t="s">
        <v>1597</v>
      </c>
      <c r="B760" s="25" t="s">
        <v>1598</v>
      </c>
      <c r="C760" s="28" t="s">
        <v>2537</v>
      </c>
      <c r="D760" s="180" t="s">
        <v>2649</v>
      </c>
    </row>
    <row r="761" spans="1:4" ht="15" customHeight="1" x14ac:dyDescent="0.25">
      <c r="A761" s="24" t="s">
        <v>1599</v>
      </c>
      <c r="B761" s="25" t="s">
        <v>1600</v>
      </c>
      <c r="C761" s="28" t="s">
        <v>2537</v>
      </c>
      <c r="D761" s="180" t="s">
        <v>2649</v>
      </c>
    </row>
    <row r="762" spans="1:4" ht="15" customHeight="1" x14ac:dyDescent="0.25">
      <c r="A762" s="24" t="s">
        <v>1601</v>
      </c>
      <c r="B762" s="25" t="s">
        <v>1602</v>
      </c>
      <c r="C762" s="28" t="s">
        <v>2537</v>
      </c>
      <c r="D762" s="180" t="s">
        <v>2649</v>
      </c>
    </row>
    <row r="763" spans="1:4" ht="15" customHeight="1" x14ac:dyDescent="0.25">
      <c r="A763" s="24" t="s">
        <v>1603</v>
      </c>
      <c r="B763" s="25" t="s">
        <v>1604</v>
      </c>
      <c r="C763" s="28" t="s">
        <v>2537</v>
      </c>
      <c r="D763" s="180" t="s">
        <v>2649</v>
      </c>
    </row>
    <row r="764" spans="1:4" ht="15" customHeight="1" x14ac:dyDescent="0.25">
      <c r="A764" s="24" t="s">
        <v>1605</v>
      </c>
      <c r="B764" s="25" t="s">
        <v>1606</v>
      </c>
      <c r="C764" s="28" t="s">
        <v>2537</v>
      </c>
      <c r="D764" s="180" t="s">
        <v>2649</v>
      </c>
    </row>
    <row r="765" spans="1:4" ht="15" customHeight="1" x14ac:dyDescent="0.25">
      <c r="A765" s="24" t="s">
        <v>1607</v>
      </c>
      <c r="B765" s="25" t="s">
        <v>1608</v>
      </c>
      <c r="C765" s="28" t="s">
        <v>2537</v>
      </c>
      <c r="D765" s="180" t="s">
        <v>2649</v>
      </c>
    </row>
    <row r="766" spans="1:4" ht="15" customHeight="1" x14ac:dyDescent="0.25">
      <c r="A766" s="24" t="s">
        <v>1609</v>
      </c>
      <c r="B766" s="25" t="s">
        <v>1610</v>
      </c>
      <c r="C766" s="28" t="s">
        <v>2537</v>
      </c>
      <c r="D766" s="180" t="s">
        <v>2649</v>
      </c>
    </row>
    <row r="767" spans="1:4" ht="15" customHeight="1" x14ac:dyDescent="0.25">
      <c r="A767" s="24" t="s">
        <v>1611</v>
      </c>
      <c r="B767" s="25" t="s">
        <v>1612</v>
      </c>
      <c r="C767" s="28" t="s">
        <v>2537</v>
      </c>
      <c r="D767" s="180" t="s">
        <v>2649</v>
      </c>
    </row>
    <row r="768" spans="1:4" ht="15" customHeight="1" x14ac:dyDescent="0.25">
      <c r="A768" s="24" t="s">
        <v>1613</v>
      </c>
      <c r="B768" s="25" t="s">
        <v>1614</v>
      </c>
      <c r="C768" s="28" t="s">
        <v>2537</v>
      </c>
      <c r="D768" s="180" t="s">
        <v>2649</v>
      </c>
    </row>
    <row r="769" spans="1:4" ht="15" customHeight="1" x14ac:dyDescent="0.25">
      <c r="A769" s="24" t="s">
        <v>1615</v>
      </c>
      <c r="B769" s="25" t="s">
        <v>1616</v>
      </c>
      <c r="C769" s="28" t="s">
        <v>2537</v>
      </c>
      <c r="D769" s="180" t="s">
        <v>2649</v>
      </c>
    </row>
    <row r="770" spans="1:4" ht="15" customHeight="1" x14ac:dyDescent="0.25">
      <c r="A770" s="24" t="s">
        <v>1617</v>
      </c>
      <c r="B770" s="25" t="s">
        <v>1618</v>
      </c>
      <c r="C770" s="28" t="s">
        <v>2537</v>
      </c>
      <c r="D770" s="180" t="s">
        <v>2649</v>
      </c>
    </row>
    <row r="771" spans="1:4" ht="15" customHeight="1" x14ac:dyDescent="0.25">
      <c r="A771" s="24" t="s">
        <v>1619</v>
      </c>
      <c r="B771" s="25" t="s">
        <v>1620</v>
      </c>
      <c r="C771" s="28" t="s">
        <v>2537</v>
      </c>
      <c r="D771" s="180" t="s">
        <v>2649</v>
      </c>
    </row>
    <row r="772" spans="1:4" ht="15" customHeight="1" x14ac:dyDescent="0.25">
      <c r="A772" s="24" t="s">
        <v>1621</v>
      </c>
      <c r="B772" s="25" t="s">
        <v>1622</v>
      </c>
      <c r="C772" s="28" t="s">
        <v>2537</v>
      </c>
      <c r="D772" s="180" t="s">
        <v>2649</v>
      </c>
    </row>
    <row r="773" spans="1:4" ht="15" customHeight="1" x14ac:dyDescent="0.25">
      <c r="A773" s="24" t="s">
        <v>1623</v>
      </c>
      <c r="B773" s="25" t="s">
        <v>1624</v>
      </c>
      <c r="C773" s="28" t="s">
        <v>2537</v>
      </c>
      <c r="D773" s="180" t="s">
        <v>2649</v>
      </c>
    </row>
    <row r="774" spans="1:4" ht="15" customHeight="1" x14ac:dyDescent="0.25">
      <c r="A774" s="24" t="s">
        <v>1625</v>
      </c>
      <c r="B774" s="25" t="s">
        <v>1626</v>
      </c>
      <c r="C774" s="28" t="s">
        <v>2537</v>
      </c>
      <c r="D774" s="180" t="s">
        <v>2649</v>
      </c>
    </row>
    <row r="775" spans="1:4" ht="15" customHeight="1" x14ac:dyDescent="0.25">
      <c r="A775" s="24" t="s">
        <v>1627</v>
      </c>
      <c r="B775" s="25" t="s">
        <v>1628</v>
      </c>
      <c r="C775" s="28" t="s">
        <v>2537</v>
      </c>
      <c r="D775" s="180" t="s">
        <v>2649</v>
      </c>
    </row>
    <row r="776" spans="1:4" ht="15" customHeight="1" x14ac:dyDescent="0.25">
      <c r="A776" s="24" t="s">
        <v>1629</v>
      </c>
      <c r="B776" s="25" t="s">
        <v>1630</v>
      </c>
      <c r="C776" s="28" t="s">
        <v>2537</v>
      </c>
      <c r="D776" s="180" t="s">
        <v>2649</v>
      </c>
    </row>
    <row r="777" spans="1:4" ht="15" customHeight="1" x14ac:dyDescent="0.25">
      <c r="A777" s="24" t="s">
        <v>1631</v>
      </c>
      <c r="B777" s="25" t="s">
        <v>1632</v>
      </c>
      <c r="C777" s="28" t="s">
        <v>2537</v>
      </c>
      <c r="D777" s="180" t="s">
        <v>2649</v>
      </c>
    </row>
    <row r="778" spans="1:4" ht="15" customHeight="1" x14ac:dyDescent="0.25">
      <c r="A778" s="24" t="s">
        <v>1633</v>
      </c>
      <c r="B778" s="25" t="s">
        <v>1634</v>
      </c>
      <c r="C778" s="28" t="s">
        <v>2537</v>
      </c>
      <c r="D778" s="180" t="s">
        <v>2649</v>
      </c>
    </row>
    <row r="779" spans="1:4" ht="15" customHeight="1" x14ac:dyDescent="0.25">
      <c r="A779" s="24" t="s">
        <v>1635</v>
      </c>
      <c r="B779" s="25" t="s">
        <v>1636</v>
      </c>
      <c r="C779" s="28" t="s">
        <v>2537</v>
      </c>
      <c r="D779" s="180" t="s">
        <v>2649</v>
      </c>
    </row>
    <row r="780" spans="1:4" ht="15" customHeight="1" x14ac:dyDescent="0.25">
      <c r="A780" s="24" t="s">
        <v>1637</v>
      </c>
      <c r="B780" s="25" t="s">
        <v>1638</v>
      </c>
      <c r="C780" s="28" t="s">
        <v>2537</v>
      </c>
      <c r="D780" s="180" t="s">
        <v>2649</v>
      </c>
    </row>
    <row r="781" spans="1:4" ht="15" customHeight="1" x14ac:dyDescent="0.25">
      <c r="A781" s="24" t="s">
        <v>1639</v>
      </c>
      <c r="B781" s="25" t="s">
        <v>1640</v>
      </c>
      <c r="C781" s="28" t="s">
        <v>2537</v>
      </c>
      <c r="D781" s="180" t="s">
        <v>2649</v>
      </c>
    </row>
    <row r="782" spans="1:4" ht="15" customHeight="1" x14ac:dyDescent="0.25">
      <c r="A782" s="24" t="s">
        <v>1641</v>
      </c>
      <c r="B782" s="25" t="s">
        <v>1642</v>
      </c>
      <c r="C782" s="28" t="s">
        <v>2537</v>
      </c>
      <c r="D782" s="180" t="s">
        <v>2649</v>
      </c>
    </row>
    <row r="783" spans="1:4" ht="15" customHeight="1" x14ac:dyDescent="0.25">
      <c r="A783" s="24" t="s">
        <v>1643</v>
      </c>
      <c r="B783" s="25" t="s">
        <v>1644</v>
      </c>
      <c r="C783" s="28" t="s">
        <v>2537</v>
      </c>
      <c r="D783" s="180" t="s">
        <v>2649</v>
      </c>
    </row>
    <row r="784" spans="1:4" ht="15" customHeight="1" x14ac:dyDescent="0.25">
      <c r="A784" s="24" t="s">
        <v>1645</v>
      </c>
      <c r="B784" s="25" t="s">
        <v>1646</v>
      </c>
      <c r="C784" s="28" t="s">
        <v>2537</v>
      </c>
      <c r="D784" s="180" t="s">
        <v>2649</v>
      </c>
    </row>
    <row r="785" spans="1:4" ht="15" customHeight="1" x14ac:dyDescent="0.25">
      <c r="A785" s="24" t="s">
        <v>1647</v>
      </c>
      <c r="B785" s="25" t="s">
        <v>1648</v>
      </c>
      <c r="C785" s="28" t="s">
        <v>2537</v>
      </c>
      <c r="D785" s="180" t="s">
        <v>2649</v>
      </c>
    </row>
    <row r="786" spans="1:4" ht="15" customHeight="1" x14ac:dyDescent="0.25">
      <c r="A786" s="24" t="s">
        <v>1649</v>
      </c>
      <c r="B786" s="25" t="s">
        <v>1650</v>
      </c>
      <c r="C786" s="28" t="s">
        <v>2537</v>
      </c>
      <c r="D786" s="180" t="s">
        <v>2649</v>
      </c>
    </row>
    <row r="787" spans="1:4" ht="15" customHeight="1" x14ac:dyDescent="0.25">
      <c r="A787" s="24" t="s">
        <v>1651</v>
      </c>
      <c r="B787" s="25" t="s">
        <v>1652</v>
      </c>
      <c r="C787" s="28" t="s">
        <v>2537</v>
      </c>
      <c r="D787" s="180" t="s">
        <v>2649</v>
      </c>
    </row>
    <row r="788" spans="1:4" ht="15" customHeight="1" x14ac:dyDescent="0.25">
      <c r="A788" s="24" t="s">
        <v>1653</v>
      </c>
      <c r="B788" s="25" t="s">
        <v>1654</v>
      </c>
      <c r="C788" s="28" t="s">
        <v>2537</v>
      </c>
      <c r="D788" s="180" t="s">
        <v>2649</v>
      </c>
    </row>
    <row r="789" spans="1:4" ht="15" customHeight="1" x14ac:dyDescent="0.25">
      <c r="A789" s="24" t="s">
        <v>1655</v>
      </c>
      <c r="B789" s="25" t="s">
        <v>1656</v>
      </c>
      <c r="C789" s="28" t="s">
        <v>2537</v>
      </c>
      <c r="D789" s="180" t="s">
        <v>2649</v>
      </c>
    </row>
    <row r="790" spans="1:4" ht="15" customHeight="1" x14ac:dyDescent="0.25">
      <c r="A790" s="24" t="s">
        <v>1657</v>
      </c>
      <c r="B790" s="25" t="s">
        <v>1658</v>
      </c>
      <c r="C790" s="28" t="s">
        <v>2537</v>
      </c>
      <c r="D790" s="180" t="s">
        <v>2649</v>
      </c>
    </row>
    <row r="791" spans="1:4" ht="15" customHeight="1" x14ac:dyDescent="0.25">
      <c r="A791" s="24" t="s">
        <v>1659</v>
      </c>
      <c r="B791" s="25" t="s">
        <v>1660</v>
      </c>
      <c r="C791" s="28" t="s">
        <v>2537</v>
      </c>
      <c r="D791" s="180" t="s">
        <v>2649</v>
      </c>
    </row>
    <row r="792" spans="1:4" ht="15" customHeight="1" x14ac:dyDescent="0.25">
      <c r="A792" s="24" t="s">
        <v>1661</v>
      </c>
      <c r="B792" s="25" t="s">
        <v>1662</v>
      </c>
      <c r="C792" s="28" t="s">
        <v>2537</v>
      </c>
      <c r="D792" s="180" t="s">
        <v>2649</v>
      </c>
    </row>
    <row r="793" spans="1:4" ht="15" customHeight="1" x14ac:dyDescent="0.25">
      <c r="A793" s="24" t="s">
        <v>1663</v>
      </c>
      <c r="B793" s="25" t="s">
        <v>1664</v>
      </c>
      <c r="C793" s="28" t="s">
        <v>2537</v>
      </c>
      <c r="D793" s="180" t="s">
        <v>2649</v>
      </c>
    </row>
    <row r="794" spans="1:4" ht="15" customHeight="1" x14ac:dyDescent="0.25">
      <c r="A794" s="24" t="s">
        <v>1665</v>
      </c>
      <c r="B794" s="25" t="s">
        <v>1666</v>
      </c>
      <c r="C794" s="28" t="s">
        <v>2537</v>
      </c>
      <c r="D794" s="180" t="s">
        <v>2649</v>
      </c>
    </row>
    <row r="795" spans="1:4" ht="15" customHeight="1" x14ac:dyDescent="0.25">
      <c r="A795" s="24" t="s">
        <v>1667</v>
      </c>
      <c r="B795" s="25" t="s">
        <v>1668</v>
      </c>
      <c r="C795" s="28" t="s">
        <v>2537</v>
      </c>
      <c r="D795" s="180" t="s">
        <v>2649</v>
      </c>
    </row>
    <row r="796" spans="1:4" ht="15" customHeight="1" x14ac:dyDescent="0.25">
      <c r="A796" s="24" t="s">
        <v>1669</v>
      </c>
      <c r="B796" s="25" t="s">
        <v>1670</v>
      </c>
      <c r="C796" s="28" t="s">
        <v>2537</v>
      </c>
      <c r="D796" s="180" t="s">
        <v>2649</v>
      </c>
    </row>
    <row r="797" spans="1:4" ht="15" customHeight="1" x14ac:dyDescent="0.25">
      <c r="A797" s="24" t="s">
        <v>1671</v>
      </c>
      <c r="B797" s="25" t="s">
        <v>1672</v>
      </c>
      <c r="C797" s="28" t="s">
        <v>2537</v>
      </c>
      <c r="D797" s="180" t="s">
        <v>2649</v>
      </c>
    </row>
    <row r="798" spans="1:4" ht="15" customHeight="1" x14ac:dyDescent="0.25">
      <c r="A798" s="24" t="s">
        <v>1673</v>
      </c>
      <c r="B798" s="25" t="s">
        <v>1674</v>
      </c>
      <c r="C798" s="28" t="s">
        <v>2537</v>
      </c>
      <c r="D798" s="180" t="s">
        <v>2649</v>
      </c>
    </row>
    <row r="799" spans="1:4" ht="15" customHeight="1" x14ac:dyDescent="0.25">
      <c r="A799" s="24" t="s">
        <v>1675</v>
      </c>
      <c r="B799" s="25" t="s">
        <v>1676</v>
      </c>
      <c r="C799" s="28" t="s">
        <v>2537</v>
      </c>
      <c r="D799" s="180" t="s">
        <v>2649</v>
      </c>
    </row>
    <row r="800" spans="1:4" ht="15" customHeight="1" x14ac:dyDescent="0.25">
      <c r="A800" s="24" t="s">
        <v>1677</v>
      </c>
      <c r="B800" s="25" t="s">
        <v>1678</v>
      </c>
      <c r="C800" s="28" t="s">
        <v>2537</v>
      </c>
      <c r="D800" s="180" t="s">
        <v>2649</v>
      </c>
    </row>
    <row r="801" spans="1:4" ht="15" customHeight="1" x14ac:dyDescent="0.25">
      <c r="A801" s="24" t="s">
        <v>1679</v>
      </c>
      <c r="B801" s="25" t="s">
        <v>1680</v>
      </c>
      <c r="C801" s="28" t="s">
        <v>2537</v>
      </c>
      <c r="D801" s="180" t="s">
        <v>2649</v>
      </c>
    </row>
    <row r="802" spans="1:4" ht="15" customHeight="1" x14ac:dyDescent="0.25">
      <c r="A802" s="24" t="s">
        <v>1681</v>
      </c>
      <c r="B802" s="25" t="s">
        <v>1682</v>
      </c>
      <c r="C802" s="28" t="s">
        <v>2537</v>
      </c>
      <c r="D802" s="180" t="s">
        <v>2649</v>
      </c>
    </row>
    <row r="803" spans="1:4" ht="15" customHeight="1" x14ac:dyDescent="0.25">
      <c r="A803" s="24" t="s">
        <v>1683</v>
      </c>
      <c r="B803" s="25" t="s">
        <v>1684</v>
      </c>
      <c r="C803" s="28" t="s">
        <v>2537</v>
      </c>
      <c r="D803" s="180" t="s">
        <v>2649</v>
      </c>
    </row>
    <row r="804" spans="1:4" ht="15" customHeight="1" x14ac:dyDescent="0.25">
      <c r="A804" s="24" t="s">
        <v>1685</v>
      </c>
      <c r="B804" s="25" t="s">
        <v>1686</v>
      </c>
      <c r="C804" s="28" t="s">
        <v>2537</v>
      </c>
      <c r="D804" s="180" t="s">
        <v>2649</v>
      </c>
    </row>
    <row r="805" spans="1:4" ht="15" customHeight="1" x14ac:dyDescent="0.25">
      <c r="A805" s="24" t="s">
        <v>1687</v>
      </c>
      <c r="B805" s="25" t="s">
        <v>1688</v>
      </c>
      <c r="C805" s="28" t="s">
        <v>2537</v>
      </c>
      <c r="D805" s="180" t="s">
        <v>2649</v>
      </c>
    </row>
    <row r="806" spans="1:4" ht="15" customHeight="1" x14ac:dyDescent="0.25">
      <c r="A806" s="24" t="s">
        <v>1689</v>
      </c>
      <c r="B806" s="25" t="s">
        <v>1690</v>
      </c>
      <c r="C806" s="28" t="s">
        <v>2537</v>
      </c>
      <c r="D806" s="180" t="s">
        <v>2649</v>
      </c>
    </row>
    <row r="807" spans="1:4" ht="15" customHeight="1" x14ac:dyDescent="0.25">
      <c r="A807" s="24" t="s">
        <v>1691</v>
      </c>
      <c r="B807" s="25" t="s">
        <v>1692</v>
      </c>
      <c r="C807" s="28" t="s">
        <v>2537</v>
      </c>
      <c r="D807" s="180" t="s">
        <v>2649</v>
      </c>
    </row>
    <row r="808" spans="1:4" ht="15" customHeight="1" x14ac:dyDescent="0.25">
      <c r="A808" s="24" t="s">
        <v>1693</v>
      </c>
      <c r="B808" s="25" t="s">
        <v>1694</v>
      </c>
      <c r="C808" s="28" t="s">
        <v>2537</v>
      </c>
      <c r="D808" s="180" t="s">
        <v>2649</v>
      </c>
    </row>
    <row r="809" spans="1:4" ht="15" customHeight="1" x14ac:dyDescent="0.25">
      <c r="A809" s="24" t="s">
        <v>1695</v>
      </c>
      <c r="B809" s="25" t="s">
        <v>1696</v>
      </c>
      <c r="C809" s="28" t="s">
        <v>2537</v>
      </c>
      <c r="D809" s="180" t="s">
        <v>2649</v>
      </c>
    </row>
    <row r="810" spans="1:4" ht="15" customHeight="1" x14ac:dyDescent="0.25">
      <c r="A810" s="24" t="s">
        <v>1697</v>
      </c>
      <c r="B810" s="25" t="s">
        <v>1698</v>
      </c>
      <c r="C810" s="28" t="s">
        <v>2537</v>
      </c>
      <c r="D810" s="180" t="s">
        <v>2649</v>
      </c>
    </row>
    <row r="811" spans="1:4" ht="15" customHeight="1" x14ac:dyDescent="0.25">
      <c r="A811" s="24" t="s">
        <v>1699</v>
      </c>
      <c r="B811" s="25" t="s">
        <v>1700</v>
      </c>
      <c r="C811" s="28" t="s">
        <v>2537</v>
      </c>
      <c r="D811" s="180" t="s">
        <v>2649</v>
      </c>
    </row>
    <row r="812" spans="1:4" ht="15" customHeight="1" x14ac:dyDescent="0.25">
      <c r="A812" s="24" t="s">
        <v>1701</v>
      </c>
      <c r="B812" s="25" t="s">
        <v>1702</v>
      </c>
      <c r="C812" s="28" t="s">
        <v>2537</v>
      </c>
      <c r="D812" s="180" t="s">
        <v>2649</v>
      </c>
    </row>
    <row r="813" spans="1:4" ht="15" customHeight="1" x14ac:dyDescent="0.25">
      <c r="A813" s="24" t="s">
        <v>1703</v>
      </c>
      <c r="B813" s="25" t="s">
        <v>1704</v>
      </c>
      <c r="C813" s="28" t="s">
        <v>2537</v>
      </c>
      <c r="D813" s="180" t="s">
        <v>2649</v>
      </c>
    </row>
    <row r="814" spans="1:4" ht="15" customHeight="1" x14ac:dyDescent="0.25">
      <c r="A814" s="24" t="s">
        <v>1705</v>
      </c>
      <c r="B814" s="25" t="s">
        <v>1706</v>
      </c>
      <c r="C814" s="28" t="s">
        <v>2537</v>
      </c>
      <c r="D814" s="180" t="s">
        <v>2649</v>
      </c>
    </row>
    <row r="815" spans="1:4" ht="15" customHeight="1" x14ac:dyDescent="0.25">
      <c r="A815" s="24" t="s">
        <v>1707</v>
      </c>
      <c r="B815" s="25" t="s">
        <v>1708</v>
      </c>
      <c r="C815" s="28" t="s">
        <v>2537</v>
      </c>
      <c r="D815" s="180" t="s">
        <v>2649</v>
      </c>
    </row>
    <row r="816" spans="1:4" ht="15" customHeight="1" x14ac:dyDescent="0.25">
      <c r="A816" s="24" t="s">
        <v>1709</v>
      </c>
      <c r="B816" s="25" t="s">
        <v>1710</v>
      </c>
      <c r="C816" s="28" t="s">
        <v>2537</v>
      </c>
      <c r="D816" s="180" t="s">
        <v>2649</v>
      </c>
    </row>
    <row r="817" spans="1:4" ht="15" customHeight="1" x14ac:dyDescent="0.25">
      <c r="A817" s="24" t="s">
        <v>1711</v>
      </c>
      <c r="B817" s="25" t="s">
        <v>1712</v>
      </c>
      <c r="C817" s="28" t="s">
        <v>2537</v>
      </c>
      <c r="D817" s="180" t="s">
        <v>2649</v>
      </c>
    </row>
    <row r="818" spans="1:4" ht="15" customHeight="1" x14ac:dyDescent="0.25">
      <c r="A818" s="24" t="s">
        <v>1713</v>
      </c>
      <c r="B818" s="25" t="s">
        <v>1714</v>
      </c>
      <c r="C818" s="28" t="s">
        <v>2537</v>
      </c>
      <c r="D818" s="180" t="s">
        <v>2649</v>
      </c>
    </row>
    <row r="819" spans="1:4" ht="15" customHeight="1" x14ac:dyDescent="0.25">
      <c r="A819" s="24" t="s">
        <v>1715</v>
      </c>
      <c r="B819" s="25" t="s">
        <v>1716</v>
      </c>
      <c r="C819" s="28" t="s">
        <v>2537</v>
      </c>
      <c r="D819" s="180" t="s">
        <v>2649</v>
      </c>
    </row>
    <row r="820" spans="1:4" ht="15" customHeight="1" x14ac:dyDescent="0.25">
      <c r="A820" s="24" t="s">
        <v>1717</v>
      </c>
      <c r="B820" s="25" t="s">
        <v>1718</v>
      </c>
      <c r="C820" s="28" t="s">
        <v>2537</v>
      </c>
      <c r="D820" s="180" t="s">
        <v>2649</v>
      </c>
    </row>
    <row r="821" spans="1:4" ht="15" customHeight="1" x14ac:dyDescent="0.25">
      <c r="A821" s="24" t="s">
        <v>1719</v>
      </c>
      <c r="B821" s="25" t="s">
        <v>1720</v>
      </c>
      <c r="C821" s="28" t="s">
        <v>2537</v>
      </c>
      <c r="D821" s="180" t="s">
        <v>2649</v>
      </c>
    </row>
    <row r="822" spans="1:4" ht="15" customHeight="1" x14ac:dyDescent="0.25">
      <c r="A822" s="24" t="s">
        <v>1721</v>
      </c>
      <c r="B822" s="25" t="s">
        <v>1722</v>
      </c>
      <c r="C822" s="28" t="s">
        <v>2537</v>
      </c>
      <c r="D822" s="180" t="s">
        <v>2649</v>
      </c>
    </row>
    <row r="823" spans="1:4" ht="15" customHeight="1" x14ac:dyDescent="0.25">
      <c r="A823" s="24" t="s">
        <v>1723</v>
      </c>
      <c r="B823" s="25" t="s">
        <v>1724</v>
      </c>
      <c r="C823" s="28" t="s">
        <v>2537</v>
      </c>
      <c r="D823" s="180" t="s">
        <v>2649</v>
      </c>
    </row>
    <row r="824" spans="1:4" ht="15" customHeight="1" x14ac:dyDescent="0.25">
      <c r="A824" s="24" t="s">
        <v>1725</v>
      </c>
      <c r="B824" s="25" t="s">
        <v>1726</v>
      </c>
      <c r="C824" s="28" t="s">
        <v>2537</v>
      </c>
      <c r="D824" s="180" t="s">
        <v>2649</v>
      </c>
    </row>
    <row r="825" spans="1:4" ht="15" customHeight="1" x14ac:dyDescent="0.25">
      <c r="A825" s="24" t="s">
        <v>1727</v>
      </c>
      <c r="B825" s="25" t="s">
        <v>1728</v>
      </c>
      <c r="C825" s="28" t="s">
        <v>2537</v>
      </c>
      <c r="D825" s="180" t="s">
        <v>2649</v>
      </c>
    </row>
    <row r="826" spans="1:4" ht="15" customHeight="1" x14ac:dyDescent="0.25">
      <c r="A826" s="24" t="s">
        <v>1729</v>
      </c>
      <c r="B826" s="25" t="s">
        <v>1730</v>
      </c>
      <c r="C826" s="28" t="s">
        <v>2537</v>
      </c>
      <c r="D826" s="180" t="s">
        <v>2649</v>
      </c>
    </row>
    <row r="827" spans="1:4" ht="15" customHeight="1" x14ac:dyDescent="0.25">
      <c r="A827" s="24" t="s">
        <v>1731</v>
      </c>
      <c r="B827" s="25" t="s">
        <v>1732</v>
      </c>
      <c r="C827" s="28" t="s">
        <v>2537</v>
      </c>
      <c r="D827" s="180" t="s">
        <v>2649</v>
      </c>
    </row>
    <row r="828" spans="1:4" ht="15" customHeight="1" x14ac:dyDescent="0.25">
      <c r="A828" s="24" t="s">
        <v>1733</v>
      </c>
      <c r="B828" s="25" t="s">
        <v>1734</v>
      </c>
      <c r="C828" s="28" t="s">
        <v>2537</v>
      </c>
      <c r="D828" s="180" t="s">
        <v>2649</v>
      </c>
    </row>
    <row r="829" spans="1:4" ht="15" customHeight="1" x14ac:dyDescent="0.25">
      <c r="A829" s="24" t="s">
        <v>1735</v>
      </c>
      <c r="B829" s="25" t="s">
        <v>1736</v>
      </c>
      <c r="C829" s="28" t="s">
        <v>2537</v>
      </c>
      <c r="D829" s="180" t="s">
        <v>2649</v>
      </c>
    </row>
    <row r="830" spans="1:4" ht="15" customHeight="1" x14ac:dyDescent="0.25">
      <c r="A830" s="24" t="s">
        <v>1737</v>
      </c>
      <c r="B830" s="25" t="s">
        <v>1738</v>
      </c>
      <c r="C830" s="28" t="s">
        <v>2537</v>
      </c>
      <c r="D830" s="180" t="s">
        <v>2649</v>
      </c>
    </row>
    <row r="831" spans="1:4" ht="15" customHeight="1" x14ac:dyDescent="0.25">
      <c r="A831" s="24" t="s">
        <v>1739</v>
      </c>
      <c r="B831" s="25" t="s">
        <v>1740</v>
      </c>
      <c r="C831" s="28" t="s">
        <v>2537</v>
      </c>
      <c r="D831" s="180" t="s">
        <v>2649</v>
      </c>
    </row>
    <row r="832" spans="1:4" ht="15" customHeight="1" x14ac:dyDescent="0.25">
      <c r="A832" s="24" t="s">
        <v>1741</v>
      </c>
      <c r="B832" s="25" t="s">
        <v>1742</v>
      </c>
      <c r="C832" s="28" t="s">
        <v>2537</v>
      </c>
      <c r="D832" s="180" t="s">
        <v>2649</v>
      </c>
    </row>
    <row r="833" spans="1:4" ht="15" customHeight="1" x14ac:dyDescent="0.25">
      <c r="A833" s="24" t="s">
        <v>1743</v>
      </c>
      <c r="B833" s="25" t="s">
        <v>1744</v>
      </c>
      <c r="C833" s="28" t="s">
        <v>2537</v>
      </c>
      <c r="D833" s="180" t="s">
        <v>2649</v>
      </c>
    </row>
    <row r="834" spans="1:4" ht="15" customHeight="1" x14ac:dyDescent="0.25">
      <c r="A834" s="24" t="s">
        <v>1745</v>
      </c>
      <c r="B834" s="25" t="s">
        <v>1746</v>
      </c>
      <c r="C834" s="28" t="s">
        <v>2537</v>
      </c>
      <c r="D834" s="180" t="s">
        <v>2649</v>
      </c>
    </row>
    <row r="835" spans="1:4" ht="15" customHeight="1" x14ac:dyDescent="0.25">
      <c r="A835" s="24" t="s">
        <v>1747</v>
      </c>
      <c r="B835" s="25" t="s">
        <v>1748</v>
      </c>
      <c r="C835" s="28" t="s">
        <v>2537</v>
      </c>
      <c r="D835" s="180" t="s">
        <v>2649</v>
      </c>
    </row>
    <row r="836" spans="1:4" ht="15" customHeight="1" x14ac:dyDescent="0.25">
      <c r="A836" s="24" t="s">
        <v>1749</v>
      </c>
      <c r="B836" s="25" t="s">
        <v>1750</v>
      </c>
      <c r="C836" s="28" t="s">
        <v>2537</v>
      </c>
      <c r="D836" s="180" t="s">
        <v>2649</v>
      </c>
    </row>
    <row r="837" spans="1:4" ht="15" customHeight="1" x14ac:dyDescent="0.25">
      <c r="A837" s="24" t="s">
        <v>1751</v>
      </c>
      <c r="B837" s="25" t="s">
        <v>1752</v>
      </c>
      <c r="C837" s="28" t="s">
        <v>2537</v>
      </c>
      <c r="D837" s="180" t="s">
        <v>2649</v>
      </c>
    </row>
    <row r="838" spans="1:4" ht="15" customHeight="1" x14ac:dyDescent="0.25">
      <c r="A838" s="24" t="s">
        <v>1753</v>
      </c>
      <c r="B838" s="25" t="s">
        <v>1754</v>
      </c>
      <c r="C838" s="28" t="s">
        <v>2537</v>
      </c>
      <c r="D838" s="180" t="s">
        <v>2649</v>
      </c>
    </row>
    <row r="839" spans="1:4" ht="15" customHeight="1" x14ac:dyDescent="0.25">
      <c r="A839" s="24" t="s">
        <v>1755</v>
      </c>
      <c r="B839" s="25" t="s">
        <v>1756</v>
      </c>
      <c r="C839" s="28" t="s">
        <v>2537</v>
      </c>
      <c r="D839" s="180" t="s">
        <v>2649</v>
      </c>
    </row>
    <row r="840" spans="1:4" ht="15" customHeight="1" x14ac:dyDescent="0.25">
      <c r="A840" s="24" t="s">
        <v>1757</v>
      </c>
      <c r="B840" s="25" t="s">
        <v>1758</v>
      </c>
      <c r="C840" s="28" t="s">
        <v>2537</v>
      </c>
      <c r="D840" s="180" t="s">
        <v>2649</v>
      </c>
    </row>
    <row r="841" spans="1:4" ht="15" customHeight="1" x14ac:dyDescent="0.25">
      <c r="A841" s="24" t="s">
        <v>1759</v>
      </c>
      <c r="B841" s="25" t="s">
        <v>1760</v>
      </c>
      <c r="C841" s="28" t="s">
        <v>2537</v>
      </c>
      <c r="D841" s="180" t="s">
        <v>2649</v>
      </c>
    </row>
    <row r="842" spans="1:4" ht="15" customHeight="1" x14ac:dyDescent="0.25">
      <c r="A842" s="24" t="s">
        <v>1761</v>
      </c>
      <c r="B842" s="25" t="s">
        <v>1762</v>
      </c>
      <c r="C842" s="28" t="s">
        <v>2537</v>
      </c>
      <c r="D842" s="180" t="s">
        <v>2649</v>
      </c>
    </row>
    <row r="843" spans="1:4" ht="15" customHeight="1" x14ac:dyDescent="0.25">
      <c r="A843" s="24" t="s">
        <v>1763</v>
      </c>
      <c r="B843" s="25" t="s">
        <v>1764</v>
      </c>
      <c r="C843" s="28" t="s">
        <v>2537</v>
      </c>
      <c r="D843" s="180" t="s">
        <v>2649</v>
      </c>
    </row>
    <row r="844" spans="1:4" ht="15" customHeight="1" x14ac:dyDescent="0.25">
      <c r="A844" s="24" t="s">
        <v>1765</v>
      </c>
      <c r="B844" s="25" t="s">
        <v>1766</v>
      </c>
      <c r="C844" s="28" t="s">
        <v>2537</v>
      </c>
      <c r="D844" s="180" t="s">
        <v>2649</v>
      </c>
    </row>
    <row r="845" spans="1:4" ht="15" customHeight="1" x14ac:dyDescent="0.25">
      <c r="A845" s="24" t="s">
        <v>1767</v>
      </c>
      <c r="B845" s="25" t="s">
        <v>1768</v>
      </c>
      <c r="C845" s="28" t="s">
        <v>2537</v>
      </c>
      <c r="D845" s="180" t="s">
        <v>2649</v>
      </c>
    </row>
    <row r="846" spans="1:4" ht="15" customHeight="1" x14ac:dyDescent="0.25">
      <c r="A846" s="24" t="s">
        <v>1769</v>
      </c>
      <c r="B846" s="25" t="s">
        <v>1770</v>
      </c>
      <c r="C846" s="28" t="s">
        <v>2537</v>
      </c>
      <c r="D846" s="180" t="s">
        <v>2649</v>
      </c>
    </row>
    <row r="847" spans="1:4" ht="15" customHeight="1" x14ac:dyDescent="0.25">
      <c r="A847" s="24" t="s">
        <v>1771</v>
      </c>
      <c r="B847" s="25" t="s">
        <v>1772</v>
      </c>
      <c r="C847" s="28" t="s">
        <v>2537</v>
      </c>
      <c r="D847" s="180" t="s">
        <v>2649</v>
      </c>
    </row>
    <row r="848" spans="1:4" ht="15" customHeight="1" x14ac:dyDescent="0.25">
      <c r="A848" s="24" t="s">
        <v>1773</v>
      </c>
      <c r="B848" s="25" t="s">
        <v>1774</v>
      </c>
      <c r="C848" s="28" t="s">
        <v>2537</v>
      </c>
      <c r="D848" s="180" t="s">
        <v>2649</v>
      </c>
    </row>
    <row r="849" spans="1:4" ht="15" customHeight="1" x14ac:dyDescent="0.25">
      <c r="A849" s="24" t="s">
        <v>1775</v>
      </c>
      <c r="B849" s="25" t="s">
        <v>1776</v>
      </c>
      <c r="C849" s="28" t="s">
        <v>2537</v>
      </c>
      <c r="D849" s="180" t="s">
        <v>2649</v>
      </c>
    </row>
    <row r="850" spans="1:4" ht="15" customHeight="1" x14ac:dyDescent="0.25">
      <c r="A850" s="24" t="s">
        <v>1777</v>
      </c>
      <c r="B850" s="25" t="s">
        <v>1778</v>
      </c>
      <c r="C850" s="28" t="s">
        <v>2537</v>
      </c>
      <c r="D850" s="180" t="s">
        <v>2649</v>
      </c>
    </row>
    <row r="851" spans="1:4" ht="15" customHeight="1" x14ac:dyDescent="0.25">
      <c r="A851" s="24" t="s">
        <v>1779</v>
      </c>
      <c r="B851" s="25" t="s">
        <v>1780</v>
      </c>
      <c r="C851" s="28" t="s">
        <v>2537</v>
      </c>
      <c r="D851" s="180" t="s">
        <v>2649</v>
      </c>
    </row>
    <row r="852" spans="1:4" ht="15" customHeight="1" x14ac:dyDescent="0.25">
      <c r="A852" s="24" t="s">
        <v>1781</v>
      </c>
      <c r="B852" s="25" t="s">
        <v>1782</v>
      </c>
      <c r="C852" s="28" t="s">
        <v>2537</v>
      </c>
      <c r="D852" s="180" t="s">
        <v>2649</v>
      </c>
    </row>
    <row r="853" spans="1:4" ht="15" customHeight="1" x14ac:dyDescent="0.25">
      <c r="A853" s="24" t="s">
        <v>1783</v>
      </c>
      <c r="B853" s="25" t="s">
        <v>1784</v>
      </c>
      <c r="C853" s="28" t="s">
        <v>2537</v>
      </c>
      <c r="D853" s="180" t="s">
        <v>2649</v>
      </c>
    </row>
    <row r="854" spans="1:4" ht="15" customHeight="1" x14ac:dyDescent="0.25">
      <c r="A854" s="24" t="s">
        <v>1785</v>
      </c>
      <c r="B854" s="25" t="s">
        <v>1786</v>
      </c>
      <c r="C854" s="28" t="s">
        <v>2537</v>
      </c>
      <c r="D854" s="180" t="s">
        <v>2649</v>
      </c>
    </row>
    <row r="855" spans="1:4" ht="15" customHeight="1" x14ac:dyDescent="0.25">
      <c r="A855" s="24" t="s">
        <v>1787</v>
      </c>
      <c r="B855" s="25" t="s">
        <v>1788</v>
      </c>
      <c r="C855" s="28" t="s">
        <v>2537</v>
      </c>
      <c r="D855" s="180" t="s">
        <v>2649</v>
      </c>
    </row>
    <row r="856" spans="1:4" ht="15" customHeight="1" x14ac:dyDescent="0.25">
      <c r="A856" s="24" t="s">
        <v>1789</v>
      </c>
      <c r="B856" s="25" t="s">
        <v>1790</v>
      </c>
      <c r="C856" s="28" t="s">
        <v>2537</v>
      </c>
      <c r="D856" s="180" t="s">
        <v>2649</v>
      </c>
    </row>
    <row r="857" spans="1:4" ht="15" customHeight="1" x14ac:dyDescent="0.25">
      <c r="A857" s="24" t="s">
        <v>1791</v>
      </c>
      <c r="B857" s="25" t="s">
        <v>1792</v>
      </c>
      <c r="C857" s="28" t="s">
        <v>2537</v>
      </c>
      <c r="D857" s="180" t="s">
        <v>2649</v>
      </c>
    </row>
    <row r="858" spans="1:4" ht="15" customHeight="1" x14ac:dyDescent="0.25">
      <c r="A858" s="24" t="s">
        <v>1793</v>
      </c>
      <c r="B858" s="25" t="s">
        <v>1794</v>
      </c>
      <c r="C858" s="28" t="s">
        <v>2537</v>
      </c>
      <c r="D858" s="180" t="s">
        <v>2649</v>
      </c>
    </row>
    <row r="859" spans="1:4" ht="15" customHeight="1" x14ac:dyDescent="0.25">
      <c r="A859" s="24" t="s">
        <v>1795</v>
      </c>
      <c r="B859" s="25" t="s">
        <v>1796</v>
      </c>
      <c r="C859" s="28" t="s">
        <v>2537</v>
      </c>
      <c r="D859" s="180" t="s">
        <v>2649</v>
      </c>
    </row>
    <row r="860" spans="1:4" ht="15" customHeight="1" x14ac:dyDescent="0.25">
      <c r="A860" s="24" t="s">
        <v>1797</v>
      </c>
      <c r="B860" s="25" t="s">
        <v>1798</v>
      </c>
      <c r="C860" s="28" t="s">
        <v>2537</v>
      </c>
      <c r="D860" s="180" t="s">
        <v>2649</v>
      </c>
    </row>
    <row r="861" spans="1:4" ht="15" customHeight="1" x14ac:dyDescent="0.25">
      <c r="A861" s="24" t="s">
        <v>1799</v>
      </c>
      <c r="B861" s="25" t="s">
        <v>1800</v>
      </c>
      <c r="C861" s="28" t="s">
        <v>2537</v>
      </c>
      <c r="D861" s="180" t="s">
        <v>2649</v>
      </c>
    </row>
    <row r="862" spans="1:4" ht="15" customHeight="1" x14ac:dyDescent="0.25">
      <c r="A862" s="24" t="s">
        <v>1801</v>
      </c>
      <c r="B862" s="25" t="s">
        <v>1802</v>
      </c>
      <c r="C862" s="28" t="s">
        <v>2537</v>
      </c>
      <c r="D862" s="180" t="s">
        <v>2649</v>
      </c>
    </row>
    <row r="863" spans="1:4" ht="15" customHeight="1" x14ac:dyDescent="0.25">
      <c r="A863" s="24" t="s">
        <v>1803</v>
      </c>
      <c r="B863" s="25" t="s">
        <v>1804</v>
      </c>
      <c r="C863" s="28" t="s">
        <v>2537</v>
      </c>
      <c r="D863" s="180" t="s">
        <v>2649</v>
      </c>
    </row>
    <row r="864" spans="1:4" ht="15" customHeight="1" x14ac:dyDescent="0.25">
      <c r="A864" s="24" t="s">
        <v>1805</v>
      </c>
      <c r="B864" s="25" t="s">
        <v>1806</v>
      </c>
      <c r="C864" s="28" t="s">
        <v>2537</v>
      </c>
      <c r="D864" s="180" t="s">
        <v>2649</v>
      </c>
    </row>
    <row r="865" spans="1:4" ht="15" customHeight="1" x14ac:dyDescent="0.25">
      <c r="A865" s="24" t="s">
        <v>1807</v>
      </c>
      <c r="B865" s="25" t="s">
        <v>1808</v>
      </c>
      <c r="C865" s="28" t="s">
        <v>2537</v>
      </c>
      <c r="D865" s="180" t="s">
        <v>2649</v>
      </c>
    </row>
    <row r="866" spans="1:4" ht="15" customHeight="1" x14ac:dyDescent="0.25">
      <c r="A866" s="24" t="s">
        <v>1809</v>
      </c>
      <c r="B866" s="25" t="s">
        <v>1810</v>
      </c>
      <c r="C866" s="28" t="s">
        <v>2537</v>
      </c>
      <c r="D866" s="180" t="s">
        <v>2649</v>
      </c>
    </row>
    <row r="867" spans="1:4" ht="15" customHeight="1" x14ac:dyDescent="0.25">
      <c r="A867" s="24" t="s">
        <v>1811</v>
      </c>
      <c r="B867" s="25" t="s">
        <v>1812</v>
      </c>
      <c r="C867" s="28" t="s">
        <v>2537</v>
      </c>
      <c r="D867" s="180" t="s">
        <v>2649</v>
      </c>
    </row>
    <row r="868" spans="1:4" ht="15" customHeight="1" x14ac:dyDescent="0.25">
      <c r="A868" s="24" t="s">
        <v>1813</v>
      </c>
      <c r="B868" s="25" t="s">
        <v>1814</v>
      </c>
      <c r="C868" s="28" t="s">
        <v>2537</v>
      </c>
      <c r="D868" s="180" t="s">
        <v>2649</v>
      </c>
    </row>
    <row r="869" spans="1:4" ht="15" customHeight="1" x14ac:dyDescent="0.25">
      <c r="A869" s="24" t="s">
        <v>1815</v>
      </c>
      <c r="B869" s="25" t="s">
        <v>1816</v>
      </c>
      <c r="C869" s="28" t="s">
        <v>2537</v>
      </c>
      <c r="D869" s="180" t="s">
        <v>2649</v>
      </c>
    </row>
    <row r="870" spans="1:4" ht="15" customHeight="1" x14ac:dyDescent="0.25">
      <c r="A870" s="24" t="s">
        <v>1817</v>
      </c>
      <c r="B870" s="25" t="s">
        <v>1818</v>
      </c>
      <c r="C870" s="28" t="s">
        <v>2537</v>
      </c>
      <c r="D870" s="180" t="s">
        <v>2649</v>
      </c>
    </row>
    <row r="871" spans="1:4" ht="15" customHeight="1" x14ac:dyDescent="0.25">
      <c r="A871" s="24" t="s">
        <v>1819</v>
      </c>
      <c r="B871" s="25" t="s">
        <v>1820</v>
      </c>
      <c r="C871" s="28" t="s">
        <v>2537</v>
      </c>
      <c r="D871" s="180" t="s">
        <v>2649</v>
      </c>
    </row>
    <row r="872" spans="1:4" ht="15" customHeight="1" x14ac:dyDescent="0.25">
      <c r="A872" s="24" t="s">
        <v>1821</v>
      </c>
      <c r="B872" s="25" t="s">
        <v>1822</v>
      </c>
      <c r="C872" s="28" t="s">
        <v>2537</v>
      </c>
      <c r="D872" s="180" t="s">
        <v>2649</v>
      </c>
    </row>
    <row r="873" spans="1:4" ht="15" customHeight="1" x14ac:dyDescent="0.25">
      <c r="A873" s="24" t="s">
        <v>1823</v>
      </c>
      <c r="B873" s="25" t="s">
        <v>1824</v>
      </c>
      <c r="C873" s="28" t="s">
        <v>2537</v>
      </c>
      <c r="D873" s="180" t="s">
        <v>2649</v>
      </c>
    </row>
    <row r="874" spans="1:4" ht="15" customHeight="1" x14ac:dyDescent="0.25">
      <c r="A874" s="24" t="s">
        <v>1825</v>
      </c>
      <c r="B874" s="25" t="s">
        <v>1826</v>
      </c>
      <c r="C874" s="28" t="s">
        <v>2537</v>
      </c>
      <c r="D874" s="180" t="s">
        <v>2649</v>
      </c>
    </row>
    <row r="875" spans="1:4" ht="15" customHeight="1" x14ac:dyDescent="0.25">
      <c r="A875" s="24" t="s">
        <v>1827</v>
      </c>
      <c r="B875" s="25" t="s">
        <v>1828</v>
      </c>
      <c r="C875" s="28" t="s">
        <v>2537</v>
      </c>
      <c r="D875" s="180" t="s">
        <v>2649</v>
      </c>
    </row>
    <row r="876" spans="1:4" ht="15" customHeight="1" x14ac:dyDescent="0.25">
      <c r="A876" s="24" t="s">
        <v>1829</v>
      </c>
      <c r="B876" s="25" t="s">
        <v>1830</v>
      </c>
      <c r="C876" s="28" t="s">
        <v>2537</v>
      </c>
      <c r="D876" s="180" t="s">
        <v>2649</v>
      </c>
    </row>
    <row r="877" spans="1:4" ht="15" customHeight="1" x14ac:dyDescent="0.25">
      <c r="A877" s="24" t="s">
        <v>1831</v>
      </c>
      <c r="B877" s="25" t="s">
        <v>1832</v>
      </c>
      <c r="C877" s="28" t="s">
        <v>2537</v>
      </c>
      <c r="D877" s="180" t="s">
        <v>2649</v>
      </c>
    </row>
    <row r="878" spans="1:4" ht="15" customHeight="1" x14ac:dyDescent="0.25">
      <c r="A878" s="24" t="s">
        <v>1833</v>
      </c>
      <c r="B878" s="25" t="s">
        <v>1834</v>
      </c>
      <c r="C878" s="28" t="s">
        <v>2537</v>
      </c>
      <c r="D878" s="180" t="s">
        <v>2649</v>
      </c>
    </row>
    <row r="879" spans="1:4" ht="15" customHeight="1" x14ac:dyDescent="0.25">
      <c r="A879" s="24" t="s">
        <v>1835</v>
      </c>
      <c r="B879" s="25" t="s">
        <v>1836</v>
      </c>
      <c r="C879" s="28" t="s">
        <v>2537</v>
      </c>
      <c r="D879" s="180" t="s">
        <v>2649</v>
      </c>
    </row>
    <row r="880" spans="1:4" ht="15" customHeight="1" x14ac:dyDescent="0.25">
      <c r="A880" s="24" t="s">
        <v>1837</v>
      </c>
      <c r="B880" s="25" t="s">
        <v>1838</v>
      </c>
      <c r="C880" s="28" t="s">
        <v>2537</v>
      </c>
      <c r="D880" s="180" t="s">
        <v>2649</v>
      </c>
    </row>
    <row r="881" spans="1:4" ht="15" customHeight="1" x14ac:dyDescent="0.25">
      <c r="A881" s="24" t="s">
        <v>1839</v>
      </c>
      <c r="B881" s="25" t="s">
        <v>1840</v>
      </c>
      <c r="C881" s="28" t="s">
        <v>2537</v>
      </c>
      <c r="D881" s="180" t="s">
        <v>2649</v>
      </c>
    </row>
    <row r="882" spans="1:4" ht="15" customHeight="1" x14ac:dyDescent="0.25">
      <c r="A882" s="24" t="s">
        <v>1841</v>
      </c>
      <c r="B882" s="25" t="s">
        <v>1842</v>
      </c>
      <c r="C882" s="28" t="s">
        <v>2537</v>
      </c>
      <c r="D882" s="180" t="s">
        <v>2649</v>
      </c>
    </row>
    <row r="883" spans="1:4" ht="15" customHeight="1" x14ac:dyDescent="0.25">
      <c r="A883" s="24" t="s">
        <v>1843</v>
      </c>
      <c r="B883" s="25" t="s">
        <v>1844</v>
      </c>
      <c r="C883" s="28" t="s">
        <v>2537</v>
      </c>
      <c r="D883" s="180" t="s">
        <v>2649</v>
      </c>
    </row>
    <row r="884" spans="1:4" ht="15" customHeight="1" x14ac:dyDescent="0.25">
      <c r="A884" s="24" t="s">
        <v>1845</v>
      </c>
      <c r="B884" s="25" t="s">
        <v>1846</v>
      </c>
      <c r="C884" s="28" t="s">
        <v>2537</v>
      </c>
      <c r="D884" s="180" t="s">
        <v>2649</v>
      </c>
    </row>
    <row r="885" spans="1:4" ht="15" customHeight="1" x14ac:dyDescent="0.25">
      <c r="A885" s="24" t="s">
        <v>1847</v>
      </c>
      <c r="B885" s="25" t="s">
        <v>1848</v>
      </c>
      <c r="C885" s="28" t="s">
        <v>2537</v>
      </c>
      <c r="D885" s="180" t="s">
        <v>2649</v>
      </c>
    </row>
    <row r="886" spans="1:4" ht="15" customHeight="1" x14ac:dyDescent="0.25">
      <c r="A886" s="24" t="s">
        <v>1849</v>
      </c>
      <c r="B886" s="25" t="s">
        <v>1850</v>
      </c>
      <c r="C886" s="28" t="s">
        <v>2537</v>
      </c>
      <c r="D886" s="180" t="s">
        <v>2649</v>
      </c>
    </row>
    <row r="887" spans="1:4" ht="15" customHeight="1" x14ac:dyDescent="0.25">
      <c r="A887" s="24" t="s">
        <v>1851</v>
      </c>
      <c r="B887" s="25" t="s">
        <v>1852</v>
      </c>
      <c r="C887" s="28" t="s">
        <v>2537</v>
      </c>
      <c r="D887" s="180" t="s">
        <v>2649</v>
      </c>
    </row>
    <row r="888" spans="1:4" ht="15" customHeight="1" x14ac:dyDescent="0.25">
      <c r="A888" s="24" t="s">
        <v>1853</v>
      </c>
      <c r="B888" s="25" t="s">
        <v>1854</v>
      </c>
      <c r="C888" s="28" t="s">
        <v>2537</v>
      </c>
      <c r="D888" s="180" t="s">
        <v>2649</v>
      </c>
    </row>
    <row r="889" spans="1:4" ht="15" customHeight="1" x14ac:dyDescent="0.25">
      <c r="A889" s="24" t="s">
        <v>1855</v>
      </c>
      <c r="B889" s="25" t="s">
        <v>1856</v>
      </c>
      <c r="C889" s="28" t="s">
        <v>2537</v>
      </c>
      <c r="D889" s="180" t="s">
        <v>2649</v>
      </c>
    </row>
    <row r="890" spans="1:4" ht="15" customHeight="1" x14ac:dyDescent="0.25">
      <c r="A890" s="24" t="s">
        <v>1857</v>
      </c>
      <c r="B890" s="25" t="s">
        <v>1858</v>
      </c>
      <c r="C890" s="28" t="s">
        <v>2537</v>
      </c>
      <c r="D890" s="180" t="s">
        <v>2649</v>
      </c>
    </row>
    <row r="891" spans="1:4" ht="15" customHeight="1" x14ac:dyDescent="0.25">
      <c r="A891" s="24" t="s">
        <v>1859</v>
      </c>
      <c r="B891" s="25" t="s">
        <v>1860</v>
      </c>
      <c r="C891" s="28" t="s">
        <v>2537</v>
      </c>
      <c r="D891" s="180" t="s">
        <v>2649</v>
      </c>
    </row>
    <row r="892" spans="1:4" ht="15" customHeight="1" x14ac:dyDescent="0.25">
      <c r="A892" s="24" t="s">
        <v>1861</v>
      </c>
      <c r="B892" s="25" t="s">
        <v>1862</v>
      </c>
      <c r="C892" s="28" t="s">
        <v>2537</v>
      </c>
      <c r="D892" s="180" t="s">
        <v>2649</v>
      </c>
    </row>
    <row r="893" spans="1:4" ht="15" customHeight="1" x14ac:dyDescent="0.25">
      <c r="A893" s="24" t="s">
        <v>1863</v>
      </c>
      <c r="B893" s="25" t="s">
        <v>1864</v>
      </c>
      <c r="C893" s="28" t="s">
        <v>2537</v>
      </c>
      <c r="D893" s="180" t="s">
        <v>2649</v>
      </c>
    </row>
    <row r="894" spans="1:4" ht="15" customHeight="1" x14ac:dyDescent="0.25">
      <c r="A894" s="24" t="s">
        <v>1865</v>
      </c>
      <c r="B894" s="25" t="s">
        <v>1866</v>
      </c>
      <c r="C894" s="28" t="s">
        <v>2537</v>
      </c>
      <c r="D894" s="180" t="s">
        <v>2649</v>
      </c>
    </row>
    <row r="895" spans="1:4" ht="15" customHeight="1" x14ac:dyDescent="0.25">
      <c r="A895" s="24" t="s">
        <v>1867</v>
      </c>
      <c r="B895" s="25" t="s">
        <v>1868</v>
      </c>
      <c r="C895" s="28" t="s">
        <v>2537</v>
      </c>
      <c r="D895" s="180" t="s">
        <v>2649</v>
      </c>
    </row>
    <row r="896" spans="1:4" ht="15" customHeight="1" x14ac:dyDescent="0.25">
      <c r="A896" s="24" t="s">
        <v>1869</v>
      </c>
      <c r="B896" s="25" t="s">
        <v>1870</v>
      </c>
      <c r="C896" s="28" t="s">
        <v>2537</v>
      </c>
      <c r="D896" s="180" t="s">
        <v>2649</v>
      </c>
    </row>
    <row r="897" spans="1:4" ht="15" customHeight="1" x14ac:dyDescent="0.25">
      <c r="A897" s="24" t="s">
        <v>1871</v>
      </c>
      <c r="B897" s="25" t="s">
        <v>1872</v>
      </c>
      <c r="C897" s="28" t="s">
        <v>2537</v>
      </c>
      <c r="D897" s="180" t="s">
        <v>2649</v>
      </c>
    </row>
    <row r="898" spans="1:4" ht="15" customHeight="1" x14ac:dyDescent="0.25">
      <c r="A898" s="24" t="s">
        <v>1873</v>
      </c>
      <c r="B898" s="25" t="s">
        <v>1874</v>
      </c>
      <c r="C898" s="28" t="s">
        <v>2537</v>
      </c>
      <c r="D898" s="180" t="s">
        <v>2649</v>
      </c>
    </row>
    <row r="899" spans="1:4" ht="15" customHeight="1" x14ac:dyDescent="0.25">
      <c r="A899" s="24" t="s">
        <v>1875</v>
      </c>
      <c r="B899" s="25" t="s">
        <v>1876</v>
      </c>
      <c r="C899" s="28" t="s">
        <v>2537</v>
      </c>
      <c r="D899" s="180" t="s">
        <v>2649</v>
      </c>
    </row>
    <row r="900" spans="1:4" ht="15" customHeight="1" x14ac:dyDescent="0.25">
      <c r="A900" s="24" t="s">
        <v>1877</v>
      </c>
      <c r="B900" s="25" t="s">
        <v>1878</v>
      </c>
      <c r="C900" s="28" t="s">
        <v>2537</v>
      </c>
      <c r="D900" s="180" t="s">
        <v>2649</v>
      </c>
    </row>
    <row r="901" spans="1:4" ht="15" customHeight="1" x14ac:dyDescent="0.25">
      <c r="A901" s="24" t="s">
        <v>1879</v>
      </c>
      <c r="B901" s="25" t="s">
        <v>1880</v>
      </c>
      <c r="C901" s="28" t="s">
        <v>2537</v>
      </c>
      <c r="D901" s="180" t="s">
        <v>2649</v>
      </c>
    </row>
    <row r="902" spans="1:4" ht="15" customHeight="1" x14ac:dyDescent="0.25">
      <c r="A902" s="24" t="s">
        <v>1881</v>
      </c>
      <c r="B902" s="25" t="s">
        <v>1882</v>
      </c>
      <c r="C902" s="28" t="s">
        <v>2537</v>
      </c>
      <c r="D902" s="180" t="s">
        <v>2649</v>
      </c>
    </row>
    <row r="903" spans="1:4" ht="15" customHeight="1" x14ac:dyDescent="0.25">
      <c r="A903" s="24" t="s">
        <v>1883</v>
      </c>
      <c r="B903" s="25" t="s">
        <v>1884</v>
      </c>
      <c r="C903" s="28" t="s">
        <v>2537</v>
      </c>
      <c r="D903" s="180" t="s">
        <v>2649</v>
      </c>
    </row>
    <row r="904" spans="1:4" ht="15" customHeight="1" x14ac:dyDescent="0.25">
      <c r="A904" s="24" t="s">
        <v>1885</v>
      </c>
      <c r="B904" s="25" t="s">
        <v>1886</v>
      </c>
      <c r="C904" s="28" t="s">
        <v>2537</v>
      </c>
      <c r="D904" s="180" t="s">
        <v>2649</v>
      </c>
    </row>
    <row r="905" spans="1:4" ht="15" customHeight="1" x14ac:dyDescent="0.25">
      <c r="A905" s="24" t="s">
        <v>1887</v>
      </c>
      <c r="B905" s="25" t="s">
        <v>1888</v>
      </c>
      <c r="C905" s="28" t="s">
        <v>2537</v>
      </c>
      <c r="D905" s="180" t="s">
        <v>2649</v>
      </c>
    </row>
    <row r="906" spans="1:4" ht="15" customHeight="1" x14ac:dyDescent="0.25">
      <c r="A906" s="24" t="s">
        <v>1889</v>
      </c>
      <c r="B906" s="25" t="s">
        <v>1890</v>
      </c>
      <c r="C906" s="28" t="s">
        <v>2537</v>
      </c>
      <c r="D906" s="180" t="s">
        <v>2649</v>
      </c>
    </row>
    <row r="907" spans="1:4" ht="15" customHeight="1" x14ac:dyDescent="0.25">
      <c r="A907" s="24" t="s">
        <v>1891</v>
      </c>
      <c r="B907" s="25" t="s">
        <v>1892</v>
      </c>
      <c r="C907" s="28" t="s">
        <v>2537</v>
      </c>
      <c r="D907" s="180" t="s">
        <v>2649</v>
      </c>
    </row>
    <row r="908" spans="1:4" ht="15" customHeight="1" x14ac:dyDescent="0.25">
      <c r="A908" s="24" t="s">
        <v>1893</v>
      </c>
      <c r="B908" s="25" t="s">
        <v>1894</v>
      </c>
      <c r="C908" s="28" t="s">
        <v>2537</v>
      </c>
      <c r="D908" s="180" t="s">
        <v>2649</v>
      </c>
    </row>
    <row r="909" spans="1:4" ht="15" customHeight="1" x14ac:dyDescent="0.25">
      <c r="A909" s="24" t="s">
        <v>1895</v>
      </c>
      <c r="B909" s="25" t="s">
        <v>1896</v>
      </c>
      <c r="C909" s="28" t="s">
        <v>2537</v>
      </c>
      <c r="D909" s="180" t="s">
        <v>2649</v>
      </c>
    </row>
    <row r="910" spans="1:4" ht="15" customHeight="1" x14ac:dyDescent="0.25">
      <c r="A910" s="24" t="s">
        <v>1897</v>
      </c>
      <c r="B910" s="25" t="s">
        <v>1898</v>
      </c>
      <c r="C910" s="28" t="s">
        <v>2537</v>
      </c>
      <c r="D910" s="180" t="s">
        <v>2649</v>
      </c>
    </row>
    <row r="911" spans="1:4" ht="15" customHeight="1" x14ac:dyDescent="0.25">
      <c r="A911" s="24" t="s">
        <v>1899</v>
      </c>
      <c r="B911" s="25" t="s">
        <v>1900</v>
      </c>
      <c r="C911" s="28" t="s">
        <v>2537</v>
      </c>
      <c r="D911" s="180" t="s">
        <v>2649</v>
      </c>
    </row>
    <row r="912" spans="1:4" ht="15" customHeight="1" x14ac:dyDescent="0.25">
      <c r="A912" s="24" t="s">
        <v>1901</v>
      </c>
      <c r="B912" s="25" t="s">
        <v>1902</v>
      </c>
      <c r="C912" s="28" t="s">
        <v>2537</v>
      </c>
      <c r="D912" s="180" t="s">
        <v>2649</v>
      </c>
    </row>
    <row r="913" spans="1:4" ht="15" customHeight="1" x14ac:dyDescent="0.25">
      <c r="A913" s="24" t="s">
        <v>1903</v>
      </c>
      <c r="B913" s="25" t="s">
        <v>1904</v>
      </c>
      <c r="C913" s="28" t="s">
        <v>2537</v>
      </c>
      <c r="D913" s="180" t="s">
        <v>2649</v>
      </c>
    </row>
    <row r="914" spans="1:4" ht="15" customHeight="1" x14ac:dyDescent="0.25">
      <c r="A914" s="24" t="s">
        <v>1905</v>
      </c>
      <c r="B914" s="25" t="s">
        <v>1906</v>
      </c>
      <c r="C914" s="28" t="s">
        <v>2537</v>
      </c>
      <c r="D914" s="180" t="s">
        <v>2649</v>
      </c>
    </row>
    <row r="915" spans="1:4" ht="15" customHeight="1" x14ac:dyDescent="0.25">
      <c r="A915" s="24" t="s">
        <v>1907</v>
      </c>
      <c r="B915" s="25" t="s">
        <v>1908</v>
      </c>
      <c r="C915" s="28" t="s">
        <v>2537</v>
      </c>
      <c r="D915" s="180" t="s">
        <v>2649</v>
      </c>
    </row>
    <row r="916" spans="1:4" ht="15" customHeight="1" x14ac:dyDescent="0.25">
      <c r="A916" s="24" t="s">
        <v>1909</v>
      </c>
      <c r="B916" s="25" t="s">
        <v>1910</v>
      </c>
      <c r="C916" s="28" t="s">
        <v>2537</v>
      </c>
      <c r="D916" s="180" t="s">
        <v>2649</v>
      </c>
    </row>
    <row r="917" spans="1:4" ht="15" customHeight="1" x14ac:dyDescent="0.25">
      <c r="A917" s="24" t="s">
        <v>1911</v>
      </c>
      <c r="B917" s="25" t="s">
        <v>1912</v>
      </c>
      <c r="C917" s="28" t="s">
        <v>2537</v>
      </c>
      <c r="D917" s="180" t="s">
        <v>2649</v>
      </c>
    </row>
    <row r="918" spans="1:4" ht="15" customHeight="1" x14ac:dyDescent="0.25">
      <c r="A918" s="24" t="s">
        <v>1913</v>
      </c>
      <c r="B918" s="25" t="s">
        <v>1914</v>
      </c>
      <c r="C918" s="28" t="s">
        <v>2537</v>
      </c>
      <c r="D918" s="180" t="s">
        <v>2649</v>
      </c>
    </row>
    <row r="919" spans="1:4" ht="15" customHeight="1" x14ac:dyDescent="0.25">
      <c r="A919" s="24" t="s">
        <v>1915</v>
      </c>
      <c r="B919" s="25" t="s">
        <v>1916</v>
      </c>
      <c r="C919" s="28" t="s">
        <v>2537</v>
      </c>
      <c r="D919" s="180" t="s">
        <v>2649</v>
      </c>
    </row>
    <row r="920" spans="1:4" ht="15" customHeight="1" x14ac:dyDescent="0.25">
      <c r="A920" s="24" t="s">
        <v>1917</v>
      </c>
      <c r="B920" s="25" t="s">
        <v>1918</v>
      </c>
      <c r="C920" s="28" t="s">
        <v>2537</v>
      </c>
      <c r="D920" s="180" t="s">
        <v>2649</v>
      </c>
    </row>
    <row r="921" spans="1:4" ht="15" customHeight="1" x14ac:dyDescent="0.25">
      <c r="A921" s="24" t="s">
        <v>1919</v>
      </c>
      <c r="B921" s="25" t="s">
        <v>1920</v>
      </c>
      <c r="C921" s="28" t="s">
        <v>2537</v>
      </c>
      <c r="D921" s="180" t="s">
        <v>2649</v>
      </c>
    </row>
    <row r="922" spans="1:4" ht="15" customHeight="1" x14ac:dyDescent="0.25">
      <c r="A922" s="24" t="s">
        <v>1921</v>
      </c>
      <c r="B922" s="25" t="s">
        <v>1922</v>
      </c>
      <c r="C922" s="28" t="s">
        <v>2537</v>
      </c>
      <c r="D922" s="180" t="s">
        <v>2649</v>
      </c>
    </row>
    <row r="923" spans="1:4" ht="15" customHeight="1" x14ac:dyDescent="0.25">
      <c r="A923" s="24" t="s">
        <v>1923</v>
      </c>
      <c r="B923" s="25" t="s">
        <v>1924</v>
      </c>
      <c r="C923" s="28" t="s">
        <v>2537</v>
      </c>
      <c r="D923" s="180" t="s">
        <v>2649</v>
      </c>
    </row>
    <row r="924" spans="1:4" ht="15" customHeight="1" x14ac:dyDescent="0.25">
      <c r="A924" s="24" t="s">
        <v>1925</v>
      </c>
      <c r="B924" s="25" t="s">
        <v>1926</v>
      </c>
      <c r="C924" s="28" t="s">
        <v>2537</v>
      </c>
      <c r="D924" s="180" t="s">
        <v>2649</v>
      </c>
    </row>
    <row r="925" spans="1:4" ht="15" customHeight="1" x14ac:dyDescent="0.25">
      <c r="A925" s="24" t="s">
        <v>1927</v>
      </c>
      <c r="B925" s="25" t="s">
        <v>1928</v>
      </c>
      <c r="C925" s="28" t="s">
        <v>2537</v>
      </c>
      <c r="D925" s="180" t="s">
        <v>2649</v>
      </c>
    </row>
    <row r="926" spans="1:4" ht="15" customHeight="1" x14ac:dyDescent="0.25">
      <c r="A926" s="24" t="s">
        <v>1929</v>
      </c>
      <c r="B926" s="25" t="s">
        <v>1930</v>
      </c>
      <c r="C926" s="28" t="s">
        <v>2537</v>
      </c>
      <c r="D926" s="180" t="s">
        <v>2649</v>
      </c>
    </row>
    <row r="927" spans="1:4" ht="15" customHeight="1" x14ac:dyDescent="0.25">
      <c r="A927" s="24" t="s">
        <v>1931</v>
      </c>
      <c r="B927" s="25" t="s">
        <v>1932</v>
      </c>
      <c r="C927" s="28" t="s">
        <v>2537</v>
      </c>
      <c r="D927" s="180" t="s">
        <v>2649</v>
      </c>
    </row>
    <row r="928" spans="1:4" ht="15" customHeight="1" x14ac:dyDescent="0.25">
      <c r="A928" s="24" t="s">
        <v>1933</v>
      </c>
      <c r="B928" s="25" t="s">
        <v>1934</v>
      </c>
      <c r="C928" s="28" t="s">
        <v>2537</v>
      </c>
      <c r="D928" s="180" t="s">
        <v>2649</v>
      </c>
    </row>
    <row r="929" spans="1:4" ht="15" customHeight="1" x14ac:dyDescent="0.25">
      <c r="A929" s="24" t="s">
        <v>1935</v>
      </c>
      <c r="B929" s="25" t="s">
        <v>1936</v>
      </c>
      <c r="C929" s="28" t="s">
        <v>2537</v>
      </c>
      <c r="D929" s="180" t="s">
        <v>2649</v>
      </c>
    </row>
    <row r="930" spans="1:4" ht="15" customHeight="1" x14ac:dyDescent="0.25">
      <c r="A930" s="24" t="s">
        <v>1937</v>
      </c>
      <c r="B930" s="25" t="s">
        <v>1938</v>
      </c>
      <c r="C930" s="28" t="s">
        <v>2537</v>
      </c>
      <c r="D930" s="180" t="s">
        <v>2649</v>
      </c>
    </row>
    <row r="931" spans="1:4" ht="15" customHeight="1" x14ac:dyDescent="0.25">
      <c r="A931" s="24" t="s">
        <v>1939</v>
      </c>
      <c r="B931" s="25" t="s">
        <v>1940</v>
      </c>
      <c r="C931" s="28" t="s">
        <v>2537</v>
      </c>
      <c r="D931" s="180" t="s">
        <v>2649</v>
      </c>
    </row>
    <row r="932" spans="1:4" ht="15" customHeight="1" x14ac:dyDescent="0.25">
      <c r="A932" s="24" t="s">
        <v>1941</v>
      </c>
      <c r="B932" s="25" t="s">
        <v>1942</v>
      </c>
      <c r="C932" s="28" t="s">
        <v>2537</v>
      </c>
      <c r="D932" s="180" t="s">
        <v>2649</v>
      </c>
    </row>
    <row r="933" spans="1:4" ht="15" customHeight="1" x14ac:dyDescent="0.25">
      <c r="A933" s="24" t="s">
        <v>1943</v>
      </c>
      <c r="B933" s="25" t="s">
        <v>1944</v>
      </c>
      <c r="C933" s="28" t="s">
        <v>2537</v>
      </c>
      <c r="D933" s="180" t="s">
        <v>2649</v>
      </c>
    </row>
    <row r="934" spans="1:4" ht="15" customHeight="1" x14ac:dyDescent="0.25">
      <c r="A934" s="24" t="s">
        <v>1945</v>
      </c>
      <c r="B934" s="25" t="s">
        <v>1946</v>
      </c>
      <c r="C934" s="28" t="s">
        <v>2537</v>
      </c>
      <c r="D934" s="180" t="s">
        <v>2649</v>
      </c>
    </row>
    <row r="935" spans="1:4" ht="15" customHeight="1" x14ac:dyDescent="0.25">
      <c r="A935" s="24" t="s">
        <v>1947</v>
      </c>
      <c r="B935" s="25" t="s">
        <v>1948</v>
      </c>
      <c r="C935" s="28" t="s">
        <v>2537</v>
      </c>
      <c r="D935" s="180" t="s">
        <v>2649</v>
      </c>
    </row>
    <row r="936" spans="1:4" ht="15" customHeight="1" x14ac:dyDescent="0.25">
      <c r="A936" s="24" t="s">
        <v>1949</v>
      </c>
      <c r="B936" s="25" t="s">
        <v>1950</v>
      </c>
      <c r="C936" s="28" t="s">
        <v>2537</v>
      </c>
      <c r="D936" s="180" t="s">
        <v>2649</v>
      </c>
    </row>
    <row r="937" spans="1:4" ht="15" customHeight="1" x14ac:dyDescent="0.25">
      <c r="A937" s="24" t="s">
        <v>1951</v>
      </c>
      <c r="B937" s="25" t="s">
        <v>1952</v>
      </c>
      <c r="C937" s="28" t="s">
        <v>2537</v>
      </c>
      <c r="D937" s="180" t="s">
        <v>2649</v>
      </c>
    </row>
    <row r="938" spans="1:4" ht="15" customHeight="1" x14ac:dyDescent="0.25">
      <c r="A938" s="24" t="s">
        <v>1953</v>
      </c>
      <c r="B938" s="25" t="s">
        <v>1954</v>
      </c>
      <c r="C938" s="28" t="s">
        <v>2537</v>
      </c>
      <c r="D938" s="180" t="s">
        <v>2649</v>
      </c>
    </row>
    <row r="939" spans="1:4" ht="15" customHeight="1" x14ac:dyDescent="0.25">
      <c r="A939" s="24" t="s">
        <v>1955</v>
      </c>
      <c r="B939" s="25" t="s">
        <v>1956</v>
      </c>
      <c r="C939" s="28" t="s">
        <v>2537</v>
      </c>
      <c r="D939" s="180" t="s">
        <v>2649</v>
      </c>
    </row>
    <row r="940" spans="1:4" ht="15" customHeight="1" x14ac:dyDescent="0.25">
      <c r="A940" s="24" t="s">
        <v>1957</v>
      </c>
      <c r="B940" s="25" t="s">
        <v>1958</v>
      </c>
      <c r="C940" s="28" t="s">
        <v>2537</v>
      </c>
      <c r="D940" s="180" t="s">
        <v>2649</v>
      </c>
    </row>
    <row r="941" spans="1:4" ht="15" customHeight="1" x14ac:dyDescent="0.25">
      <c r="A941" s="24" t="s">
        <v>1959</v>
      </c>
      <c r="B941" s="25" t="s">
        <v>1960</v>
      </c>
      <c r="C941" s="28" t="s">
        <v>2537</v>
      </c>
      <c r="D941" s="180" t="s">
        <v>2649</v>
      </c>
    </row>
    <row r="942" spans="1:4" ht="15" customHeight="1" x14ac:dyDescent="0.25">
      <c r="A942" s="24" t="s">
        <v>1961</v>
      </c>
      <c r="B942" s="25" t="s">
        <v>1962</v>
      </c>
      <c r="C942" s="28" t="s">
        <v>2537</v>
      </c>
      <c r="D942" s="180" t="s">
        <v>2649</v>
      </c>
    </row>
    <row r="943" spans="1:4" ht="15" customHeight="1" x14ac:dyDescent="0.25">
      <c r="A943" s="24" t="s">
        <v>1963</v>
      </c>
      <c r="B943" s="25" t="s">
        <v>1964</v>
      </c>
      <c r="C943" s="28" t="s">
        <v>2537</v>
      </c>
      <c r="D943" s="180" t="s">
        <v>2649</v>
      </c>
    </row>
    <row r="944" spans="1:4" ht="15" customHeight="1" x14ac:dyDescent="0.25">
      <c r="A944" s="24" t="s">
        <v>1965</v>
      </c>
      <c r="B944" s="25" t="s">
        <v>1966</v>
      </c>
      <c r="C944" s="28" t="s">
        <v>2537</v>
      </c>
      <c r="D944" s="180" t="s">
        <v>2649</v>
      </c>
    </row>
    <row r="945" spans="1:4" ht="15" customHeight="1" x14ac:dyDescent="0.25">
      <c r="A945" s="24" t="s">
        <v>1967</v>
      </c>
      <c r="B945" s="25" t="s">
        <v>1968</v>
      </c>
      <c r="C945" s="28" t="s">
        <v>2537</v>
      </c>
      <c r="D945" s="180" t="s">
        <v>2649</v>
      </c>
    </row>
    <row r="946" spans="1:4" ht="15" customHeight="1" x14ac:dyDescent="0.25">
      <c r="A946" s="24" t="s">
        <v>1969</v>
      </c>
      <c r="B946" s="25" t="s">
        <v>1970</v>
      </c>
      <c r="C946" s="28" t="s">
        <v>2537</v>
      </c>
      <c r="D946" s="180" t="s">
        <v>2649</v>
      </c>
    </row>
    <row r="947" spans="1:4" ht="15" customHeight="1" x14ac:dyDescent="0.25">
      <c r="A947" s="24" t="s">
        <v>1971</v>
      </c>
      <c r="B947" s="25" t="s">
        <v>1972</v>
      </c>
      <c r="C947" s="28" t="s">
        <v>2537</v>
      </c>
      <c r="D947" s="180" t="s">
        <v>2649</v>
      </c>
    </row>
    <row r="948" spans="1:4" ht="15" customHeight="1" x14ac:dyDescent="0.25">
      <c r="A948" s="24" t="s">
        <v>1973</v>
      </c>
      <c r="B948" s="25" t="s">
        <v>1974</v>
      </c>
      <c r="C948" s="28" t="s">
        <v>2537</v>
      </c>
      <c r="D948" s="180" t="s">
        <v>2649</v>
      </c>
    </row>
    <row r="949" spans="1:4" ht="15" customHeight="1" x14ac:dyDescent="0.25">
      <c r="A949" s="24" t="s">
        <v>1975</v>
      </c>
      <c r="B949" s="25" t="s">
        <v>1976</v>
      </c>
      <c r="C949" s="28" t="s">
        <v>2537</v>
      </c>
      <c r="D949" s="180" t="s">
        <v>2649</v>
      </c>
    </row>
    <row r="950" spans="1:4" ht="15" customHeight="1" x14ac:dyDescent="0.25">
      <c r="A950" s="24" t="s">
        <v>1977</v>
      </c>
      <c r="B950" s="25" t="s">
        <v>1978</v>
      </c>
      <c r="C950" s="28" t="s">
        <v>2537</v>
      </c>
      <c r="D950" s="180" t="s">
        <v>2649</v>
      </c>
    </row>
    <row r="951" spans="1:4" ht="15" customHeight="1" x14ac:dyDescent="0.25">
      <c r="A951" s="24" t="s">
        <v>1979</v>
      </c>
      <c r="B951" s="25" t="s">
        <v>1980</v>
      </c>
      <c r="C951" s="28" t="s">
        <v>2537</v>
      </c>
      <c r="D951" s="180" t="s">
        <v>2649</v>
      </c>
    </row>
    <row r="952" spans="1:4" ht="15" customHeight="1" x14ac:dyDescent="0.25">
      <c r="A952" s="24" t="s">
        <v>1981</v>
      </c>
      <c r="B952" s="25" t="s">
        <v>1982</v>
      </c>
      <c r="C952" s="28" t="s">
        <v>2537</v>
      </c>
      <c r="D952" s="180" t="s">
        <v>2649</v>
      </c>
    </row>
    <row r="953" spans="1:4" ht="15" customHeight="1" x14ac:dyDescent="0.25">
      <c r="A953" s="24" t="s">
        <v>1983</v>
      </c>
      <c r="B953" s="25" t="s">
        <v>1984</v>
      </c>
      <c r="C953" s="28" t="s">
        <v>2537</v>
      </c>
      <c r="D953" s="180" t="s">
        <v>2649</v>
      </c>
    </row>
    <row r="954" spans="1:4" ht="15" customHeight="1" x14ac:dyDescent="0.25">
      <c r="A954" s="24" t="s">
        <v>1985</v>
      </c>
      <c r="B954" s="25" t="s">
        <v>1986</v>
      </c>
      <c r="C954" s="28" t="s">
        <v>2537</v>
      </c>
      <c r="D954" s="180" t="s">
        <v>2649</v>
      </c>
    </row>
    <row r="955" spans="1:4" ht="15" customHeight="1" x14ac:dyDescent="0.25">
      <c r="A955" s="24" t="s">
        <v>1987</v>
      </c>
      <c r="B955" s="25" t="s">
        <v>1988</v>
      </c>
      <c r="C955" s="28" t="s">
        <v>2537</v>
      </c>
      <c r="D955" s="180" t="s">
        <v>2649</v>
      </c>
    </row>
    <row r="956" spans="1:4" ht="15" customHeight="1" x14ac:dyDescent="0.25">
      <c r="A956" s="24" t="s">
        <v>1989</v>
      </c>
      <c r="B956" s="25" t="s">
        <v>1990</v>
      </c>
      <c r="C956" s="28" t="s">
        <v>2537</v>
      </c>
      <c r="D956" s="180" t="s">
        <v>2649</v>
      </c>
    </row>
    <row r="957" spans="1:4" ht="15" customHeight="1" x14ac:dyDescent="0.25">
      <c r="A957" s="24" t="s">
        <v>1991</v>
      </c>
      <c r="B957" s="25" t="s">
        <v>1992</v>
      </c>
      <c r="C957" s="28" t="s">
        <v>2537</v>
      </c>
      <c r="D957" s="180" t="s">
        <v>2649</v>
      </c>
    </row>
    <row r="958" spans="1:4" ht="15" customHeight="1" x14ac:dyDescent="0.25">
      <c r="A958" s="24" t="s">
        <v>1993</v>
      </c>
      <c r="B958" s="25" t="s">
        <v>1994</v>
      </c>
      <c r="C958" s="28" t="s">
        <v>2537</v>
      </c>
      <c r="D958" s="180" t="s">
        <v>2649</v>
      </c>
    </row>
    <row r="959" spans="1:4" ht="15" customHeight="1" x14ac:dyDescent="0.25">
      <c r="A959" s="24" t="s">
        <v>1995</v>
      </c>
      <c r="B959" s="25" t="s">
        <v>1996</v>
      </c>
      <c r="C959" s="28" t="s">
        <v>2537</v>
      </c>
      <c r="D959" s="180" t="s">
        <v>2649</v>
      </c>
    </row>
    <row r="960" spans="1:4" ht="15" customHeight="1" x14ac:dyDescent="0.25">
      <c r="A960" s="24" t="s">
        <v>1997</v>
      </c>
      <c r="B960" s="25" t="s">
        <v>1998</v>
      </c>
      <c r="C960" s="28" t="s">
        <v>2537</v>
      </c>
      <c r="D960" s="180" t="s">
        <v>2649</v>
      </c>
    </row>
    <row r="961" spans="1:4" ht="15" customHeight="1" x14ac:dyDescent="0.25">
      <c r="A961" s="24" t="s">
        <v>1999</v>
      </c>
      <c r="B961" s="25" t="s">
        <v>2000</v>
      </c>
      <c r="C961" s="28" t="s">
        <v>2537</v>
      </c>
      <c r="D961" s="180" t="s">
        <v>2649</v>
      </c>
    </row>
    <row r="962" spans="1:4" ht="15" customHeight="1" x14ac:dyDescent="0.25">
      <c r="A962" s="24" t="s">
        <v>2001</v>
      </c>
      <c r="B962" s="25" t="s">
        <v>2002</v>
      </c>
      <c r="C962" s="28" t="s">
        <v>2537</v>
      </c>
      <c r="D962" s="180" t="s">
        <v>2649</v>
      </c>
    </row>
    <row r="963" spans="1:4" ht="15" customHeight="1" x14ac:dyDescent="0.25">
      <c r="A963" s="24" t="s">
        <v>2003</v>
      </c>
      <c r="B963" s="25" t="s">
        <v>2004</v>
      </c>
      <c r="C963" s="28" t="s">
        <v>2537</v>
      </c>
      <c r="D963" s="180" t="s">
        <v>2649</v>
      </c>
    </row>
    <row r="964" spans="1:4" ht="15" customHeight="1" x14ac:dyDescent="0.25">
      <c r="A964" s="24" t="s">
        <v>2005</v>
      </c>
      <c r="B964" s="25" t="s">
        <v>2006</v>
      </c>
      <c r="C964" s="28" t="s">
        <v>2537</v>
      </c>
      <c r="D964" s="180" t="s">
        <v>2649</v>
      </c>
    </row>
    <row r="965" spans="1:4" ht="15" customHeight="1" x14ac:dyDescent="0.25">
      <c r="A965" s="24" t="s">
        <v>2007</v>
      </c>
      <c r="B965" s="25" t="s">
        <v>2008</v>
      </c>
      <c r="C965" s="28" t="s">
        <v>2537</v>
      </c>
      <c r="D965" s="180" t="s">
        <v>2649</v>
      </c>
    </row>
    <row r="966" spans="1:4" ht="15" customHeight="1" x14ac:dyDescent="0.25">
      <c r="A966" s="24" t="s">
        <v>2009</v>
      </c>
      <c r="B966" s="25" t="s">
        <v>2010</v>
      </c>
      <c r="C966" s="28" t="s">
        <v>2537</v>
      </c>
      <c r="D966" s="180" t="s">
        <v>2649</v>
      </c>
    </row>
    <row r="967" spans="1:4" ht="15" customHeight="1" x14ac:dyDescent="0.25">
      <c r="A967" s="24" t="s">
        <v>2011</v>
      </c>
      <c r="B967" s="25" t="s">
        <v>2012</v>
      </c>
      <c r="C967" s="28" t="s">
        <v>2537</v>
      </c>
      <c r="D967" s="180" t="s">
        <v>2649</v>
      </c>
    </row>
    <row r="968" spans="1:4" ht="15" customHeight="1" x14ac:dyDescent="0.25">
      <c r="A968" s="24" t="s">
        <v>2013</v>
      </c>
      <c r="B968" s="25" t="s">
        <v>2014</v>
      </c>
      <c r="C968" s="28" t="s">
        <v>2537</v>
      </c>
      <c r="D968" s="180" t="s">
        <v>2649</v>
      </c>
    </row>
    <row r="969" spans="1:4" ht="15" customHeight="1" x14ac:dyDescent="0.25">
      <c r="A969" s="24" t="s">
        <v>2015</v>
      </c>
      <c r="B969" s="25" t="s">
        <v>2016</v>
      </c>
      <c r="C969" s="28" t="s">
        <v>2537</v>
      </c>
      <c r="D969" s="180" t="s">
        <v>2649</v>
      </c>
    </row>
    <row r="970" spans="1:4" ht="15" customHeight="1" x14ac:dyDescent="0.25">
      <c r="A970" s="24" t="s">
        <v>2017</v>
      </c>
      <c r="B970" s="25" t="s">
        <v>2018</v>
      </c>
      <c r="C970" s="28" t="s">
        <v>2537</v>
      </c>
      <c r="D970" s="180" t="s">
        <v>2649</v>
      </c>
    </row>
    <row r="971" spans="1:4" ht="15" customHeight="1" x14ac:dyDescent="0.25">
      <c r="A971" s="24" t="s">
        <v>2019</v>
      </c>
      <c r="B971" s="25" t="s">
        <v>2020</v>
      </c>
      <c r="C971" s="28" t="s">
        <v>2537</v>
      </c>
      <c r="D971" s="180" t="s">
        <v>2649</v>
      </c>
    </row>
    <row r="972" spans="1:4" ht="15" customHeight="1" x14ac:dyDescent="0.25">
      <c r="A972" s="24" t="s">
        <v>2021</v>
      </c>
      <c r="B972" s="25" t="s">
        <v>2022</v>
      </c>
      <c r="C972" s="28" t="s">
        <v>2537</v>
      </c>
      <c r="D972" s="180" t="s">
        <v>2649</v>
      </c>
    </row>
    <row r="973" spans="1:4" ht="15" customHeight="1" x14ac:dyDescent="0.25">
      <c r="A973" s="24" t="s">
        <v>2023</v>
      </c>
      <c r="B973" s="25" t="s">
        <v>2024</v>
      </c>
      <c r="C973" s="28" t="s">
        <v>2537</v>
      </c>
      <c r="D973" s="180" t="s">
        <v>2649</v>
      </c>
    </row>
    <row r="974" spans="1:4" ht="15" customHeight="1" x14ac:dyDescent="0.25">
      <c r="A974" s="24" t="s">
        <v>2025</v>
      </c>
      <c r="B974" s="25" t="s">
        <v>2026</v>
      </c>
      <c r="C974" s="28" t="s">
        <v>2537</v>
      </c>
      <c r="D974" s="180" t="s">
        <v>2649</v>
      </c>
    </row>
    <row r="975" spans="1:4" ht="15" customHeight="1" x14ac:dyDescent="0.25">
      <c r="A975" s="24" t="s">
        <v>2027</v>
      </c>
      <c r="B975" s="25" t="s">
        <v>2028</v>
      </c>
      <c r="C975" s="28" t="s">
        <v>2537</v>
      </c>
      <c r="D975" s="180" t="s">
        <v>2649</v>
      </c>
    </row>
    <row r="976" spans="1:4" ht="15" customHeight="1" x14ac:dyDescent="0.25">
      <c r="A976" s="24" t="s">
        <v>2029</v>
      </c>
      <c r="B976" s="25" t="s">
        <v>2030</v>
      </c>
      <c r="C976" s="28" t="s">
        <v>2537</v>
      </c>
      <c r="D976" s="180" t="s">
        <v>2649</v>
      </c>
    </row>
    <row r="977" spans="1:4" ht="15" customHeight="1" x14ac:dyDescent="0.25">
      <c r="A977" s="24" t="s">
        <v>2031</v>
      </c>
      <c r="B977" s="25" t="s">
        <v>2032</v>
      </c>
      <c r="C977" s="28" t="s">
        <v>2537</v>
      </c>
      <c r="D977" s="180" t="s">
        <v>2649</v>
      </c>
    </row>
    <row r="978" spans="1:4" ht="15" customHeight="1" x14ac:dyDescent="0.25">
      <c r="A978" s="24" t="s">
        <v>2033</v>
      </c>
      <c r="B978" s="25" t="s">
        <v>2034</v>
      </c>
      <c r="C978" s="28" t="s">
        <v>2537</v>
      </c>
      <c r="D978" s="180" t="s">
        <v>2649</v>
      </c>
    </row>
    <row r="979" spans="1:4" ht="15" customHeight="1" x14ac:dyDescent="0.25">
      <c r="A979" s="24" t="s">
        <v>2035</v>
      </c>
      <c r="B979" s="25" t="s">
        <v>2036</v>
      </c>
      <c r="C979" s="28" t="s">
        <v>2537</v>
      </c>
      <c r="D979" s="180" t="s">
        <v>2649</v>
      </c>
    </row>
    <row r="980" spans="1:4" ht="15" customHeight="1" x14ac:dyDescent="0.25">
      <c r="A980" s="24" t="s">
        <v>2037</v>
      </c>
      <c r="B980" s="25" t="s">
        <v>2038</v>
      </c>
      <c r="C980" s="28" t="s">
        <v>2537</v>
      </c>
      <c r="D980" s="180" t="s">
        <v>2649</v>
      </c>
    </row>
    <row r="981" spans="1:4" ht="15" customHeight="1" x14ac:dyDescent="0.25">
      <c r="A981" s="24" t="s">
        <v>2039</v>
      </c>
      <c r="B981" s="25" t="s">
        <v>2040</v>
      </c>
      <c r="C981" s="28" t="s">
        <v>2537</v>
      </c>
      <c r="D981" s="180" t="s">
        <v>2649</v>
      </c>
    </row>
    <row r="982" spans="1:4" ht="15" customHeight="1" x14ac:dyDescent="0.25">
      <c r="A982" s="24" t="s">
        <v>2041</v>
      </c>
      <c r="B982" s="25" t="s">
        <v>2042</v>
      </c>
      <c r="C982" s="28" t="s">
        <v>2537</v>
      </c>
      <c r="D982" s="180" t="s">
        <v>2649</v>
      </c>
    </row>
    <row r="983" spans="1:4" ht="15" customHeight="1" x14ac:dyDescent="0.25">
      <c r="A983" s="24" t="s">
        <v>2043</v>
      </c>
      <c r="B983" s="25" t="s">
        <v>2044</v>
      </c>
      <c r="C983" s="28" t="s">
        <v>2537</v>
      </c>
      <c r="D983" s="180" t="s">
        <v>2649</v>
      </c>
    </row>
    <row r="984" spans="1:4" ht="15" customHeight="1" x14ac:dyDescent="0.25">
      <c r="A984" s="24" t="s">
        <v>2045</v>
      </c>
      <c r="B984" s="25" t="s">
        <v>2046</v>
      </c>
      <c r="C984" s="28" t="s">
        <v>2537</v>
      </c>
      <c r="D984" s="180" t="s">
        <v>2649</v>
      </c>
    </row>
    <row r="985" spans="1:4" ht="15" customHeight="1" x14ac:dyDescent="0.25">
      <c r="A985" s="24" t="s">
        <v>2047</v>
      </c>
      <c r="B985" s="25" t="s">
        <v>2048</v>
      </c>
      <c r="C985" s="28" t="s">
        <v>2537</v>
      </c>
      <c r="D985" s="180" t="s">
        <v>2649</v>
      </c>
    </row>
    <row r="986" spans="1:4" ht="15" customHeight="1" x14ac:dyDescent="0.25">
      <c r="A986" s="24" t="s">
        <v>2049</v>
      </c>
      <c r="B986" s="25" t="s">
        <v>2050</v>
      </c>
      <c r="C986" s="28" t="s">
        <v>2537</v>
      </c>
      <c r="D986" s="180" t="s">
        <v>2649</v>
      </c>
    </row>
    <row r="987" spans="1:4" ht="15" customHeight="1" x14ac:dyDescent="0.25">
      <c r="A987" s="24" t="s">
        <v>2051</v>
      </c>
      <c r="B987" s="25" t="s">
        <v>2052</v>
      </c>
      <c r="C987" s="28" t="s">
        <v>2537</v>
      </c>
      <c r="D987" s="180" t="s">
        <v>2649</v>
      </c>
    </row>
    <row r="988" spans="1:4" ht="15" customHeight="1" x14ac:dyDescent="0.25">
      <c r="A988" s="24" t="s">
        <v>2053</v>
      </c>
      <c r="B988" s="25" t="s">
        <v>2054</v>
      </c>
      <c r="C988" s="28" t="s">
        <v>2537</v>
      </c>
      <c r="D988" s="180" t="s">
        <v>2649</v>
      </c>
    </row>
    <row r="989" spans="1:4" ht="15" customHeight="1" x14ac:dyDescent="0.25">
      <c r="A989" s="24" t="s">
        <v>2055</v>
      </c>
      <c r="B989" s="25" t="s">
        <v>2056</v>
      </c>
      <c r="C989" s="28" t="s">
        <v>2537</v>
      </c>
      <c r="D989" s="180" t="s">
        <v>2649</v>
      </c>
    </row>
    <row r="990" spans="1:4" ht="15" customHeight="1" x14ac:dyDescent="0.25">
      <c r="A990" s="24" t="s">
        <v>2057</v>
      </c>
      <c r="B990" s="25" t="s">
        <v>2058</v>
      </c>
      <c r="C990" s="28" t="s">
        <v>2537</v>
      </c>
      <c r="D990" s="180" t="s">
        <v>2649</v>
      </c>
    </row>
    <row r="991" spans="1:4" ht="15" customHeight="1" x14ac:dyDescent="0.25">
      <c r="A991" s="24" t="s">
        <v>2059</v>
      </c>
      <c r="B991" s="25" t="s">
        <v>2060</v>
      </c>
      <c r="C991" s="28" t="s">
        <v>2537</v>
      </c>
      <c r="D991" s="180" t="s">
        <v>2649</v>
      </c>
    </row>
    <row r="992" spans="1:4" ht="15" customHeight="1" x14ac:dyDescent="0.25">
      <c r="A992" s="24" t="s">
        <v>2061</v>
      </c>
      <c r="B992" s="25" t="s">
        <v>2062</v>
      </c>
      <c r="C992" s="28" t="s">
        <v>2537</v>
      </c>
      <c r="D992" s="180" t="s">
        <v>2649</v>
      </c>
    </row>
    <row r="993" spans="1:4" ht="15" customHeight="1" x14ac:dyDescent="0.25">
      <c r="A993" s="24" t="s">
        <v>2063</v>
      </c>
      <c r="B993" s="25" t="s">
        <v>2064</v>
      </c>
      <c r="C993" s="28" t="s">
        <v>2537</v>
      </c>
      <c r="D993" s="180" t="s">
        <v>2649</v>
      </c>
    </row>
    <row r="994" spans="1:4" ht="15" customHeight="1" x14ac:dyDescent="0.25">
      <c r="A994" s="24" t="s">
        <v>2065</v>
      </c>
      <c r="B994" s="25" t="s">
        <v>2066</v>
      </c>
      <c r="C994" s="28" t="s">
        <v>2537</v>
      </c>
      <c r="D994" s="180" t="s">
        <v>2649</v>
      </c>
    </row>
    <row r="995" spans="1:4" ht="15" customHeight="1" x14ac:dyDescent="0.25">
      <c r="A995" s="24" t="s">
        <v>2067</v>
      </c>
      <c r="B995" s="25" t="s">
        <v>2068</v>
      </c>
      <c r="C995" s="28" t="s">
        <v>2537</v>
      </c>
      <c r="D995" s="180" t="s">
        <v>2649</v>
      </c>
    </row>
    <row r="996" spans="1:4" ht="15" customHeight="1" x14ac:dyDescent="0.25">
      <c r="A996" s="24" t="s">
        <v>2069</v>
      </c>
      <c r="B996" s="25" t="s">
        <v>2070</v>
      </c>
      <c r="C996" s="28" t="s">
        <v>2537</v>
      </c>
      <c r="D996" s="180" t="s">
        <v>2649</v>
      </c>
    </row>
    <row r="997" spans="1:4" ht="15" customHeight="1" x14ac:dyDescent="0.25">
      <c r="A997" s="24" t="s">
        <v>2071</v>
      </c>
      <c r="B997" s="25" t="s">
        <v>2072</v>
      </c>
      <c r="C997" s="28" t="s">
        <v>2537</v>
      </c>
      <c r="D997" s="180" t="s">
        <v>2649</v>
      </c>
    </row>
    <row r="998" spans="1:4" ht="15" customHeight="1" x14ac:dyDescent="0.25">
      <c r="A998" s="24" t="s">
        <v>2073</v>
      </c>
      <c r="B998" s="25" t="s">
        <v>2074</v>
      </c>
      <c r="C998" s="28" t="s">
        <v>2537</v>
      </c>
      <c r="D998" s="180" t="s">
        <v>2649</v>
      </c>
    </row>
    <row r="999" spans="1:4" ht="15" customHeight="1" x14ac:dyDescent="0.25">
      <c r="A999" s="24" t="s">
        <v>2075</v>
      </c>
      <c r="B999" s="25" t="s">
        <v>2076</v>
      </c>
      <c r="C999" s="28" t="s">
        <v>2537</v>
      </c>
      <c r="D999" s="180" t="s">
        <v>2649</v>
      </c>
    </row>
    <row r="1000" spans="1:4" ht="15" customHeight="1" x14ac:dyDescent="0.25">
      <c r="A1000" s="24" t="s">
        <v>2077</v>
      </c>
      <c r="B1000" s="25" t="s">
        <v>2078</v>
      </c>
      <c r="C1000" s="28" t="s">
        <v>2537</v>
      </c>
      <c r="D1000" s="180" t="s">
        <v>2649</v>
      </c>
    </row>
    <row r="1001" spans="1:4" ht="15" customHeight="1" x14ac:dyDescent="0.25">
      <c r="A1001" s="24" t="s">
        <v>2079</v>
      </c>
      <c r="B1001" s="25" t="s">
        <v>2080</v>
      </c>
      <c r="C1001" s="28" t="s">
        <v>2537</v>
      </c>
      <c r="D1001" s="180" t="s">
        <v>2649</v>
      </c>
    </row>
    <row r="1002" spans="1:4" ht="15" customHeight="1" x14ac:dyDescent="0.25">
      <c r="A1002" s="24" t="s">
        <v>2081</v>
      </c>
      <c r="B1002" s="25" t="s">
        <v>2082</v>
      </c>
      <c r="C1002" s="28" t="s">
        <v>2537</v>
      </c>
      <c r="D1002" s="180" t="s">
        <v>2649</v>
      </c>
    </row>
    <row r="1003" spans="1:4" ht="15" customHeight="1" x14ac:dyDescent="0.25">
      <c r="A1003" s="24" t="s">
        <v>2083</v>
      </c>
      <c r="B1003" s="25" t="s">
        <v>2084</v>
      </c>
      <c r="C1003" s="28" t="s">
        <v>2537</v>
      </c>
      <c r="D1003" s="180" t="s">
        <v>2649</v>
      </c>
    </row>
    <row r="1004" spans="1:4" ht="15" customHeight="1" x14ac:dyDescent="0.25">
      <c r="A1004" s="24" t="s">
        <v>2085</v>
      </c>
      <c r="B1004" s="25" t="s">
        <v>2086</v>
      </c>
      <c r="C1004" s="28" t="s">
        <v>2537</v>
      </c>
      <c r="D1004" s="180" t="s">
        <v>2649</v>
      </c>
    </row>
    <row r="1005" spans="1:4" ht="15" customHeight="1" x14ac:dyDescent="0.25">
      <c r="A1005" s="24" t="s">
        <v>2087</v>
      </c>
      <c r="B1005" s="25" t="s">
        <v>2088</v>
      </c>
      <c r="C1005" s="28" t="s">
        <v>2537</v>
      </c>
      <c r="D1005" s="180" t="s">
        <v>2649</v>
      </c>
    </row>
    <row r="1006" spans="1:4" ht="15" customHeight="1" x14ac:dyDescent="0.25">
      <c r="A1006" s="24" t="s">
        <v>2089</v>
      </c>
      <c r="B1006" s="25" t="s">
        <v>2090</v>
      </c>
      <c r="C1006" s="28" t="s">
        <v>2537</v>
      </c>
      <c r="D1006" s="180" t="s">
        <v>2649</v>
      </c>
    </row>
    <row r="1007" spans="1:4" ht="15" customHeight="1" x14ac:dyDescent="0.25">
      <c r="A1007" s="24" t="s">
        <v>2091</v>
      </c>
      <c r="B1007" s="25" t="s">
        <v>2092</v>
      </c>
      <c r="C1007" s="28" t="s">
        <v>2537</v>
      </c>
      <c r="D1007" s="180" t="s">
        <v>2649</v>
      </c>
    </row>
    <row r="1008" spans="1:4" ht="15" customHeight="1" x14ac:dyDescent="0.25">
      <c r="A1008" s="24" t="s">
        <v>2093</v>
      </c>
      <c r="B1008" s="25" t="s">
        <v>2094</v>
      </c>
      <c r="C1008" s="28" t="s">
        <v>2537</v>
      </c>
      <c r="D1008" s="180" t="s">
        <v>2649</v>
      </c>
    </row>
    <row r="1009" spans="1:4" ht="15" customHeight="1" x14ac:dyDescent="0.25">
      <c r="A1009" s="24" t="s">
        <v>2095</v>
      </c>
      <c r="B1009" s="25" t="s">
        <v>2096</v>
      </c>
      <c r="C1009" s="28" t="s">
        <v>2537</v>
      </c>
      <c r="D1009" s="180" t="s">
        <v>2649</v>
      </c>
    </row>
    <row r="1010" spans="1:4" ht="15" customHeight="1" x14ac:dyDescent="0.25">
      <c r="A1010" s="24" t="s">
        <v>2097</v>
      </c>
      <c r="B1010" s="25" t="s">
        <v>2098</v>
      </c>
      <c r="C1010" s="28" t="s">
        <v>2537</v>
      </c>
      <c r="D1010" s="180" t="s">
        <v>2649</v>
      </c>
    </row>
    <row r="1011" spans="1:4" ht="15" customHeight="1" x14ac:dyDescent="0.25">
      <c r="A1011" s="24" t="s">
        <v>2099</v>
      </c>
      <c r="B1011" s="25" t="s">
        <v>2100</v>
      </c>
      <c r="C1011" s="28" t="s">
        <v>2537</v>
      </c>
      <c r="D1011" s="180" t="s">
        <v>2649</v>
      </c>
    </row>
    <row r="1012" spans="1:4" ht="15" customHeight="1" x14ac:dyDescent="0.25">
      <c r="A1012" s="24" t="s">
        <v>2101</v>
      </c>
      <c r="B1012" s="25" t="s">
        <v>2102</v>
      </c>
      <c r="C1012" s="28" t="s">
        <v>2537</v>
      </c>
      <c r="D1012" s="180" t="s">
        <v>2649</v>
      </c>
    </row>
    <row r="1013" spans="1:4" ht="15" customHeight="1" x14ac:dyDescent="0.25">
      <c r="A1013" s="24" t="s">
        <v>2103</v>
      </c>
      <c r="B1013" s="25" t="s">
        <v>2104</v>
      </c>
      <c r="C1013" s="28" t="s">
        <v>2537</v>
      </c>
      <c r="D1013" s="180" t="s">
        <v>2649</v>
      </c>
    </row>
    <row r="1014" spans="1:4" ht="15" customHeight="1" x14ac:dyDescent="0.25">
      <c r="A1014" s="24" t="s">
        <v>2105</v>
      </c>
      <c r="B1014" s="25" t="s">
        <v>2106</v>
      </c>
      <c r="C1014" s="28" t="s">
        <v>2537</v>
      </c>
      <c r="D1014" s="180" t="s">
        <v>2649</v>
      </c>
    </row>
    <row r="1015" spans="1:4" ht="15" customHeight="1" x14ac:dyDescent="0.25">
      <c r="A1015" s="24" t="s">
        <v>2107</v>
      </c>
      <c r="B1015" s="25" t="s">
        <v>2108</v>
      </c>
      <c r="C1015" s="28" t="s">
        <v>2537</v>
      </c>
      <c r="D1015" s="180" t="s">
        <v>2649</v>
      </c>
    </row>
    <row r="1016" spans="1:4" ht="15" customHeight="1" x14ac:dyDescent="0.25">
      <c r="A1016" s="24" t="s">
        <v>2109</v>
      </c>
      <c r="B1016" s="25" t="s">
        <v>2110</v>
      </c>
      <c r="C1016" s="28" t="s">
        <v>2537</v>
      </c>
      <c r="D1016" s="180" t="s">
        <v>2649</v>
      </c>
    </row>
    <row r="1017" spans="1:4" ht="15" customHeight="1" x14ac:dyDescent="0.25">
      <c r="A1017" s="24" t="s">
        <v>2111</v>
      </c>
      <c r="B1017" s="25" t="s">
        <v>2112</v>
      </c>
      <c r="C1017" s="28" t="s">
        <v>2537</v>
      </c>
      <c r="D1017" s="180" t="s">
        <v>2649</v>
      </c>
    </row>
    <row r="1018" spans="1:4" ht="15" customHeight="1" x14ac:dyDescent="0.25">
      <c r="A1018" s="24" t="s">
        <v>2113</v>
      </c>
      <c r="B1018" s="25" t="s">
        <v>2114</v>
      </c>
      <c r="C1018" s="28" t="s">
        <v>2537</v>
      </c>
      <c r="D1018" s="180" t="s">
        <v>2649</v>
      </c>
    </row>
    <row r="1019" spans="1:4" ht="15" customHeight="1" x14ac:dyDescent="0.25">
      <c r="A1019" s="24" t="s">
        <v>2115</v>
      </c>
      <c r="B1019" s="25" t="s">
        <v>2116</v>
      </c>
      <c r="C1019" s="28" t="s">
        <v>2537</v>
      </c>
      <c r="D1019" s="180" t="s">
        <v>2649</v>
      </c>
    </row>
    <row r="1020" spans="1:4" ht="15" customHeight="1" x14ac:dyDescent="0.25">
      <c r="A1020" s="24" t="s">
        <v>2117</v>
      </c>
      <c r="B1020" s="25" t="s">
        <v>2118</v>
      </c>
      <c r="C1020" s="28" t="s">
        <v>2537</v>
      </c>
      <c r="D1020" s="180" t="s">
        <v>2649</v>
      </c>
    </row>
    <row r="1021" spans="1:4" ht="15" customHeight="1" x14ac:dyDescent="0.25">
      <c r="A1021" s="24" t="s">
        <v>2119</v>
      </c>
      <c r="B1021" s="25" t="s">
        <v>2120</v>
      </c>
      <c r="C1021" s="28" t="s">
        <v>2537</v>
      </c>
      <c r="D1021" s="180" t="s">
        <v>2649</v>
      </c>
    </row>
    <row r="1022" spans="1:4" ht="15" customHeight="1" x14ac:dyDescent="0.25">
      <c r="A1022" s="24" t="s">
        <v>2121</v>
      </c>
      <c r="B1022" s="25" t="s">
        <v>2122</v>
      </c>
      <c r="C1022" s="28" t="s">
        <v>2537</v>
      </c>
      <c r="D1022" s="180" t="s">
        <v>2649</v>
      </c>
    </row>
    <row r="1023" spans="1:4" ht="15" customHeight="1" x14ac:dyDescent="0.25">
      <c r="A1023" s="24" t="s">
        <v>2123</v>
      </c>
      <c r="B1023" s="25" t="s">
        <v>2124</v>
      </c>
      <c r="C1023" s="28" t="s">
        <v>2537</v>
      </c>
      <c r="D1023" s="180" t="s">
        <v>2649</v>
      </c>
    </row>
    <row r="1024" spans="1:4" ht="15" customHeight="1" x14ac:dyDescent="0.25">
      <c r="A1024" s="24" t="s">
        <v>2125</v>
      </c>
      <c r="B1024" s="25" t="s">
        <v>2126</v>
      </c>
      <c r="C1024" s="28" t="s">
        <v>2537</v>
      </c>
      <c r="D1024" s="180" t="s">
        <v>2649</v>
      </c>
    </row>
    <row r="1025" spans="1:4" ht="15" customHeight="1" x14ac:dyDescent="0.25">
      <c r="A1025" s="24" t="s">
        <v>2127</v>
      </c>
      <c r="B1025" s="25" t="s">
        <v>2128</v>
      </c>
      <c r="C1025" s="28" t="s">
        <v>2537</v>
      </c>
      <c r="D1025" s="180" t="s">
        <v>2649</v>
      </c>
    </row>
    <row r="1026" spans="1:4" ht="15" customHeight="1" x14ac:dyDescent="0.25">
      <c r="A1026" s="24" t="s">
        <v>2129</v>
      </c>
      <c r="B1026" s="25" t="s">
        <v>2130</v>
      </c>
      <c r="C1026" s="28" t="s">
        <v>2537</v>
      </c>
      <c r="D1026" s="180" t="s">
        <v>2649</v>
      </c>
    </row>
    <row r="1027" spans="1:4" ht="15" customHeight="1" x14ac:dyDescent="0.25">
      <c r="A1027" s="24" t="s">
        <v>2131</v>
      </c>
      <c r="B1027" s="25" t="s">
        <v>2132</v>
      </c>
      <c r="C1027" s="28" t="s">
        <v>2537</v>
      </c>
      <c r="D1027" s="180" t="s">
        <v>2649</v>
      </c>
    </row>
    <row r="1028" spans="1:4" ht="15" customHeight="1" x14ac:dyDescent="0.25">
      <c r="A1028" s="24" t="s">
        <v>2133</v>
      </c>
      <c r="B1028" s="25" t="s">
        <v>2134</v>
      </c>
      <c r="C1028" s="28" t="s">
        <v>2537</v>
      </c>
      <c r="D1028" s="180" t="s">
        <v>2649</v>
      </c>
    </row>
    <row r="1029" spans="1:4" ht="15" customHeight="1" x14ac:dyDescent="0.25">
      <c r="A1029" s="24" t="s">
        <v>2135</v>
      </c>
      <c r="B1029" s="25" t="s">
        <v>2136</v>
      </c>
      <c r="C1029" s="28" t="s">
        <v>2537</v>
      </c>
      <c r="D1029" s="180" t="s">
        <v>2649</v>
      </c>
    </row>
    <row r="1030" spans="1:4" ht="15" customHeight="1" x14ac:dyDescent="0.25">
      <c r="A1030" s="24" t="s">
        <v>2137</v>
      </c>
      <c r="B1030" s="25" t="s">
        <v>2138</v>
      </c>
      <c r="C1030" s="28" t="s">
        <v>2537</v>
      </c>
      <c r="D1030" s="180" t="s">
        <v>2649</v>
      </c>
    </row>
    <row r="1031" spans="1:4" ht="15" customHeight="1" x14ac:dyDescent="0.25">
      <c r="A1031" s="24" t="s">
        <v>2139</v>
      </c>
      <c r="B1031" s="25" t="s">
        <v>2140</v>
      </c>
      <c r="C1031" s="28" t="s">
        <v>2537</v>
      </c>
      <c r="D1031" s="180" t="s">
        <v>2649</v>
      </c>
    </row>
    <row r="1032" spans="1:4" ht="15" customHeight="1" x14ac:dyDescent="0.25">
      <c r="A1032" s="24" t="s">
        <v>2141</v>
      </c>
      <c r="B1032" s="25" t="s">
        <v>2142</v>
      </c>
      <c r="C1032" s="28" t="s">
        <v>2537</v>
      </c>
      <c r="D1032" s="180" t="s">
        <v>2649</v>
      </c>
    </row>
    <row r="1033" spans="1:4" ht="15" customHeight="1" x14ac:dyDescent="0.25">
      <c r="A1033" s="24" t="s">
        <v>2143</v>
      </c>
      <c r="B1033" s="25" t="s">
        <v>2144</v>
      </c>
      <c r="C1033" s="28" t="s">
        <v>2537</v>
      </c>
      <c r="D1033" s="180" t="s">
        <v>2649</v>
      </c>
    </row>
    <row r="1034" spans="1:4" ht="15" customHeight="1" x14ac:dyDescent="0.25">
      <c r="A1034" s="24" t="s">
        <v>2145</v>
      </c>
      <c r="B1034" s="25" t="s">
        <v>2146</v>
      </c>
      <c r="C1034" s="28" t="s">
        <v>2537</v>
      </c>
      <c r="D1034" s="180" t="s">
        <v>2649</v>
      </c>
    </row>
    <row r="1035" spans="1:4" ht="15" customHeight="1" x14ac:dyDescent="0.25">
      <c r="A1035" s="24" t="s">
        <v>2147</v>
      </c>
      <c r="B1035" s="25" t="s">
        <v>2148</v>
      </c>
      <c r="C1035" s="28" t="s">
        <v>2537</v>
      </c>
      <c r="D1035" s="180" t="s">
        <v>2649</v>
      </c>
    </row>
    <row r="1036" spans="1:4" ht="15" customHeight="1" x14ac:dyDescent="0.25">
      <c r="A1036" s="24" t="s">
        <v>2149</v>
      </c>
      <c r="B1036" s="25" t="s">
        <v>2150</v>
      </c>
      <c r="C1036" s="28" t="s">
        <v>2537</v>
      </c>
      <c r="D1036" s="180" t="s">
        <v>2649</v>
      </c>
    </row>
    <row r="1037" spans="1:4" ht="15" customHeight="1" x14ac:dyDescent="0.25">
      <c r="A1037" s="24" t="s">
        <v>2151</v>
      </c>
      <c r="B1037" s="25" t="s">
        <v>2152</v>
      </c>
      <c r="C1037" s="28" t="s">
        <v>2537</v>
      </c>
      <c r="D1037" s="180" t="s">
        <v>2649</v>
      </c>
    </row>
    <row r="1038" spans="1:4" ht="15" customHeight="1" x14ac:dyDescent="0.25">
      <c r="A1038" s="24" t="s">
        <v>2153</v>
      </c>
      <c r="B1038" s="25" t="s">
        <v>2154</v>
      </c>
      <c r="C1038" s="28" t="s">
        <v>2537</v>
      </c>
      <c r="D1038" s="180" t="s">
        <v>2649</v>
      </c>
    </row>
    <row r="1039" spans="1:4" ht="15" customHeight="1" x14ac:dyDescent="0.25">
      <c r="A1039" s="24" t="s">
        <v>2155</v>
      </c>
      <c r="B1039" s="25" t="s">
        <v>2156</v>
      </c>
      <c r="C1039" s="28" t="s">
        <v>2537</v>
      </c>
      <c r="D1039" s="180" t="s">
        <v>2649</v>
      </c>
    </row>
    <row r="1040" spans="1:4" ht="15" customHeight="1" x14ac:dyDescent="0.25">
      <c r="A1040" s="24" t="s">
        <v>2157</v>
      </c>
      <c r="B1040" s="25" t="s">
        <v>2158</v>
      </c>
      <c r="C1040" s="28" t="s">
        <v>2537</v>
      </c>
      <c r="D1040" s="180" t="s">
        <v>2649</v>
      </c>
    </row>
    <row r="1041" spans="1:4" ht="15" customHeight="1" x14ac:dyDescent="0.25">
      <c r="A1041" s="24" t="s">
        <v>2159</v>
      </c>
      <c r="B1041" s="25" t="s">
        <v>2160</v>
      </c>
      <c r="C1041" s="28" t="s">
        <v>2537</v>
      </c>
      <c r="D1041" s="180" t="s">
        <v>2649</v>
      </c>
    </row>
    <row r="1042" spans="1:4" ht="15" customHeight="1" x14ac:dyDescent="0.25">
      <c r="A1042" s="24" t="s">
        <v>2161</v>
      </c>
      <c r="B1042" s="25" t="s">
        <v>2162</v>
      </c>
      <c r="C1042" s="28" t="s">
        <v>2537</v>
      </c>
      <c r="D1042" s="180" t="s">
        <v>2649</v>
      </c>
    </row>
    <row r="1043" spans="1:4" ht="15" customHeight="1" x14ac:dyDescent="0.25">
      <c r="A1043" s="24" t="s">
        <v>2163</v>
      </c>
      <c r="B1043" s="25" t="s">
        <v>2164</v>
      </c>
      <c r="C1043" s="28" t="s">
        <v>2537</v>
      </c>
      <c r="D1043" s="180" t="s">
        <v>2649</v>
      </c>
    </row>
    <row r="1044" spans="1:4" ht="15" customHeight="1" x14ac:dyDescent="0.25">
      <c r="A1044" s="24" t="s">
        <v>2165</v>
      </c>
      <c r="B1044" s="25" t="s">
        <v>2166</v>
      </c>
      <c r="C1044" s="28" t="s">
        <v>2537</v>
      </c>
      <c r="D1044" s="180" t="s">
        <v>2649</v>
      </c>
    </row>
    <row r="1045" spans="1:4" ht="15" customHeight="1" x14ac:dyDescent="0.25">
      <c r="A1045" s="24" t="s">
        <v>2167</v>
      </c>
      <c r="B1045" s="25" t="s">
        <v>2168</v>
      </c>
      <c r="C1045" s="28" t="s">
        <v>2537</v>
      </c>
      <c r="D1045" s="180" t="s">
        <v>2649</v>
      </c>
    </row>
    <row r="1046" spans="1:4" ht="15" customHeight="1" x14ac:dyDescent="0.25">
      <c r="A1046" s="24" t="s">
        <v>2169</v>
      </c>
      <c r="B1046" s="25" t="s">
        <v>2170</v>
      </c>
      <c r="C1046" s="28" t="s">
        <v>2537</v>
      </c>
      <c r="D1046" s="180" t="s">
        <v>2649</v>
      </c>
    </row>
    <row r="1047" spans="1:4" ht="15" customHeight="1" x14ac:dyDescent="0.25">
      <c r="A1047" s="24" t="s">
        <v>2171</v>
      </c>
      <c r="B1047" s="25" t="s">
        <v>2172</v>
      </c>
      <c r="C1047" s="28" t="s">
        <v>2537</v>
      </c>
      <c r="D1047" s="180" t="s">
        <v>2649</v>
      </c>
    </row>
    <row r="1048" spans="1:4" ht="15" customHeight="1" x14ac:dyDescent="0.25">
      <c r="A1048" s="24" t="s">
        <v>2173</v>
      </c>
      <c r="B1048" s="25" t="s">
        <v>2174</v>
      </c>
      <c r="C1048" s="28" t="s">
        <v>2537</v>
      </c>
      <c r="D1048" s="180" t="s">
        <v>2649</v>
      </c>
    </row>
    <row r="1049" spans="1:4" ht="15" customHeight="1" x14ac:dyDescent="0.25">
      <c r="A1049" s="24" t="s">
        <v>2175</v>
      </c>
      <c r="B1049" s="25" t="s">
        <v>2176</v>
      </c>
      <c r="C1049" s="28" t="s">
        <v>2537</v>
      </c>
      <c r="D1049" s="180" t="s">
        <v>2649</v>
      </c>
    </row>
    <row r="1050" spans="1:4" ht="15" customHeight="1" x14ac:dyDescent="0.25">
      <c r="A1050" s="24" t="s">
        <v>2177</v>
      </c>
      <c r="B1050" s="25" t="s">
        <v>2178</v>
      </c>
      <c r="C1050" s="28" t="s">
        <v>2537</v>
      </c>
      <c r="D1050" s="180" t="s">
        <v>2649</v>
      </c>
    </row>
    <row r="1051" spans="1:4" ht="15" customHeight="1" x14ac:dyDescent="0.25">
      <c r="A1051" s="24" t="s">
        <v>2179</v>
      </c>
      <c r="B1051" s="25" t="s">
        <v>2180</v>
      </c>
      <c r="C1051" s="28" t="s">
        <v>2537</v>
      </c>
      <c r="D1051" s="180" t="s">
        <v>2649</v>
      </c>
    </row>
    <row r="1052" spans="1:4" ht="15" customHeight="1" x14ac:dyDescent="0.25">
      <c r="A1052" s="24" t="s">
        <v>2181</v>
      </c>
      <c r="B1052" s="25" t="s">
        <v>2182</v>
      </c>
      <c r="C1052" s="28" t="s">
        <v>2537</v>
      </c>
      <c r="D1052" s="180" t="s">
        <v>2649</v>
      </c>
    </row>
    <row r="1053" spans="1:4" ht="15" customHeight="1" x14ac:dyDescent="0.25">
      <c r="A1053" s="24" t="s">
        <v>2183</v>
      </c>
      <c r="B1053" s="25" t="s">
        <v>2184</v>
      </c>
      <c r="C1053" s="28" t="s">
        <v>2537</v>
      </c>
      <c r="D1053" s="180" t="s">
        <v>2649</v>
      </c>
    </row>
    <row r="1054" spans="1:4" ht="15" customHeight="1" x14ac:dyDescent="0.25">
      <c r="A1054" s="24" t="s">
        <v>2185</v>
      </c>
      <c r="B1054" s="25" t="s">
        <v>2186</v>
      </c>
      <c r="C1054" s="28" t="s">
        <v>2537</v>
      </c>
      <c r="D1054" s="180" t="s">
        <v>2649</v>
      </c>
    </row>
    <row r="1055" spans="1:4" ht="15" customHeight="1" x14ac:dyDescent="0.25">
      <c r="A1055" s="24" t="s">
        <v>2187</v>
      </c>
      <c r="B1055" s="25" t="s">
        <v>2188</v>
      </c>
      <c r="C1055" s="28" t="s">
        <v>2537</v>
      </c>
      <c r="D1055" s="180" t="s">
        <v>2649</v>
      </c>
    </row>
    <row r="1056" spans="1:4" ht="15" customHeight="1" x14ac:dyDescent="0.25">
      <c r="A1056" s="24" t="s">
        <v>2189</v>
      </c>
      <c r="B1056" s="25" t="s">
        <v>2190</v>
      </c>
      <c r="C1056" s="28" t="s">
        <v>2537</v>
      </c>
      <c r="D1056" s="180" t="s">
        <v>2649</v>
      </c>
    </row>
    <row r="1057" spans="1:4" ht="15" customHeight="1" x14ac:dyDescent="0.25">
      <c r="A1057" s="24" t="s">
        <v>2191</v>
      </c>
      <c r="B1057" s="25" t="s">
        <v>2192</v>
      </c>
      <c r="C1057" s="28" t="s">
        <v>2537</v>
      </c>
      <c r="D1057" s="180" t="s">
        <v>2649</v>
      </c>
    </row>
    <row r="1058" spans="1:4" ht="15" customHeight="1" x14ac:dyDescent="0.25">
      <c r="A1058" s="24" t="s">
        <v>2193</v>
      </c>
      <c r="B1058" s="25" t="s">
        <v>2194</v>
      </c>
      <c r="C1058" s="28" t="s">
        <v>2537</v>
      </c>
      <c r="D1058" s="180" t="s">
        <v>2649</v>
      </c>
    </row>
    <row r="1059" spans="1:4" ht="15" customHeight="1" x14ac:dyDescent="0.25">
      <c r="A1059" s="24" t="s">
        <v>2195</v>
      </c>
      <c r="B1059" s="25" t="s">
        <v>2196</v>
      </c>
      <c r="C1059" s="28" t="s">
        <v>2537</v>
      </c>
      <c r="D1059" s="180" t="s">
        <v>2649</v>
      </c>
    </row>
    <row r="1060" spans="1:4" ht="15" customHeight="1" x14ac:dyDescent="0.25">
      <c r="A1060" s="24" t="s">
        <v>2197</v>
      </c>
      <c r="B1060" s="25" t="s">
        <v>2198</v>
      </c>
      <c r="C1060" s="28" t="s">
        <v>2537</v>
      </c>
      <c r="D1060" s="180" t="s">
        <v>2649</v>
      </c>
    </row>
    <row r="1061" spans="1:4" ht="15" customHeight="1" x14ac:dyDescent="0.25">
      <c r="A1061" s="24" t="s">
        <v>2199</v>
      </c>
      <c r="B1061" s="25" t="s">
        <v>2200</v>
      </c>
      <c r="C1061" s="28" t="s">
        <v>2537</v>
      </c>
      <c r="D1061" s="180" t="s">
        <v>2649</v>
      </c>
    </row>
    <row r="1062" spans="1:4" ht="15" customHeight="1" x14ac:dyDescent="0.25">
      <c r="A1062" s="24" t="s">
        <v>2201</v>
      </c>
      <c r="B1062" s="25" t="s">
        <v>2202</v>
      </c>
      <c r="C1062" s="28" t="s">
        <v>2537</v>
      </c>
      <c r="D1062" s="180" t="s">
        <v>2649</v>
      </c>
    </row>
    <row r="1063" spans="1:4" ht="15" customHeight="1" x14ac:dyDescent="0.25">
      <c r="A1063" s="24" t="s">
        <v>2203</v>
      </c>
      <c r="B1063" s="25" t="s">
        <v>2204</v>
      </c>
      <c r="C1063" s="28" t="s">
        <v>2537</v>
      </c>
      <c r="D1063" s="180" t="s">
        <v>2649</v>
      </c>
    </row>
    <row r="1064" spans="1:4" ht="15" customHeight="1" x14ac:dyDescent="0.25">
      <c r="A1064" s="24" t="s">
        <v>2205</v>
      </c>
      <c r="B1064" s="25" t="s">
        <v>2206</v>
      </c>
      <c r="C1064" s="28" t="s">
        <v>2537</v>
      </c>
      <c r="D1064" s="180" t="s">
        <v>2649</v>
      </c>
    </row>
    <row r="1065" spans="1:4" ht="15" customHeight="1" x14ac:dyDescent="0.25">
      <c r="A1065" s="24" t="s">
        <v>2207</v>
      </c>
      <c r="B1065" s="25" t="s">
        <v>2208</v>
      </c>
      <c r="C1065" s="28" t="s">
        <v>2537</v>
      </c>
      <c r="D1065" s="180" t="s">
        <v>2649</v>
      </c>
    </row>
    <row r="1066" spans="1:4" ht="15" customHeight="1" x14ac:dyDescent="0.25">
      <c r="A1066" s="24" t="s">
        <v>2209</v>
      </c>
      <c r="B1066" s="25" t="s">
        <v>2210</v>
      </c>
      <c r="C1066" s="28" t="s">
        <v>2537</v>
      </c>
      <c r="D1066" s="180" t="s">
        <v>2649</v>
      </c>
    </row>
    <row r="1067" spans="1:4" ht="15" customHeight="1" x14ac:dyDescent="0.25">
      <c r="A1067" s="24" t="s">
        <v>2211</v>
      </c>
      <c r="B1067" s="25" t="s">
        <v>2212</v>
      </c>
      <c r="C1067" s="28" t="s">
        <v>2537</v>
      </c>
      <c r="D1067" s="180" t="s">
        <v>2649</v>
      </c>
    </row>
    <row r="1068" spans="1:4" ht="15" customHeight="1" x14ac:dyDescent="0.25">
      <c r="A1068" s="24" t="s">
        <v>2213</v>
      </c>
      <c r="B1068" s="25" t="s">
        <v>2214</v>
      </c>
      <c r="C1068" s="28" t="s">
        <v>2537</v>
      </c>
      <c r="D1068" s="180" t="s">
        <v>2649</v>
      </c>
    </row>
    <row r="1069" spans="1:4" ht="15" customHeight="1" x14ac:dyDescent="0.25">
      <c r="A1069" s="24" t="s">
        <v>2215</v>
      </c>
      <c r="B1069" s="25" t="s">
        <v>2216</v>
      </c>
      <c r="C1069" s="28" t="s">
        <v>2537</v>
      </c>
      <c r="D1069" s="180" t="s">
        <v>2649</v>
      </c>
    </row>
    <row r="1070" spans="1:4" ht="15" customHeight="1" x14ac:dyDescent="0.25">
      <c r="A1070" s="24" t="s">
        <v>2217</v>
      </c>
      <c r="B1070" s="25" t="s">
        <v>2218</v>
      </c>
      <c r="C1070" s="28" t="s">
        <v>2537</v>
      </c>
      <c r="D1070" s="180" t="s">
        <v>2649</v>
      </c>
    </row>
    <row r="1071" spans="1:4" ht="15" customHeight="1" x14ac:dyDescent="0.25">
      <c r="A1071" s="24" t="s">
        <v>2219</v>
      </c>
      <c r="B1071" s="25" t="s">
        <v>2220</v>
      </c>
      <c r="C1071" s="28" t="s">
        <v>2537</v>
      </c>
      <c r="D1071" s="180" t="s">
        <v>2649</v>
      </c>
    </row>
    <row r="1072" spans="1:4" ht="15" customHeight="1" x14ac:dyDescent="0.25">
      <c r="A1072" s="24" t="s">
        <v>2221</v>
      </c>
      <c r="B1072" s="25" t="s">
        <v>2222</v>
      </c>
      <c r="C1072" s="28" t="s">
        <v>2537</v>
      </c>
      <c r="D1072" s="180" t="s">
        <v>2649</v>
      </c>
    </row>
    <row r="1073" spans="1:4" ht="15" customHeight="1" x14ac:dyDescent="0.25">
      <c r="A1073" s="24" t="s">
        <v>2223</v>
      </c>
      <c r="B1073" s="25" t="s">
        <v>2224</v>
      </c>
      <c r="C1073" s="28" t="s">
        <v>2537</v>
      </c>
      <c r="D1073" s="180" t="s">
        <v>2649</v>
      </c>
    </row>
    <row r="1074" spans="1:4" ht="15" customHeight="1" x14ac:dyDescent="0.25">
      <c r="A1074" s="24" t="s">
        <v>2225</v>
      </c>
      <c r="B1074" s="25" t="s">
        <v>2226</v>
      </c>
      <c r="C1074" s="28" t="s">
        <v>2537</v>
      </c>
      <c r="D1074" s="180" t="s">
        <v>2649</v>
      </c>
    </row>
    <row r="1075" spans="1:4" ht="15" customHeight="1" x14ac:dyDescent="0.25">
      <c r="A1075" s="24" t="s">
        <v>2227</v>
      </c>
      <c r="B1075" s="25" t="s">
        <v>2228</v>
      </c>
      <c r="C1075" s="28" t="s">
        <v>2537</v>
      </c>
      <c r="D1075" s="180" t="s">
        <v>2649</v>
      </c>
    </row>
    <row r="1076" spans="1:4" ht="15" customHeight="1" x14ac:dyDescent="0.25">
      <c r="A1076" s="24" t="s">
        <v>2229</v>
      </c>
      <c r="B1076" s="25" t="s">
        <v>2230</v>
      </c>
      <c r="C1076" s="28" t="s">
        <v>2537</v>
      </c>
      <c r="D1076" s="180" t="s">
        <v>2649</v>
      </c>
    </row>
    <row r="1077" spans="1:4" ht="15" customHeight="1" x14ac:dyDescent="0.25">
      <c r="A1077" s="24" t="s">
        <v>2231</v>
      </c>
      <c r="B1077" s="25" t="s">
        <v>2232</v>
      </c>
      <c r="C1077" s="28" t="s">
        <v>2537</v>
      </c>
      <c r="D1077" s="180" t="s">
        <v>2649</v>
      </c>
    </row>
    <row r="1078" spans="1:4" ht="15" customHeight="1" x14ac:dyDescent="0.25">
      <c r="A1078" s="24" t="s">
        <v>2233</v>
      </c>
      <c r="B1078" s="25" t="s">
        <v>2234</v>
      </c>
      <c r="C1078" s="28" t="s">
        <v>2537</v>
      </c>
      <c r="D1078" s="180" t="s">
        <v>2649</v>
      </c>
    </row>
    <row r="1079" spans="1:4" ht="15" customHeight="1" x14ac:dyDescent="0.25">
      <c r="A1079" s="24" t="s">
        <v>2235</v>
      </c>
      <c r="B1079" s="25" t="s">
        <v>2236</v>
      </c>
      <c r="C1079" s="28" t="s">
        <v>2537</v>
      </c>
      <c r="D1079" s="180" t="s">
        <v>2649</v>
      </c>
    </row>
    <row r="1080" spans="1:4" ht="15" customHeight="1" x14ac:dyDescent="0.25">
      <c r="A1080" s="24" t="s">
        <v>2237</v>
      </c>
      <c r="B1080" s="25" t="s">
        <v>2238</v>
      </c>
      <c r="C1080" s="28" t="s">
        <v>2537</v>
      </c>
      <c r="D1080" s="180" t="s">
        <v>2649</v>
      </c>
    </row>
    <row r="1081" spans="1:4" ht="15" customHeight="1" x14ac:dyDescent="0.25">
      <c r="A1081" s="24" t="s">
        <v>2239</v>
      </c>
      <c r="B1081" s="25" t="s">
        <v>2240</v>
      </c>
      <c r="C1081" s="28" t="s">
        <v>2537</v>
      </c>
      <c r="D1081" s="180" t="s">
        <v>2649</v>
      </c>
    </row>
    <row r="1082" spans="1:4" ht="15" customHeight="1" x14ac:dyDescent="0.25">
      <c r="A1082" s="24" t="s">
        <v>2241</v>
      </c>
      <c r="B1082" s="25" t="s">
        <v>2242</v>
      </c>
      <c r="C1082" s="28" t="s">
        <v>2537</v>
      </c>
      <c r="D1082" s="180" t="s">
        <v>2649</v>
      </c>
    </row>
    <row r="1083" spans="1:4" ht="15" customHeight="1" x14ac:dyDescent="0.25">
      <c r="A1083" s="24" t="s">
        <v>2243</v>
      </c>
      <c r="B1083" s="25" t="s">
        <v>2244</v>
      </c>
      <c r="C1083" s="28" t="s">
        <v>2537</v>
      </c>
      <c r="D1083" s="180" t="s">
        <v>2649</v>
      </c>
    </row>
    <row r="1084" spans="1:4" ht="15" customHeight="1" x14ac:dyDescent="0.25">
      <c r="A1084" s="24" t="s">
        <v>2245</v>
      </c>
      <c r="B1084" s="25" t="s">
        <v>2246</v>
      </c>
      <c r="C1084" s="28" t="s">
        <v>2537</v>
      </c>
      <c r="D1084" s="180" t="s">
        <v>2649</v>
      </c>
    </row>
    <row r="1085" spans="1:4" ht="15" customHeight="1" x14ac:dyDescent="0.25">
      <c r="A1085" s="24" t="s">
        <v>2247</v>
      </c>
      <c r="B1085" s="25" t="s">
        <v>2248</v>
      </c>
      <c r="C1085" s="28" t="s">
        <v>2537</v>
      </c>
      <c r="D1085" s="180" t="s">
        <v>2649</v>
      </c>
    </row>
    <row r="1086" spans="1:4" ht="15" customHeight="1" x14ac:dyDescent="0.25">
      <c r="A1086" s="24" t="s">
        <v>2249</v>
      </c>
      <c r="B1086" s="25" t="s">
        <v>2250</v>
      </c>
      <c r="C1086" s="28" t="s">
        <v>2537</v>
      </c>
      <c r="D1086" s="180" t="s">
        <v>2649</v>
      </c>
    </row>
    <row r="1087" spans="1:4" ht="15" customHeight="1" x14ac:dyDescent="0.25">
      <c r="A1087" s="24" t="s">
        <v>2251</v>
      </c>
      <c r="B1087" s="25" t="s">
        <v>2252</v>
      </c>
      <c r="C1087" s="28" t="s">
        <v>2537</v>
      </c>
      <c r="D1087" s="180" t="s">
        <v>2649</v>
      </c>
    </row>
    <row r="1088" spans="1:4" ht="15" customHeight="1" x14ac:dyDescent="0.25">
      <c r="A1088" s="24" t="s">
        <v>2253</v>
      </c>
      <c r="B1088" s="25" t="s">
        <v>2254</v>
      </c>
      <c r="C1088" s="28" t="s">
        <v>2537</v>
      </c>
      <c r="D1088" s="180" t="s">
        <v>2649</v>
      </c>
    </row>
    <row r="1089" spans="1:4" ht="15" customHeight="1" x14ac:dyDescent="0.25">
      <c r="A1089" s="24" t="s">
        <v>2255</v>
      </c>
      <c r="B1089" s="25" t="s">
        <v>2256</v>
      </c>
      <c r="C1089" s="28" t="s">
        <v>2537</v>
      </c>
      <c r="D1089" s="180" t="s">
        <v>2649</v>
      </c>
    </row>
    <row r="1090" spans="1:4" ht="15" customHeight="1" x14ac:dyDescent="0.25">
      <c r="A1090" s="24" t="s">
        <v>2257</v>
      </c>
      <c r="B1090" s="25" t="s">
        <v>2258</v>
      </c>
      <c r="C1090" s="28" t="s">
        <v>2537</v>
      </c>
      <c r="D1090" s="180" t="s">
        <v>2649</v>
      </c>
    </row>
    <row r="1091" spans="1:4" ht="15" customHeight="1" x14ac:dyDescent="0.25">
      <c r="A1091" s="24" t="s">
        <v>2259</v>
      </c>
      <c r="B1091" s="25" t="s">
        <v>2260</v>
      </c>
      <c r="C1091" s="28" t="s">
        <v>2537</v>
      </c>
      <c r="D1091" s="180" t="s">
        <v>2649</v>
      </c>
    </row>
    <row r="1092" spans="1:4" ht="15" customHeight="1" x14ac:dyDescent="0.25">
      <c r="A1092" s="24" t="s">
        <v>2261</v>
      </c>
      <c r="B1092" s="25" t="s">
        <v>2262</v>
      </c>
      <c r="C1092" s="28" t="s">
        <v>2537</v>
      </c>
      <c r="D1092" s="180" t="s">
        <v>2649</v>
      </c>
    </row>
    <row r="1093" spans="1:4" ht="15" customHeight="1" x14ac:dyDescent="0.25">
      <c r="A1093" s="24" t="s">
        <v>2263</v>
      </c>
      <c r="B1093" s="25" t="s">
        <v>2264</v>
      </c>
      <c r="C1093" s="28" t="s">
        <v>2537</v>
      </c>
      <c r="D1093" s="180" t="s">
        <v>2649</v>
      </c>
    </row>
    <row r="1094" spans="1:4" ht="15" customHeight="1" x14ac:dyDescent="0.25">
      <c r="A1094" s="24" t="s">
        <v>2265</v>
      </c>
      <c r="B1094" s="25" t="s">
        <v>2266</v>
      </c>
      <c r="C1094" s="28" t="s">
        <v>2537</v>
      </c>
      <c r="D1094" s="180" t="s">
        <v>2649</v>
      </c>
    </row>
    <row r="1095" spans="1:4" ht="15" customHeight="1" x14ac:dyDescent="0.25">
      <c r="A1095" s="24" t="s">
        <v>2267</v>
      </c>
      <c r="B1095" s="25" t="s">
        <v>2268</v>
      </c>
      <c r="C1095" s="28" t="s">
        <v>2537</v>
      </c>
      <c r="D1095" s="180" t="s">
        <v>2649</v>
      </c>
    </row>
    <row r="1096" spans="1:4" ht="15" customHeight="1" x14ac:dyDescent="0.25">
      <c r="A1096" s="24" t="s">
        <v>2269</v>
      </c>
      <c r="B1096" s="25" t="s">
        <v>2270</v>
      </c>
      <c r="C1096" s="28" t="s">
        <v>2537</v>
      </c>
      <c r="D1096" s="180" t="s">
        <v>2649</v>
      </c>
    </row>
    <row r="1097" spans="1:4" ht="15" customHeight="1" x14ac:dyDescent="0.25">
      <c r="A1097" s="24" t="s">
        <v>2271</v>
      </c>
      <c r="B1097" s="25" t="s">
        <v>2272</v>
      </c>
      <c r="C1097" s="28" t="s">
        <v>2537</v>
      </c>
      <c r="D1097" s="180" t="s">
        <v>2649</v>
      </c>
    </row>
    <row r="1098" spans="1:4" ht="15" customHeight="1" x14ac:dyDescent="0.25">
      <c r="A1098" s="24" t="s">
        <v>2273</v>
      </c>
      <c r="B1098" s="25" t="s">
        <v>2274</v>
      </c>
      <c r="C1098" s="28" t="s">
        <v>2537</v>
      </c>
      <c r="D1098" s="180" t="s">
        <v>2649</v>
      </c>
    </row>
    <row r="1099" spans="1:4" ht="15" customHeight="1" x14ac:dyDescent="0.25">
      <c r="A1099" s="24" t="s">
        <v>2275</v>
      </c>
      <c r="B1099" s="25" t="s">
        <v>2276</v>
      </c>
      <c r="C1099" s="28" t="s">
        <v>2537</v>
      </c>
      <c r="D1099" s="180" t="s">
        <v>2649</v>
      </c>
    </row>
    <row r="1100" spans="1:4" ht="15" customHeight="1" x14ac:dyDescent="0.25">
      <c r="A1100" s="24" t="s">
        <v>2277</v>
      </c>
      <c r="B1100" s="25" t="s">
        <v>2278</v>
      </c>
      <c r="C1100" s="28" t="s">
        <v>2537</v>
      </c>
      <c r="D1100" s="180" t="s">
        <v>2649</v>
      </c>
    </row>
    <row r="1101" spans="1:4" ht="15" customHeight="1" x14ac:dyDescent="0.25">
      <c r="A1101" s="24" t="s">
        <v>2279</v>
      </c>
      <c r="B1101" s="25" t="s">
        <v>2280</v>
      </c>
      <c r="C1101" s="28" t="s">
        <v>2537</v>
      </c>
      <c r="D1101" s="180" t="s">
        <v>2649</v>
      </c>
    </row>
    <row r="1102" spans="1:4" ht="15" customHeight="1" x14ac:dyDescent="0.25">
      <c r="A1102" s="24" t="s">
        <v>2281</v>
      </c>
      <c r="B1102" s="25" t="s">
        <v>2282</v>
      </c>
      <c r="C1102" s="28" t="s">
        <v>2537</v>
      </c>
      <c r="D1102" s="180" t="s">
        <v>2649</v>
      </c>
    </row>
    <row r="1103" spans="1:4" ht="15" customHeight="1" x14ac:dyDescent="0.25">
      <c r="A1103" s="24" t="s">
        <v>2283</v>
      </c>
      <c r="B1103" s="25" t="s">
        <v>2284</v>
      </c>
      <c r="C1103" s="28" t="s">
        <v>2537</v>
      </c>
      <c r="D1103" s="180" t="s">
        <v>2649</v>
      </c>
    </row>
    <row r="1104" spans="1:4" ht="15" customHeight="1" x14ac:dyDescent="0.25">
      <c r="A1104" s="24" t="s">
        <v>2285</v>
      </c>
      <c r="B1104" s="25" t="s">
        <v>2286</v>
      </c>
      <c r="C1104" s="28" t="s">
        <v>2537</v>
      </c>
      <c r="D1104" s="180" t="s">
        <v>2649</v>
      </c>
    </row>
    <row r="1105" spans="1:4" ht="15" customHeight="1" x14ac:dyDescent="0.25">
      <c r="A1105" s="24" t="s">
        <v>2287</v>
      </c>
      <c r="B1105" s="25" t="s">
        <v>2288</v>
      </c>
      <c r="C1105" s="28" t="s">
        <v>2537</v>
      </c>
      <c r="D1105" s="180" t="s">
        <v>2649</v>
      </c>
    </row>
    <row r="1106" spans="1:4" ht="15" customHeight="1" x14ac:dyDescent="0.25">
      <c r="A1106" s="24" t="s">
        <v>2289</v>
      </c>
      <c r="B1106" s="25" t="s">
        <v>2290</v>
      </c>
      <c r="C1106" s="28" t="s">
        <v>2537</v>
      </c>
      <c r="D1106" s="180" t="s">
        <v>2649</v>
      </c>
    </row>
    <row r="1107" spans="1:4" ht="15" customHeight="1" x14ac:dyDescent="0.25">
      <c r="A1107" s="24" t="s">
        <v>2291</v>
      </c>
      <c r="B1107" s="25" t="s">
        <v>2292</v>
      </c>
      <c r="C1107" s="28" t="s">
        <v>2537</v>
      </c>
      <c r="D1107" s="180" t="s">
        <v>2649</v>
      </c>
    </row>
    <row r="1108" spans="1:4" ht="15" customHeight="1" x14ac:dyDescent="0.25">
      <c r="A1108" s="24" t="s">
        <v>2293</v>
      </c>
      <c r="B1108" s="25" t="s">
        <v>2294</v>
      </c>
      <c r="C1108" s="28" t="s">
        <v>2537</v>
      </c>
      <c r="D1108" s="180" t="s">
        <v>2649</v>
      </c>
    </row>
    <row r="1109" spans="1:4" ht="15" customHeight="1" x14ac:dyDescent="0.25">
      <c r="A1109" s="24" t="s">
        <v>2295</v>
      </c>
      <c r="B1109" s="25" t="s">
        <v>2296</v>
      </c>
      <c r="C1109" s="28" t="s">
        <v>2537</v>
      </c>
      <c r="D1109" s="180" t="s">
        <v>2649</v>
      </c>
    </row>
    <row r="1110" spans="1:4" ht="15" customHeight="1" x14ac:dyDescent="0.25">
      <c r="A1110" s="24" t="s">
        <v>2297</v>
      </c>
      <c r="B1110" s="25" t="s">
        <v>2298</v>
      </c>
      <c r="C1110" s="28" t="s">
        <v>2537</v>
      </c>
      <c r="D1110" s="180" t="s">
        <v>2649</v>
      </c>
    </row>
    <row r="1111" spans="1:4" ht="15" customHeight="1" x14ac:dyDescent="0.25">
      <c r="A1111" s="24" t="s">
        <v>2299</v>
      </c>
      <c r="B1111" s="25" t="s">
        <v>2300</v>
      </c>
      <c r="C1111" s="28" t="s">
        <v>2537</v>
      </c>
      <c r="D1111" s="180" t="s">
        <v>2649</v>
      </c>
    </row>
    <row r="1112" spans="1:4" ht="15" customHeight="1" x14ac:dyDescent="0.25">
      <c r="A1112" s="24" t="s">
        <v>2301</v>
      </c>
      <c r="B1112" s="25" t="s">
        <v>2302</v>
      </c>
      <c r="C1112" s="28" t="s">
        <v>2537</v>
      </c>
      <c r="D1112" s="180" t="s">
        <v>2649</v>
      </c>
    </row>
    <row r="1113" spans="1:4" ht="15" customHeight="1" x14ac:dyDescent="0.25">
      <c r="A1113" s="24" t="s">
        <v>2303</v>
      </c>
      <c r="B1113" s="25" t="s">
        <v>2304</v>
      </c>
      <c r="C1113" s="28" t="s">
        <v>2537</v>
      </c>
      <c r="D1113" s="180" t="s">
        <v>2649</v>
      </c>
    </row>
    <row r="1114" spans="1:4" ht="15" customHeight="1" x14ac:dyDescent="0.25">
      <c r="A1114" s="24" t="s">
        <v>2305</v>
      </c>
      <c r="B1114" s="25" t="s">
        <v>2306</v>
      </c>
      <c r="C1114" s="28" t="s">
        <v>2537</v>
      </c>
      <c r="D1114" s="180" t="s">
        <v>2649</v>
      </c>
    </row>
    <row r="1115" spans="1:4" ht="15" customHeight="1" x14ac:dyDescent="0.25">
      <c r="A1115" s="24" t="s">
        <v>2307</v>
      </c>
      <c r="B1115" s="25" t="s">
        <v>2308</v>
      </c>
      <c r="C1115" s="28" t="s">
        <v>2537</v>
      </c>
      <c r="D1115" s="180" t="s">
        <v>2649</v>
      </c>
    </row>
    <row r="1116" spans="1:4" ht="15" customHeight="1" x14ac:dyDescent="0.25">
      <c r="A1116" s="24" t="s">
        <v>2309</v>
      </c>
      <c r="B1116" s="25" t="s">
        <v>2310</v>
      </c>
      <c r="C1116" s="28" t="s">
        <v>2537</v>
      </c>
      <c r="D1116" s="180" t="s">
        <v>2649</v>
      </c>
    </row>
    <row r="1117" spans="1:4" ht="15" customHeight="1" x14ac:dyDescent="0.25">
      <c r="A1117" s="24" t="s">
        <v>2311</v>
      </c>
      <c r="B1117" s="25" t="s">
        <v>2312</v>
      </c>
      <c r="C1117" s="28" t="s">
        <v>2537</v>
      </c>
      <c r="D1117" s="180" t="s">
        <v>2649</v>
      </c>
    </row>
    <row r="1118" spans="1:4" ht="15" customHeight="1" x14ac:dyDescent="0.25">
      <c r="A1118" s="24" t="s">
        <v>2313</v>
      </c>
      <c r="B1118" s="25" t="s">
        <v>2314</v>
      </c>
      <c r="C1118" s="28" t="s">
        <v>2537</v>
      </c>
      <c r="D1118" s="180" t="s">
        <v>2649</v>
      </c>
    </row>
    <row r="1119" spans="1:4" ht="15" customHeight="1" x14ac:dyDescent="0.25">
      <c r="A1119" s="24" t="s">
        <v>2315</v>
      </c>
      <c r="B1119" s="25" t="s">
        <v>2316</v>
      </c>
      <c r="C1119" s="28" t="s">
        <v>2537</v>
      </c>
      <c r="D1119" s="180" t="s">
        <v>2649</v>
      </c>
    </row>
    <row r="1120" spans="1:4" ht="15" customHeight="1" x14ac:dyDescent="0.25">
      <c r="A1120" s="24" t="s">
        <v>2317</v>
      </c>
      <c r="B1120" s="25" t="s">
        <v>2318</v>
      </c>
      <c r="C1120" s="28" t="s">
        <v>2537</v>
      </c>
      <c r="D1120" s="180" t="s">
        <v>2649</v>
      </c>
    </row>
    <row r="1121" spans="1:4" ht="15" customHeight="1" x14ac:dyDescent="0.25">
      <c r="A1121" s="24" t="s">
        <v>2319</v>
      </c>
      <c r="B1121" s="25" t="s">
        <v>2320</v>
      </c>
      <c r="C1121" s="28" t="s">
        <v>2537</v>
      </c>
      <c r="D1121" s="180" t="s">
        <v>2649</v>
      </c>
    </row>
    <row r="1122" spans="1:4" ht="15" customHeight="1" x14ac:dyDescent="0.25">
      <c r="A1122" s="24" t="s">
        <v>2321</v>
      </c>
      <c r="B1122" s="25" t="s">
        <v>2322</v>
      </c>
      <c r="C1122" s="28" t="s">
        <v>2537</v>
      </c>
      <c r="D1122" s="180" t="s">
        <v>2649</v>
      </c>
    </row>
    <row r="1123" spans="1:4" ht="15" customHeight="1" x14ac:dyDescent="0.25">
      <c r="A1123" s="24" t="s">
        <v>2323</v>
      </c>
      <c r="B1123" s="25" t="s">
        <v>2324</v>
      </c>
      <c r="C1123" s="28" t="s">
        <v>2537</v>
      </c>
      <c r="D1123" s="180" t="s">
        <v>2649</v>
      </c>
    </row>
    <row r="1124" spans="1:4" ht="15" customHeight="1" x14ac:dyDescent="0.25">
      <c r="A1124" s="24" t="s">
        <v>2325</v>
      </c>
      <c r="B1124" s="25" t="s">
        <v>2326</v>
      </c>
      <c r="C1124" s="28" t="s">
        <v>2537</v>
      </c>
      <c r="D1124" s="180" t="s">
        <v>2649</v>
      </c>
    </row>
    <row r="1125" spans="1:4" ht="15" customHeight="1" x14ac:dyDescent="0.25">
      <c r="A1125" s="24" t="s">
        <v>2327</v>
      </c>
      <c r="B1125" s="25" t="s">
        <v>2328</v>
      </c>
      <c r="C1125" s="28" t="s">
        <v>2537</v>
      </c>
      <c r="D1125" s="180" t="s">
        <v>2649</v>
      </c>
    </row>
    <row r="1126" spans="1:4" ht="15" customHeight="1" x14ac:dyDescent="0.25">
      <c r="A1126" s="24" t="s">
        <v>2329</v>
      </c>
      <c r="B1126" s="25" t="s">
        <v>2330</v>
      </c>
      <c r="C1126" s="28" t="s">
        <v>2537</v>
      </c>
      <c r="D1126" s="180" t="s">
        <v>2649</v>
      </c>
    </row>
    <row r="1127" spans="1:4" ht="15" customHeight="1" x14ac:dyDescent="0.25">
      <c r="A1127" s="24" t="s">
        <v>2331</v>
      </c>
      <c r="B1127" s="25" t="s">
        <v>2332</v>
      </c>
      <c r="C1127" s="28" t="s">
        <v>2537</v>
      </c>
      <c r="D1127" s="180" t="s">
        <v>2649</v>
      </c>
    </row>
    <row r="1128" spans="1:4" ht="15" customHeight="1" x14ac:dyDescent="0.25">
      <c r="A1128" s="24" t="s">
        <v>2333</v>
      </c>
      <c r="B1128" s="25" t="s">
        <v>2334</v>
      </c>
      <c r="C1128" s="28" t="s">
        <v>2537</v>
      </c>
      <c r="D1128" s="180" t="s">
        <v>2649</v>
      </c>
    </row>
    <row r="1129" spans="1:4" ht="15" customHeight="1" x14ac:dyDescent="0.25">
      <c r="A1129" s="24" t="s">
        <v>2335</v>
      </c>
      <c r="B1129" s="25" t="s">
        <v>2336</v>
      </c>
      <c r="C1129" s="28" t="s">
        <v>2537</v>
      </c>
      <c r="D1129" s="180" t="s">
        <v>2649</v>
      </c>
    </row>
    <row r="1130" spans="1:4" ht="15" customHeight="1" x14ac:dyDescent="0.25">
      <c r="A1130" s="24" t="s">
        <v>2337</v>
      </c>
      <c r="B1130" s="25" t="s">
        <v>2338</v>
      </c>
      <c r="C1130" s="28" t="s">
        <v>2537</v>
      </c>
      <c r="D1130" s="180" t="s">
        <v>2649</v>
      </c>
    </row>
    <row r="1131" spans="1:4" ht="15" customHeight="1" x14ac:dyDescent="0.25">
      <c r="A1131" s="24" t="s">
        <v>2339</v>
      </c>
      <c r="B1131" s="25" t="s">
        <v>2340</v>
      </c>
      <c r="C1131" s="28" t="s">
        <v>2537</v>
      </c>
      <c r="D1131" s="180" t="s">
        <v>2649</v>
      </c>
    </row>
    <row r="1132" spans="1:4" ht="15" customHeight="1" x14ac:dyDescent="0.25">
      <c r="A1132" s="24" t="s">
        <v>2341</v>
      </c>
      <c r="B1132" s="25" t="s">
        <v>2342</v>
      </c>
      <c r="C1132" s="28" t="s">
        <v>2537</v>
      </c>
      <c r="D1132" s="180" t="s">
        <v>2649</v>
      </c>
    </row>
    <row r="1133" spans="1:4" ht="15" customHeight="1" x14ac:dyDescent="0.25">
      <c r="A1133" s="24" t="s">
        <v>2343</v>
      </c>
      <c r="B1133" s="25" t="s">
        <v>2344</v>
      </c>
      <c r="C1133" s="28" t="s">
        <v>2537</v>
      </c>
      <c r="D1133" s="180" t="s">
        <v>2649</v>
      </c>
    </row>
    <row r="1134" spans="1:4" ht="15" customHeight="1" x14ac:dyDescent="0.25">
      <c r="A1134" s="24" t="s">
        <v>2345</v>
      </c>
      <c r="B1134" s="25" t="s">
        <v>2346</v>
      </c>
      <c r="C1134" s="28" t="s">
        <v>2537</v>
      </c>
      <c r="D1134" s="180" t="s">
        <v>2649</v>
      </c>
    </row>
    <row r="1135" spans="1:4" ht="15" customHeight="1" x14ac:dyDescent="0.25">
      <c r="A1135" s="24" t="s">
        <v>2347</v>
      </c>
      <c r="B1135" s="25" t="s">
        <v>2348</v>
      </c>
      <c r="C1135" s="28" t="s">
        <v>2537</v>
      </c>
      <c r="D1135" s="180" t="s">
        <v>2649</v>
      </c>
    </row>
    <row r="1136" spans="1:4" ht="15" customHeight="1" x14ac:dyDescent="0.25">
      <c r="A1136" s="24" t="s">
        <v>2349</v>
      </c>
      <c r="B1136" s="25" t="s">
        <v>2350</v>
      </c>
      <c r="C1136" s="28" t="s">
        <v>2537</v>
      </c>
      <c r="D1136" s="180" t="s">
        <v>2649</v>
      </c>
    </row>
    <row r="1137" spans="1:4" ht="15" customHeight="1" x14ac:dyDescent="0.25">
      <c r="A1137" s="24" t="s">
        <v>2351</v>
      </c>
      <c r="B1137" s="25" t="s">
        <v>2352</v>
      </c>
      <c r="C1137" s="28" t="s">
        <v>2537</v>
      </c>
      <c r="D1137" s="180" t="s">
        <v>2649</v>
      </c>
    </row>
    <row r="1138" spans="1:4" ht="15" customHeight="1" x14ac:dyDescent="0.25">
      <c r="A1138" s="24" t="s">
        <v>2353</v>
      </c>
      <c r="B1138" s="25" t="s">
        <v>2354</v>
      </c>
      <c r="C1138" s="28" t="s">
        <v>2537</v>
      </c>
      <c r="D1138" s="180" t="s">
        <v>2649</v>
      </c>
    </row>
    <row r="1139" spans="1:4" ht="15" customHeight="1" x14ac:dyDescent="0.25">
      <c r="A1139" s="24" t="s">
        <v>2355</v>
      </c>
      <c r="B1139" s="25" t="s">
        <v>2356</v>
      </c>
      <c r="C1139" s="28" t="s">
        <v>2537</v>
      </c>
      <c r="D1139" s="180" t="s">
        <v>2649</v>
      </c>
    </row>
    <row r="1140" spans="1:4" ht="15" customHeight="1" x14ac:dyDescent="0.25">
      <c r="A1140" s="24" t="s">
        <v>2357</v>
      </c>
      <c r="B1140" s="25" t="s">
        <v>2358</v>
      </c>
      <c r="C1140" s="28" t="s">
        <v>2537</v>
      </c>
      <c r="D1140" s="180" t="s">
        <v>2649</v>
      </c>
    </row>
    <row r="1141" spans="1:4" ht="15" customHeight="1" x14ac:dyDescent="0.25">
      <c r="A1141" s="24" t="s">
        <v>2359</v>
      </c>
      <c r="B1141" s="25" t="s">
        <v>2360</v>
      </c>
      <c r="C1141" s="28" t="s">
        <v>2537</v>
      </c>
      <c r="D1141" s="180" t="s">
        <v>2649</v>
      </c>
    </row>
    <row r="1142" spans="1:4" ht="15" customHeight="1" x14ac:dyDescent="0.25">
      <c r="A1142" s="24" t="s">
        <v>2361</v>
      </c>
      <c r="B1142" s="25" t="s">
        <v>2362</v>
      </c>
      <c r="C1142" s="28" t="s">
        <v>2537</v>
      </c>
      <c r="D1142" s="180" t="s">
        <v>2649</v>
      </c>
    </row>
    <row r="1143" spans="1:4" ht="15" customHeight="1" x14ac:dyDescent="0.25">
      <c r="A1143" s="24" t="s">
        <v>2363</v>
      </c>
      <c r="B1143" s="25" t="s">
        <v>2364</v>
      </c>
      <c r="C1143" s="28" t="s">
        <v>2537</v>
      </c>
      <c r="D1143" s="180" t="s">
        <v>2649</v>
      </c>
    </row>
    <row r="1144" spans="1:4" ht="15" customHeight="1" x14ac:dyDescent="0.25">
      <c r="A1144" s="24" t="s">
        <v>2365</v>
      </c>
      <c r="B1144" s="25" t="s">
        <v>2366</v>
      </c>
      <c r="C1144" s="28" t="s">
        <v>2537</v>
      </c>
      <c r="D1144" s="180" t="s">
        <v>2649</v>
      </c>
    </row>
    <row r="1145" spans="1:4" ht="15" customHeight="1" x14ac:dyDescent="0.25">
      <c r="A1145" s="24" t="s">
        <v>2367</v>
      </c>
      <c r="B1145" s="25" t="s">
        <v>2368</v>
      </c>
      <c r="C1145" s="28" t="s">
        <v>2537</v>
      </c>
      <c r="D1145" s="180" t="s">
        <v>2649</v>
      </c>
    </row>
    <row r="1146" spans="1:4" ht="15" customHeight="1" x14ac:dyDescent="0.25">
      <c r="A1146" s="24" t="s">
        <v>2369</v>
      </c>
      <c r="B1146" s="25" t="s">
        <v>2370</v>
      </c>
      <c r="C1146" s="28" t="s">
        <v>2537</v>
      </c>
      <c r="D1146" s="180" t="s">
        <v>2649</v>
      </c>
    </row>
    <row r="1147" spans="1:4" ht="15" customHeight="1" x14ac:dyDescent="0.25">
      <c r="A1147" s="24" t="s">
        <v>2371</v>
      </c>
      <c r="B1147" s="25" t="s">
        <v>2372</v>
      </c>
      <c r="C1147" s="28" t="s">
        <v>2537</v>
      </c>
      <c r="D1147" s="180" t="s">
        <v>2649</v>
      </c>
    </row>
    <row r="1148" spans="1:4" ht="15" customHeight="1" x14ac:dyDescent="0.25">
      <c r="A1148" s="24" t="s">
        <v>2373</v>
      </c>
      <c r="B1148" s="25" t="s">
        <v>2374</v>
      </c>
      <c r="C1148" s="28" t="s">
        <v>2537</v>
      </c>
      <c r="D1148" s="180" t="s">
        <v>2649</v>
      </c>
    </row>
    <row r="1149" spans="1:4" ht="15" customHeight="1" x14ac:dyDescent="0.25">
      <c r="A1149" s="24" t="s">
        <v>2375</v>
      </c>
      <c r="B1149" s="25" t="s">
        <v>2376</v>
      </c>
      <c r="C1149" s="28" t="s">
        <v>2537</v>
      </c>
      <c r="D1149" s="180" t="s">
        <v>2649</v>
      </c>
    </row>
    <row r="1150" spans="1:4" ht="15" customHeight="1" x14ac:dyDescent="0.25">
      <c r="A1150" s="24" t="s">
        <v>2377</v>
      </c>
      <c r="B1150" s="25" t="s">
        <v>2378</v>
      </c>
      <c r="C1150" s="28" t="s">
        <v>2537</v>
      </c>
      <c r="D1150" s="180" t="s">
        <v>2649</v>
      </c>
    </row>
    <row r="1151" spans="1:4" ht="15" customHeight="1" x14ac:dyDescent="0.25">
      <c r="A1151" s="24" t="s">
        <v>2379</v>
      </c>
      <c r="B1151" s="25" t="s">
        <v>2380</v>
      </c>
      <c r="C1151" s="28" t="s">
        <v>2537</v>
      </c>
      <c r="D1151" s="180" t="s">
        <v>2649</v>
      </c>
    </row>
    <row r="1152" spans="1:4" ht="15" customHeight="1" x14ac:dyDescent="0.25">
      <c r="A1152" s="24" t="s">
        <v>2381</v>
      </c>
      <c r="B1152" s="25" t="s">
        <v>2382</v>
      </c>
      <c r="C1152" s="28" t="s">
        <v>2537</v>
      </c>
      <c r="D1152" s="180" t="s">
        <v>2649</v>
      </c>
    </row>
    <row r="1153" spans="1:4" ht="15" customHeight="1" x14ac:dyDescent="0.25">
      <c r="A1153" s="24" t="s">
        <v>2383</v>
      </c>
      <c r="B1153" s="25" t="s">
        <v>2384</v>
      </c>
      <c r="C1153" s="28" t="s">
        <v>2537</v>
      </c>
      <c r="D1153" s="180" t="s">
        <v>2649</v>
      </c>
    </row>
    <row r="1154" spans="1:4" ht="15" customHeight="1" x14ac:dyDescent="0.25">
      <c r="A1154" s="24" t="s">
        <v>2385</v>
      </c>
      <c r="B1154" s="25" t="s">
        <v>2386</v>
      </c>
      <c r="C1154" s="28" t="s">
        <v>2537</v>
      </c>
      <c r="D1154" s="180" t="s">
        <v>2649</v>
      </c>
    </row>
    <row r="1155" spans="1:4" ht="15" customHeight="1" x14ac:dyDescent="0.25">
      <c r="A1155" s="24" t="s">
        <v>2387</v>
      </c>
      <c r="B1155" s="25" t="s">
        <v>2388</v>
      </c>
      <c r="C1155" s="28" t="s">
        <v>2537</v>
      </c>
      <c r="D1155" s="180" t="s">
        <v>2649</v>
      </c>
    </row>
    <row r="1156" spans="1:4" ht="15" customHeight="1" x14ac:dyDescent="0.25">
      <c r="A1156" s="24" t="s">
        <v>2389</v>
      </c>
      <c r="B1156" s="25" t="s">
        <v>2390</v>
      </c>
      <c r="C1156" s="28" t="s">
        <v>2537</v>
      </c>
      <c r="D1156" s="180" t="s">
        <v>2649</v>
      </c>
    </row>
    <row r="1157" spans="1:4" ht="15" customHeight="1" x14ac:dyDescent="0.25">
      <c r="A1157" s="24" t="s">
        <v>2391</v>
      </c>
      <c r="B1157" s="25" t="s">
        <v>2392</v>
      </c>
      <c r="C1157" s="28" t="s">
        <v>2537</v>
      </c>
      <c r="D1157" s="180" t="s">
        <v>2649</v>
      </c>
    </row>
    <row r="1158" spans="1:4" ht="15" customHeight="1" x14ac:dyDescent="0.25">
      <c r="A1158" s="24" t="s">
        <v>2393</v>
      </c>
      <c r="B1158" s="25" t="s">
        <v>2394</v>
      </c>
      <c r="C1158" s="28" t="s">
        <v>2537</v>
      </c>
      <c r="D1158" s="180" t="s">
        <v>2649</v>
      </c>
    </row>
    <row r="1159" spans="1:4" ht="15" customHeight="1" x14ac:dyDescent="0.25">
      <c r="A1159" s="24" t="s">
        <v>2395</v>
      </c>
      <c r="B1159" s="25" t="s">
        <v>2396</v>
      </c>
      <c r="C1159" s="28" t="s">
        <v>2537</v>
      </c>
      <c r="D1159" s="180" t="s">
        <v>2649</v>
      </c>
    </row>
    <row r="1160" spans="1:4" ht="15" customHeight="1" x14ac:dyDescent="0.25">
      <c r="A1160" s="24" t="s">
        <v>2397</v>
      </c>
      <c r="B1160" s="25" t="s">
        <v>2398</v>
      </c>
      <c r="C1160" s="28" t="s">
        <v>2537</v>
      </c>
      <c r="D1160" s="180" t="s">
        <v>2649</v>
      </c>
    </row>
    <row r="1161" spans="1:4" ht="15" customHeight="1" x14ac:dyDescent="0.25">
      <c r="A1161" s="24" t="s">
        <v>2399</v>
      </c>
      <c r="B1161" s="25" t="s">
        <v>2400</v>
      </c>
      <c r="C1161" s="28" t="s">
        <v>2537</v>
      </c>
      <c r="D1161" s="180" t="s">
        <v>2649</v>
      </c>
    </row>
    <row r="1162" spans="1:4" ht="15" customHeight="1" x14ac:dyDescent="0.25">
      <c r="A1162" s="24" t="s">
        <v>2401</v>
      </c>
      <c r="B1162" s="25" t="s">
        <v>2402</v>
      </c>
      <c r="C1162" s="28" t="s">
        <v>2537</v>
      </c>
      <c r="D1162" s="180" t="s">
        <v>2649</v>
      </c>
    </row>
    <row r="1163" spans="1:4" ht="15" customHeight="1" x14ac:dyDescent="0.25">
      <c r="A1163" s="24" t="s">
        <v>2403</v>
      </c>
      <c r="B1163" s="25" t="s">
        <v>2404</v>
      </c>
      <c r="C1163" s="28" t="s">
        <v>2537</v>
      </c>
      <c r="D1163" s="180" t="s">
        <v>2649</v>
      </c>
    </row>
    <row r="1164" spans="1:4" ht="15" customHeight="1" x14ac:dyDescent="0.25">
      <c r="A1164" s="24" t="s">
        <v>2405</v>
      </c>
      <c r="B1164" s="25" t="s">
        <v>2406</v>
      </c>
      <c r="C1164" s="28" t="s">
        <v>2537</v>
      </c>
      <c r="D1164" s="180" t="s">
        <v>2649</v>
      </c>
    </row>
    <row r="1165" spans="1:4" ht="15" customHeight="1" x14ac:dyDescent="0.25">
      <c r="A1165" s="24" t="s">
        <v>2407</v>
      </c>
      <c r="B1165" s="25" t="s">
        <v>2408</v>
      </c>
      <c r="C1165" s="28" t="s">
        <v>2537</v>
      </c>
      <c r="D1165" s="180" t="s">
        <v>2649</v>
      </c>
    </row>
    <row r="1166" spans="1:4" ht="15" customHeight="1" x14ac:dyDescent="0.25">
      <c r="A1166" s="24" t="s">
        <v>2409</v>
      </c>
      <c r="B1166" s="25" t="s">
        <v>2410</v>
      </c>
      <c r="C1166" s="28" t="s">
        <v>2537</v>
      </c>
      <c r="D1166" s="180" t="s">
        <v>2649</v>
      </c>
    </row>
    <row r="1167" spans="1:4" ht="15" customHeight="1" x14ac:dyDescent="0.25">
      <c r="A1167" s="24" t="s">
        <v>2411</v>
      </c>
      <c r="B1167" s="25" t="s">
        <v>2412</v>
      </c>
      <c r="C1167" s="28" t="s">
        <v>2537</v>
      </c>
      <c r="D1167" s="180" t="s">
        <v>2649</v>
      </c>
    </row>
    <row r="1168" spans="1:4" ht="15" customHeight="1" x14ac:dyDescent="0.25">
      <c r="A1168" s="24" t="s">
        <v>2413</v>
      </c>
      <c r="B1168" s="25" t="s">
        <v>2414</v>
      </c>
      <c r="C1168" s="28" t="s">
        <v>2537</v>
      </c>
      <c r="D1168" s="180" t="s">
        <v>2649</v>
      </c>
    </row>
    <row r="1169" spans="1:4" ht="15" customHeight="1" x14ac:dyDescent="0.25">
      <c r="A1169" s="24" t="s">
        <v>2415</v>
      </c>
      <c r="B1169" s="25" t="s">
        <v>2416</v>
      </c>
      <c r="C1169" s="28" t="s">
        <v>2537</v>
      </c>
      <c r="D1169" s="180" t="s">
        <v>2649</v>
      </c>
    </row>
    <row r="1170" spans="1:4" ht="15" customHeight="1" x14ac:dyDescent="0.25">
      <c r="A1170" s="24" t="s">
        <v>2417</v>
      </c>
      <c r="B1170" s="25" t="s">
        <v>2418</v>
      </c>
      <c r="C1170" s="28" t="s">
        <v>2537</v>
      </c>
      <c r="D1170" s="180" t="s">
        <v>2649</v>
      </c>
    </row>
    <row r="1171" spans="1:4" ht="15" customHeight="1" x14ac:dyDescent="0.25">
      <c r="A1171" s="24" t="s">
        <v>2419</v>
      </c>
      <c r="B1171" s="25" t="s">
        <v>2420</v>
      </c>
      <c r="C1171" s="28" t="s">
        <v>2537</v>
      </c>
      <c r="D1171" s="180" t="s">
        <v>2649</v>
      </c>
    </row>
    <row r="1172" spans="1:4" ht="15" customHeight="1" x14ac:dyDescent="0.25">
      <c r="A1172" s="24" t="s">
        <v>2421</v>
      </c>
      <c r="B1172" s="25" t="s">
        <v>2422</v>
      </c>
      <c r="C1172" s="28" t="s">
        <v>2537</v>
      </c>
      <c r="D1172" s="180" t="s">
        <v>2649</v>
      </c>
    </row>
    <row r="1173" spans="1:4" ht="15" customHeight="1" x14ac:dyDescent="0.25">
      <c r="A1173" s="24" t="s">
        <v>2423</v>
      </c>
      <c r="B1173" s="25" t="s">
        <v>2424</v>
      </c>
      <c r="C1173" s="28" t="s">
        <v>2537</v>
      </c>
      <c r="D1173" s="180" t="s">
        <v>2649</v>
      </c>
    </row>
    <row r="1174" spans="1:4" ht="15" customHeight="1" x14ac:dyDescent="0.25">
      <c r="A1174" s="24" t="s">
        <v>2425</v>
      </c>
      <c r="B1174" s="25" t="s">
        <v>2426</v>
      </c>
      <c r="C1174" s="28" t="s">
        <v>2537</v>
      </c>
      <c r="D1174" s="180" t="s">
        <v>2649</v>
      </c>
    </row>
    <row r="1175" spans="1:4" ht="15" customHeight="1" x14ac:dyDescent="0.25">
      <c r="A1175" s="24" t="s">
        <v>2427</v>
      </c>
      <c r="B1175" s="25" t="s">
        <v>2428</v>
      </c>
      <c r="C1175" s="28" t="s">
        <v>2537</v>
      </c>
      <c r="D1175" s="180" t="s">
        <v>2649</v>
      </c>
    </row>
    <row r="1176" spans="1:4" ht="15" customHeight="1" x14ac:dyDescent="0.25">
      <c r="A1176" s="24" t="s">
        <v>2429</v>
      </c>
      <c r="B1176" s="25" t="s">
        <v>2430</v>
      </c>
      <c r="C1176" s="28" t="s">
        <v>2537</v>
      </c>
      <c r="D1176" s="180" t="s">
        <v>2649</v>
      </c>
    </row>
    <row r="1177" spans="1:4" ht="15" customHeight="1" x14ac:dyDescent="0.25">
      <c r="A1177" s="24" t="s">
        <v>2431</v>
      </c>
      <c r="B1177" s="25" t="s">
        <v>2432</v>
      </c>
      <c r="C1177" s="28" t="s">
        <v>2537</v>
      </c>
      <c r="D1177" s="180" t="s">
        <v>2649</v>
      </c>
    </row>
    <row r="1178" spans="1:4" ht="15" customHeight="1" x14ac:dyDescent="0.25">
      <c r="A1178" s="24" t="s">
        <v>2433</v>
      </c>
      <c r="B1178" s="25" t="s">
        <v>2434</v>
      </c>
      <c r="C1178" s="28" t="s">
        <v>2537</v>
      </c>
      <c r="D1178" s="180" t="s">
        <v>2649</v>
      </c>
    </row>
    <row r="1179" spans="1:4" ht="15" customHeight="1" x14ac:dyDescent="0.25">
      <c r="A1179" s="24" t="s">
        <v>2435</v>
      </c>
      <c r="B1179" s="25" t="s">
        <v>2436</v>
      </c>
      <c r="C1179" s="28" t="s">
        <v>2537</v>
      </c>
      <c r="D1179" s="180" t="s">
        <v>2649</v>
      </c>
    </row>
    <row r="1180" spans="1:4" ht="15" customHeight="1" x14ac:dyDescent="0.25">
      <c r="A1180" s="24" t="s">
        <v>2437</v>
      </c>
      <c r="B1180" s="25" t="s">
        <v>2438</v>
      </c>
      <c r="C1180" s="28" t="s">
        <v>2537</v>
      </c>
      <c r="D1180" s="180" t="s">
        <v>2649</v>
      </c>
    </row>
    <row r="1181" spans="1:4" ht="15" customHeight="1" x14ac:dyDescent="0.25">
      <c r="A1181" s="24" t="s">
        <v>2439</v>
      </c>
      <c r="B1181" s="25" t="s">
        <v>2440</v>
      </c>
      <c r="C1181" s="28" t="s">
        <v>2537</v>
      </c>
      <c r="D1181" s="180" t="s">
        <v>2649</v>
      </c>
    </row>
    <row r="1182" spans="1:4" ht="15" customHeight="1" x14ac:dyDescent="0.25">
      <c r="A1182" s="24" t="s">
        <v>2441</v>
      </c>
      <c r="B1182" s="25" t="s">
        <v>2442</v>
      </c>
      <c r="C1182" s="28" t="s">
        <v>2537</v>
      </c>
      <c r="D1182" s="180" t="s">
        <v>2649</v>
      </c>
    </row>
    <row r="1183" spans="1:4" ht="15" customHeight="1" x14ac:dyDescent="0.25">
      <c r="A1183" s="24" t="s">
        <v>2443</v>
      </c>
      <c r="B1183" s="25" t="s">
        <v>2444</v>
      </c>
      <c r="C1183" s="28" t="s">
        <v>2537</v>
      </c>
      <c r="D1183" s="180" t="s">
        <v>2649</v>
      </c>
    </row>
    <row r="1184" spans="1:4" ht="15" customHeight="1" x14ac:dyDescent="0.25">
      <c r="A1184" s="24" t="s">
        <v>2445</v>
      </c>
      <c r="B1184" s="25" t="s">
        <v>2446</v>
      </c>
      <c r="C1184" s="28" t="s">
        <v>2537</v>
      </c>
      <c r="D1184" s="180" t="s">
        <v>2649</v>
      </c>
    </row>
    <row r="1185" spans="1:4" ht="15" customHeight="1" x14ac:dyDescent="0.25">
      <c r="A1185" s="24" t="s">
        <v>2447</v>
      </c>
      <c r="B1185" s="25" t="s">
        <v>2448</v>
      </c>
      <c r="C1185" s="28" t="s">
        <v>2537</v>
      </c>
      <c r="D1185" s="180" t="s">
        <v>2649</v>
      </c>
    </row>
    <row r="1186" spans="1:4" ht="15" customHeight="1" x14ac:dyDescent="0.25">
      <c r="A1186" s="24" t="s">
        <v>2449</v>
      </c>
      <c r="B1186" s="25" t="s">
        <v>2450</v>
      </c>
      <c r="C1186" s="28" t="s">
        <v>2537</v>
      </c>
      <c r="D1186" s="180" t="s">
        <v>2649</v>
      </c>
    </row>
    <row r="1187" spans="1:4" ht="15" customHeight="1" x14ac:dyDescent="0.25">
      <c r="A1187" s="24" t="s">
        <v>2451</v>
      </c>
      <c r="B1187" s="25" t="s">
        <v>2452</v>
      </c>
      <c r="C1187" s="28" t="s">
        <v>2537</v>
      </c>
      <c r="D1187" s="180" t="s">
        <v>2649</v>
      </c>
    </row>
    <row r="1188" spans="1:4" ht="15" customHeight="1" x14ac:dyDescent="0.25">
      <c r="A1188" s="24" t="s">
        <v>2453</v>
      </c>
      <c r="B1188" s="25" t="s">
        <v>2454</v>
      </c>
      <c r="C1188" s="28" t="s">
        <v>2537</v>
      </c>
      <c r="D1188" s="180" t="s">
        <v>2649</v>
      </c>
    </row>
    <row r="1189" spans="1:4" ht="15" customHeight="1" x14ac:dyDescent="0.25">
      <c r="A1189" s="24" t="s">
        <v>2455</v>
      </c>
      <c r="B1189" s="25" t="s">
        <v>2456</v>
      </c>
      <c r="C1189" s="28" t="s">
        <v>2537</v>
      </c>
      <c r="D1189" s="180" t="s">
        <v>2649</v>
      </c>
    </row>
    <row r="1190" spans="1:4" ht="15" customHeight="1" x14ac:dyDescent="0.25">
      <c r="A1190" s="24" t="s">
        <v>2457</v>
      </c>
      <c r="B1190" s="25" t="s">
        <v>2458</v>
      </c>
      <c r="C1190" s="28" t="s">
        <v>2537</v>
      </c>
      <c r="D1190" s="180" t="s">
        <v>2649</v>
      </c>
    </row>
    <row r="1191" spans="1:4" ht="15" customHeight="1" x14ac:dyDescent="0.25">
      <c r="A1191" s="24" t="s">
        <v>2459</v>
      </c>
      <c r="B1191" s="25" t="s">
        <v>2460</v>
      </c>
      <c r="C1191" s="28" t="s">
        <v>2537</v>
      </c>
      <c r="D1191" s="180" t="s">
        <v>2649</v>
      </c>
    </row>
    <row r="1192" spans="1:4" ht="15" customHeight="1" x14ac:dyDescent="0.25">
      <c r="A1192" s="24" t="s">
        <v>2461</v>
      </c>
      <c r="B1192" s="25" t="s">
        <v>2462</v>
      </c>
      <c r="C1192" s="28" t="s">
        <v>2537</v>
      </c>
      <c r="D1192" s="180" t="s">
        <v>2649</v>
      </c>
    </row>
    <row r="1193" spans="1:4" ht="15" customHeight="1" x14ac:dyDescent="0.25">
      <c r="A1193" s="24" t="s">
        <v>2463</v>
      </c>
      <c r="B1193" s="25" t="s">
        <v>2464</v>
      </c>
      <c r="C1193" s="28" t="s">
        <v>2537</v>
      </c>
      <c r="D1193" s="180" t="s">
        <v>2649</v>
      </c>
    </row>
    <row r="1194" spans="1:4" ht="15" customHeight="1" x14ac:dyDescent="0.25">
      <c r="A1194" s="24" t="s">
        <v>2465</v>
      </c>
      <c r="B1194" s="25" t="s">
        <v>2466</v>
      </c>
      <c r="C1194" s="28" t="s">
        <v>2537</v>
      </c>
      <c r="D1194" s="180" t="s">
        <v>2649</v>
      </c>
    </row>
    <row r="1195" spans="1:4" ht="15" customHeight="1" x14ac:dyDescent="0.25">
      <c r="A1195" s="24" t="s">
        <v>2467</v>
      </c>
      <c r="B1195" s="25" t="s">
        <v>2468</v>
      </c>
      <c r="C1195" s="28" t="s">
        <v>2537</v>
      </c>
      <c r="D1195" s="180" t="s">
        <v>2649</v>
      </c>
    </row>
    <row r="1196" spans="1:4" ht="15" customHeight="1" x14ac:dyDescent="0.25">
      <c r="A1196" s="24" t="s">
        <v>2469</v>
      </c>
      <c r="B1196" s="25" t="s">
        <v>2470</v>
      </c>
      <c r="C1196" s="28" t="s">
        <v>2537</v>
      </c>
      <c r="D1196" s="180" t="s">
        <v>2649</v>
      </c>
    </row>
    <row r="1197" spans="1:4" ht="15" customHeight="1" x14ac:dyDescent="0.25">
      <c r="A1197" s="24" t="s">
        <v>2471</v>
      </c>
      <c r="B1197" s="25" t="s">
        <v>2472</v>
      </c>
      <c r="C1197" s="28" t="s">
        <v>2537</v>
      </c>
      <c r="D1197" s="180" t="s">
        <v>2649</v>
      </c>
    </row>
    <row r="1198" spans="1:4" ht="15" customHeight="1" x14ac:dyDescent="0.25">
      <c r="A1198" s="24" t="s">
        <v>2473</v>
      </c>
      <c r="B1198" s="25" t="s">
        <v>2474</v>
      </c>
      <c r="C1198" s="28" t="s">
        <v>2537</v>
      </c>
      <c r="D1198" s="180" t="s">
        <v>2649</v>
      </c>
    </row>
    <row r="1199" spans="1:4" ht="15" customHeight="1" x14ac:dyDescent="0.25">
      <c r="A1199" s="24" t="s">
        <v>2475</v>
      </c>
      <c r="B1199" s="25" t="s">
        <v>2476</v>
      </c>
      <c r="C1199" s="28" t="s">
        <v>2537</v>
      </c>
      <c r="D1199" s="180" t="s">
        <v>2649</v>
      </c>
    </row>
    <row r="1200" spans="1:4" ht="15" customHeight="1" x14ac:dyDescent="0.25">
      <c r="A1200" s="24" t="s">
        <v>2477</v>
      </c>
      <c r="B1200" s="25" t="s">
        <v>2478</v>
      </c>
      <c r="C1200" s="28" t="s">
        <v>2537</v>
      </c>
      <c r="D1200" s="180" t="s">
        <v>2649</v>
      </c>
    </row>
    <row r="1201" spans="1:4" ht="15" customHeight="1" x14ac:dyDescent="0.25">
      <c r="A1201" s="24" t="s">
        <v>2479</v>
      </c>
      <c r="B1201" s="25" t="s">
        <v>2480</v>
      </c>
      <c r="C1201" s="28" t="s">
        <v>2537</v>
      </c>
      <c r="D1201" s="180" t="s">
        <v>2649</v>
      </c>
    </row>
    <row r="1202" spans="1:4" ht="15" customHeight="1" x14ac:dyDescent="0.25">
      <c r="A1202" s="24" t="s">
        <v>2481</v>
      </c>
      <c r="B1202" s="25" t="s">
        <v>2482</v>
      </c>
      <c r="C1202" s="28" t="s">
        <v>2537</v>
      </c>
      <c r="D1202" s="180" t="s">
        <v>2649</v>
      </c>
    </row>
    <row r="1203" spans="1:4" ht="15" customHeight="1" x14ac:dyDescent="0.25">
      <c r="A1203" s="24" t="s">
        <v>2483</v>
      </c>
      <c r="B1203" s="25" t="s">
        <v>2484</v>
      </c>
      <c r="C1203" s="28" t="s">
        <v>2537</v>
      </c>
      <c r="D1203" s="180" t="s">
        <v>2649</v>
      </c>
    </row>
    <row r="1204" spans="1:4" ht="15" customHeight="1" x14ac:dyDescent="0.25">
      <c r="A1204" s="24" t="s">
        <v>2485</v>
      </c>
      <c r="B1204" s="25" t="s">
        <v>2486</v>
      </c>
      <c r="C1204" s="28" t="s">
        <v>2537</v>
      </c>
      <c r="D1204" s="180" t="s">
        <v>2649</v>
      </c>
    </row>
    <row r="1205" spans="1:4" ht="15" customHeight="1" x14ac:dyDescent="0.25">
      <c r="A1205" s="24" t="s">
        <v>2487</v>
      </c>
      <c r="B1205" s="25" t="s">
        <v>2488</v>
      </c>
      <c r="C1205" s="28" t="s">
        <v>2537</v>
      </c>
      <c r="D1205" s="180" t="s">
        <v>2649</v>
      </c>
    </row>
    <row r="1206" spans="1:4" ht="15" customHeight="1" x14ac:dyDescent="0.25">
      <c r="A1206" s="24" t="s">
        <v>2489</v>
      </c>
      <c r="B1206" s="25" t="s">
        <v>2490</v>
      </c>
      <c r="C1206" s="28" t="s">
        <v>2537</v>
      </c>
      <c r="D1206" s="180" t="s">
        <v>2649</v>
      </c>
    </row>
    <row r="1207" spans="1:4" ht="15" customHeight="1" x14ac:dyDescent="0.25">
      <c r="A1207" s="24" t="s">
        <v>2491</v>
      </c>
      <c r="B1207" s="25" t="s">
        <v>2492</v>
      </c>
      <c r="C1207" s="28" t="s">
        <v>2537</v>
      </c>
      <c r="D1207" s="180" t="s">
        <v>2649</v>
      </c>
    </row>
    <row r="1208" spans="1:4" ht="15" customHeight="1" x14ac:dyDescent="0.25">
      <c r="A1208" s="24" t="s">
        <v>2493</v>
      </c>
      <c r="B1208" s="25" t="s">
        <v>2494</v>
      </c>
      <c r="C1208" s="28" t="s">
        <v>2537</v>
      </c>
      <c r="D1208" s="180" t="s">
        <v>2649</v>
      </c>
    </row>
    <row r="1209" spans="1:4" ht="15" customHeight="1" x14ac:dyDescent="0.25">
      <c r="A1209" s="24" t="s">
        <v>2495</v>
      </c>
      <c r="B1209" s="25" t="s">
        <v>2496</v>
      </c>
      <c r="C1209" s="28" t="s">
        <v>2537</v>
      </c>
      <c r="D1209" s="180" t="s">
        <v>2649</v>
      </c>
    </row>
    <row r="1210" spans="1:4" ht="15" customHeight="1" x14ac:dyDescent="0.25">
      <c r="A1210" s="24" t="s">
        <v>2497</v>
      </c>
      <c r="B1210" s="25" t="s">
        <v>2498</v>
      </c>
      <c r="C1210" s="28" t="s">
        <v>2537</v>
      </c>
      <c r="D1210" s="180" t="s">
        <v>2649</v>
      </c>
    </row>
    <row r="1211" spans="1:4" ht="15" customHeight="1" x14ac:dyDescent="0.25">
      <c r="A1211" s="24" t="s">
        <v>2499</v>
      </c>
      <c r="B1211" s="25" t="s">
        <v>2500</v>
      </c>
      <c r="C1211" s="28" t="s">
        <v>2537</v>
      </c>
      <c r="D1211" s="180" t="s">
        <v>2649</v>
      </c>
    </row>
    <row r="1212" spans="1:4" ht="15" customHeight="1" x14ac:dyDescent="0.25">
      <c r="A1212" s="24" t="s">
        <v>2501</v>
      </c>
      <c r="B1212" s="25" t="s">
        <v>2502</v>
      </c>
      <c r="C1212" s="28" t="s">
        <v>2537</v>
      </c>
      <c r="D1212" s="180" t="s">
        <v>2649</v>
      </c>
    </row>
    <row r="1213" spans="1:4" ht="15" customHeight="1" x14ac:dyDescent="0.25">
      <c r="A1213" s="24" t="s">
        <v>2503</v>
      </c>
      <c r="B1213" s="25" t="s">
        <v>2504</v>
      </c>
      <c r="C1213" s="28" t="s">
        <v>2537</v>
      </c>
      <c r="D1213" s="180" t="s">
        <v>2649</v>
      </c>
    </row>
    <row r="1214" spans="1:4" ht="15" customHeight="1" x14ac:dyDescent="0.25">
      <c r="A1214" s="24" t="s">
        <v>2505</v>
      </c>
      <c r="B1214" s="25" t="s">
        <v>2506</v>
      </c>
      <c r="C1214" s="28" t="s">
        <v>2537</v>
      </c>
      <c r="D1214" s="180" t="s">
        <v>2649</v>
      </c>
    </row>
    <row r="1215" spans="1:4" ht="15" customHeight="1" x14ac:dyDescent="0.25">
      <c r="A1215" s="24" t="s">
        <v>2507</v>
      </c>
      <c r="B1215" s="25" t="s">
        <v>2508</v>
      </c>
      <c r="C1215" s="28" t="s">
        <v>2537</v>
      </c>
      <c r="D1215" s="180" t="s">
        <v>2649</v>
      </c>
    </row>
    <row r="1216" spans="1:4" ht="15" customHeight="1" x14ac:dyDescent="0.25">
      <c r="A1216" s="24" t="s">
        <v>2509</v>
      </c>
      <c r="B1216" s="25" t="s">
        <v>2510</v>
      </c>
      <c r="C1216" s="28" t="s">
        <v>2537</v>
      </c>
      <c r="D1216" s="180" t="s">
        <v>2649</v>
      </c>
    </row>
    <row r="1217" spans="1:4" ht="15" customHeight="1" x14ac:dyDescent="0.25">
      <c r="A1217" s="24" t="s">
        <v>2511</v>
      </c>
      <c r="B1217" s="25" t="s">
        <v>2512</v>
      </c>
      <c r="C1217" s="28" t="s">
        <v>2537</v>
      </c>
      <c r="D1217" s="180" t="s">
        <v>2649</v>
      </c>
    </row>
    <row r="1218" spans="1:4" ht="15" customHeight="1" x14ac:dyDescent="0.25">
      <c r="A1218" s="24" t="s">
        <v>2513</v>
      </c>
      <c r="B1218" s="25" t="s">
        <v>2514</v>
      </c>
      <c r="C1218" s="28" t="s">
        <v>2537</v>
      </c>
      <c r="D1218" s="180" t="s">
        <v>2649</v>
      </c>
    </row>
    <row r="1219" spans="1:4" ht="15" customHeight="1" x14ac:dyDescent="0.25">
      <c r="A1219" s="24" t="s">
        <v>2515</v>
      </c>
      <c r="B1219" s="25" t="s">
        <v>2516</v>
      </c>
      <c r="C1219" s="28" t="s">
        <v>2537</v>
      </c>
      <c r="D1219" s="180" t="s">
        <v>2649</v>
      </c>
    </row>
    <row r="1220" spans="1:4" ht="15" customHeight="1" x14ac:dyDescent="0.25">
      <c r="A1220" s="24" t="s">
        <v>2517</v>
      </c>
      <c r="B1220" s="25" t="s">
        <v>2518</v>
      </c>
      <c r="C1220" s="28" t="s">
        <v>2537</v>
      </c>
      <c r="D1220" s="180" t="s">
        <v>2649</v>
      </c>
    </row>
    <row r="1221" spans="1:4" ht="15" customHeight="1" x14ac:dyDescent="0.25">
      <c r="A1221" s="24" t="s">
        <v>2519</v>
      </c>
      <c r="B1221" s="25" t="s">
        <v>2520</v>
      </c>
      <c r="C1221" s="28" t="s">
        <v>2537</v>
      </c>
      <c r="D1221" s="180" t="s">
        <v>2649</v>
      </c>
    </row>
    <row r="1222" spans="1:4" ht="15" customHeight="1" x14ac:dyDescent="0.25">
      <c r="A1222" s="24" t="s">
        <v>2521</v>
      </c>
      <c r="B1222" s="25" t="s">
        <v>2522</v>
      </c>
      <c r="C1222" s="28" t="s">
        <v>2537</v>
      </c>
      <c r="D1222" s="180" t="s">
        <v>2649</v>
      </c>
    </row>
    <row r="1223" spans="1:4" ht="15" customHeight="1" x14ac:dyDescent="0.25">
      <c r="A1223" s="24" t="s">
        <v>2523</v>
      </c>
      <c r="B1223" s="25" t="s">
        <v>2524</v>
      </c>
      <c r="C1223" s="28" t="s">
        <v>2537</v>
      </c>
      <c r="D1223" s="180" t="s">
        <v>2649</v>
      </c>
    </row>
    <row r="1224" spans="1:4" ht="15" customHeight="1" x14ac:dyDescent="0.25">
      <c r="A1224" s="24" t="s">
        <v>2525</v>
      </c>
      <c r="B1224" s="25" t="s">
        <v>2526</v>
      </c>
      <c r="C1224" s="28" t="s">
        <v>2537</v>
      </c>
      <c r="D1224" s="180" t="s">
        <v>2649</v>
      </c>
    </row>
    <row r="1225" spans="1:4" ht="15" customHeight="1" x14ac:dyDescent="0.25">
      <c r="A1225" s="24" t="s">
        <v>2527</v>
      </c>
      <c r="B1225" s="25" t="s">
        <v>2528</v>
      </c>
      <c r="C1225" s="28" t="s">
        <v>2537</v>
      </c>
      <c r="D1225" s="180" t="s">
        <v>2649</v>
      </c>
    </row>
    <row r="1226" spans="1:4" ht="15" customHeight="1" x14ac:dyDescent="0.25">
      <c r="A1226" s="24" t="s">
        <v>2529</v>
      </c>
      <c r="B1226" s="25" t="s">
        <v>2530</v>
      </c>
      <c r="C1226" s="28" t="s">
        <v>2537</v>
      </c>
      <c r="D1226" s="180" t="s">
        <v>2649</v>
      </c>
    </row>
    <row r="1227" spans="1:4" ht="15" customHeight="1" x14ac:dyDescent="0.25">
      <c r="A1227" s="24" t="s">
        <v>2531</v>
      </c>
      <c r="B1227" s="25" t="s">
        <v>2532</v>
      </c>
      <c r="C1227" s="28" t="s">
        <v>2537</v>
      </c>
      <c r="D1227" s="180" t="s">
        <v>2649</v>
      </c>
    </row>
    <row r="1228" spans="1:4" ht="15" customHeight="1" x14ac:dyDescent="0.25">
      <c r="A1228" s="24" t="s">
        <v>2533</v>
      </c>
      <c r="B1228" s="25" t="s">
        <v>2534</v>
      </c>
      <c r="C1228" s="28" t="s">
        <v>2537</v>
      </c>
      <c r="D1228" s="180" t="s">
        <v>2649</v>
      </c>
    </row>
    <row r="1229" spans="1:4" ht="15" customHeight="1" x14ac:dyDescent="0.25">
      <c r="A1229" s="24" t="s">
        <v>2535</v>
      </c>
      <c r="B1229" s="25" t="s">
        <v>2536</v>
      </c>
      <c r="C1229" s="28" t="s">
        <v>2537</v>
      </c>
      <c r="D1229" s="180" t="s">
        <v>2649</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6"/>
  <sheetViews>
    <sheetView workbookViewId="0">
      <selection activeCell="D18" sqref="D18"/>
    </sheetView>
  </sheetViews>
  <sheetFormatPr defaultRowHeight="15" x14ac:dyDescent="0.25"/>
  <cols>
    <col min="4" max="4" width="55.7109375" bestFit="1" customWidth="1"/>
    <col min="29" max="29" width="55.7109375" bestFit="1" customWidth="1"/>
  </cols>
  <sheetData>
    <row r="1" spans="1:29" ht="15.75" thickBot="1" x14ac:dyDescent="0.3">
      <c r="A1" s="30" t="str">
        <f>IFERROR(VLOOKUP(Diagnosi!L4,ATECO2007!A3:C1229,3,0),"")</f>
        <v/>
      </c>
      <c r="B1" s="29"/>
      <c r="C1" s="29" t="s">
        <v>81</v>
      </c>
      <c r="D1" s="29"/>
      <c r="E1" s="29"/>
      <c r="F1" s="29"/>
      <c r="G1" s="29"/>
      <c r="H1" s="29"/>
      <c r="I1" s="29"/>
      <c r="J1" s="29"/>
      <c r="K1" s="29"/>
      <c r="L1" s="29"/>
      <c r="M1" s="29"/>
      <c r="N1" s="29"/>
      <c r="O1" s="29"/>
      <c r="P1" s="29"/>
      <c r="Q1" s="29"/>
      <c r="R1" s="29"/>
      <c r="S1" s="29"/>
      <c r="T1" s="29"/>
      <c r="U1" s="29"/>
      <c r="V1" s="29"/>
      <c r="W1" s="29"/>
      <c r="X1" s="29"/>
      <c r="Y1" s="29"/>
      <c r="Z1" s="29"/>
    </row>
    <row r="2" spans="1:29" x14ac:dyDescent="0.25">
      <c r="A2" s="29"/>
      <c r="B2" s="29"/>
      <c r="C2" s="29" t="s">
        <v>2539</v>
      </c>
      <c r="D2" s="29"/>
      <c r="E2" s="29"/>
      <c r="F2" s="29"/>
      <c r="G2" s="29"/>
      <c r="H2" s="29"/>
      <c r="I2" s="29"/>
      <c r="J2" s="29"/>
      <c r="K2" s="29"/>
      <c r="L2" s="29"/>
      <c r="M2" s="29"/>
      <c r="N2" s="29"/>
      <c r="O2" s="29"/>
      <c r="P2" s="29" t="s">
        <v>2</v>
      </c>
      <c r="Q2" s="29" t="s">
        <v>2</v>
      </c>
      <c r="R2" s="29"/>
      <c r="S2" s="29"/>
      <c r="T2" s="29"/>
      <c r="U2" s="29" t="s">
        <v>2</v>
      </c>
      <c r="V2" s="29"/>
      <c r="W2" s="29" t="s">
        <v>2614</v>
      </c>
      <c r="X2" s="29">
        <v>0</v>
      </c>
      <c r="Y2" s="29"/>
      <c r="Z2" s="29"/>
    </row>
    <row r="3" spans="1:29" x14ac:dyDescent="0.25">
      <c r="A3" s="29"/>
      <c r="B3" s="29" t="s">
        <v>2540</v>
      </c>
      <c r="C3" s="29"/>
      <c r="D3" s="29"/>
      <c r="E3" s="29"/>
      <c r="F3" s="29"/>
      <c r="G3" s="29"/>
      <c r="H3" s="29" t="s">
        <v>2543</v>
      </c>
      <c r="I3" s="29" t="s">
        <v>2544</v>
      </c>
      <c r="J3" s="29" t="s">
        <v>2545</v>
      </c>
      <c r="K3" s="29" t="s">
        <v>2546</v>
      </c>
      <c r="L3" s="29"/>
      <c r="M3" s="29"/>
      <c r="N3" s="29"/>
      <c r="O3" s="29" t="s">
        <v>47</v>
      </c>
      <c r="P3" s="31" t="s">
        <v>41</v>
      </c>
      <c r="Q3" s="29"/>
      <c r="R3" s="29"/>
      <c r="S3" s="61">
        <v>1</v>
      </c>
      <c r="T3" s="668" t="s">
        <v>45</v>
      </c>
      <c r="U3" s="669"/>
      <c r="V3" s="29">
        <f t="shared" ref="V3:V11" si="0">S3</f>
        <v>1</v>
      </c>
      <c r="W3" s="108">
        <f>0.187*10^-3</f>
        <v>1.8699999999999999E-4</v>
      </c>
      <c r="X3" s="29"/>
      <c r="Y3" s="29"/>
      <c r="Z3" s="29"/>
    </row>
    <row r="4" spans="1:29" x14ac:dyDescent="0.25">
      <c r="A4" s="29"/>
      <c r="B4" s="29" t="s">
        <v>2542</v>
      </c>
      <c r="C4" s="29"/>
      <c r="D4" s="29"/>
      <c r="E4" s="29"/>
      <c r="F4" s="29"/>
      <c r="G4" s="29"/>
      <c r="H4" s="29"/>
      <c r="I4" s="29"/>
      <c r="J4" s="29"/>
      <c r="K4" s="29"/>
      <c r="L4" s="29"/>
      <c r="M4" s="29"/>
      <c r="N4" s="29"/>
      <c r="O4" s="29" t="s">
        <v>48</v>
      </c>
      <c r="P4" s="31" t="s">
        <v>41</v>
      </c>
      <c r="Q4" s="29"/>
      <c r="R4" s="29"/>
      <c r="S4" s="59">
        <v>2</v>
      </c>
      <c r="T4" s="629" t="s">
        <v>46</v>
      </c>
      <c r="U4" s="630"/>
      <c r="V4" s="29">
        <f t="shared" si="0"/>
        <v>2</v>
      </c>
      <c r="W4" s="109">
        <f>Diagnosi!L9*10^-7</f>
        <v>8.3599999999999994E-4</v>
      </c>
      <c r="X4" s="29"/>
      <c r="Y4" s="29"/>
      <c r="Z4" s="29"/>
    </row>
    <row r="5" spans="1:29" x14ac:dyDescent="0.25">
      <c r="A5" s="29"/>
      <c r="B5" s="29"/>
      <c r="C5" s="29"/>
      <c r="D5" s="29"/>
      <c r="E5" s="29"/>
      <c r="F5" s="58" t="s">
        <v>2</v>
      </c>
      <c r="G5" s="29"/>
      <c r="H5" s="29" t="s">
        <v>2547</v>
      </c>
      <c r="I5" s="29" t="s">
        <v>2548</v>
      </c>
      <c r="J5" s="29" t="s">
        <v>2563</v>
      </c>
      <c r="K5" s="57" t="s">
        <v>2548</v>
      </c>
      <c r="L5" s="29"/>
      <c r="M5" s="29"/>
      <c r="N5" s="29"/>
      <c r="O5" s="29" t="s">
        <v>49</v>
      </c>
      <c r="P5" s="31" t="s">
        <v>81</v>
      </c>
      <c r="Q5" s="29"/>
      <c r="R5" s="29"/>
      <c r="S5" s="59">
        <v>3</v>
      </c>
      <c r="T5" s="629" t="s">
        <v>47</v>
      </c>
      <c r="U5" s="630"/>
      <c r="V5" s="29">
        <f t="shared" si="0"/>
        <v>3</v>
      </c>
      <c r="W5" s="109">
        <f>860/0.9*10^-7</f>
        <v>9.5555555555555555E-5</v>
      </c>
      <c r="X5" s="29"/>
      <c r="Y5" s="29"/>
      <c r="Z5" s="29"/>
    </row>
    <row r="6" spans="1:29" x14ac:dyDescent="0.25">
      <c r="A6" s="29"/>
      <c r="B6" s="29"/>
      <c r="C6" s="29"/>
      <c r="D6" s="29"/>
      <c r="E6" s="29"/>
      <c r="F6" s="57">
        <v>2013</v>
      </c>
      <c r="G6" s="29"/>
      <c r="H6" s="29" t="s">
        <v>2547</v>
      </c>
      <c r="I6" s="29" t="s">
        <v>20</v>
      </c>
      <c r="J6" s="29" t="s">
        <v>2564</v>
      </c>
      <c r="K6" s="57" t="s">
        <v>20</v>
      </c>
      <c r="L6" s="29"/>
      <c r="M6" s="29"/>
      <c r="N6" s="29"/>
      <c r="O6" s="29" t="s">
        <v>54</v>
      </c>
      <c r="P6" s="31" t="s">
        <v>81</v>
      </c>
      <c r="Q6" s="29"/>
      <c r="R6" s="29"/>
      <c r="S6" s="59">
        <v>4</v>
      </c>
      <c r="T6" s="629" t="s">
        <v>48</v>
      </c>
      <c r="U6" s="630"/>
      <c r="V6" s="29">
        <f t="shared" si="0"/>
        <v>4</v>
      </c>
      <c r="W6" s="109">
        <f>IFERROR((1/Diagnosi!#REF!)*0.187*10^-3,0)</f>
        <v>0</v>
      </c>
      <c r="X6" s="29"/>
      <c r="Y6" s="29"/>
      <c r="Z6" s="29"/>
    </row>
    <row r="7" spans="1:29" x14ac:dyDescent="0.25">
      <c r="A7" s="29"/>
      <c r="B7" s="29"/>
      <c r="C7" s="29"/>
      <c r="D7" s="135" t="s">
        <v>2639</v>
      </c>
      <c r="E7" s="29"/>
      <c r="F7" s="57">
        <v>2014</v>
      </c>
      <c r="G7" s="29"/>
      <c r="H7" s="29" t="s">
        <v>2549</v>
      </c>
      <c r="I7" s="29" t="s">
        <v>42</v>
      </c>
      <c r="J7" s="29" t="s">
        <v>2565</v>
      </c>
      <c r="K7" s="57" t="s">
        <v>42</v>
      </c>
      <c r="L7" s="29"/>
      <c r="M7" s="29"/>
      <c r="N7" s="29"/>
      <c r="O7" s="29" t="s">
        <v>50</v>
      </c>
      <c r="P7" s="31" t="s">
        <v>81</v>
      </c>
      <c r="Q7" s="29"/>
      <c r="R7" s="29"/>
      <c r="S7" s="59">
        <v>5</v>
      </c>
      <c r="T7" s="629" t="s">
        <v>49</v>
      </c>
      <c r="U7" s="630"/>
      <c r="V7" s="29">
        <f t="shared" si="0"/>
        <v>5</v>
      </c>
      <c r="W7" s="109">
        <f>Diagnosi!L11*10^-4</f>
        <v>0</v>
      </c>
      <c r="X7" s="29"/>
      <c r="Y7" s="29"/>
      <c r="Z7" s="29"/>
    </row>
    <row r="8" spans="1:29" x14ac:dyDescent="0.25">
      <c r="A8" s="29"/>
      <c r="B8" s="29"/>
      <c r="C8" s="29"/>
      <c r="D8" s="135" t="s">
        <v>2640</v>
      </c>
      <c r="E8" s="29"/>
      <c r="F8" s="57">
        <v>2015</v>
      </c>
      <c r="G8" s="29"/>
      <c r="H8" s="29" t="s">
        <v>2549</v>
      </c>
      <c r="I8" s="29" t="s">
        <v>41</v>
      </c>
      <c r="J8" s="29" t="s">
        <v>2566</v>
      </c>
      <c r="K8" s="57" t="s">
        <v>41</v>
      </c>
      <c r="L8" s="29"/>
      <c r="M8" s="29"/>
      <c r="N8" s="29"/>
      <c r="O8" s="29" t="s">
        <v>64</v>
      </c>
      <c r="P8" s="31" t="s">
        <v>81</v>
      </c>
      <c r="Q8" s="29"/>
      <c r="R8" s="29"/>
      <c r="S8" s="59">
        <v>6</v>
      </c>
      <c r="T8" s="629" t="s">
        <v>54</v>
      </c>
      <c r="U8" s="630"/>
      <c r="V8" s="29">
        <f t="shared" si="0"/>
        <v>6</v>
      </c>
      <c r="W8" s="109">
        <f>Diagnosi!L12*10^-4</f>
        <v>0.98000000000000009</v>
      </c>
      <c r="X8" s="29"/>
      <c r="Y8" s="29"/>
      <c r="Z8" s="29"/>
    </row>
    <row r="9" spans="1:29" x14ac:dyDescent="0.25">
      <c r="A9" s="29"/>
      <c r="B9" s="29"/>
      <c r="C9" s="29"/>
      <c r="D9" s="135" t="s">
        <v>2742</v>
      </c>
      <c r="E9" s="29"/>
      <c r="F9" s="57">
        <v>2016</v>
      </c>
      <c r="G9" s="29"/>
      <c r="H9" s="29" t="s">
        <v>2550</v>
      </c>
      <c r="I9" s="29" t="s">
        <v>2541</v>
      </c>
      <c r="J9" s="29" t="s">
        <v>2567</v>
      </c>
      <c r="K9" s="57" t="s">
        <v>2551</v>
      </c>
      <c r="L9" s="29"/>
      <c r="M9" s="29"/>
      <c r="N9" s="29"/>
      <c r="O9" s="29" t="s">
        <v>65</v>
      </c>
      <c r="P9" s="31" t="s">
        <v>81</v>
      </c>
      <c r="Q9" s="29"/>
      <c r="R9" s="29"/>
      <c r="S9" s="59">
        <v>7</v>
      </c>
      <c r="T9" s="629" t="s">
        <v>50</v>
      </c>
      <c r="U9" s="630"/>
      <c r="V9" s="29">
        <f t="shared" si="0"/>
        <v>7</v>
      </c>
      <c r="W9" s="109">
        <f>Diagnosi!L13*10^-4</f>
        <v>1.1000000000000001</v>
      </c>
      <c r="X9" s="29"/>
      <c r="Y9" s="29"/>
      <c r="Z9" s="29"/>
    </row>
    <row r="10" spans="1:29" ht="15.75" thickBot="1" x14ac:dyDescent="0.3">
      <c r="A10" s="33"/>
      <c r="B10" s="29"/>
      <c r="C10" s="29"/>
      <c r="D10" s="135" t="s">
        <v>2744</v>
      </c>
      <c r="E10" s="29"/>
      <c r="F10" s="57">
        <v>2017</v>
      </c>
      <c r="G10" s="29"/>
      <c r="H10" s="29" t="s">
        <v>2550</v>
      </c>
      <c r="I10" s="29" t="s">
        <v>2551</v>
      </c>
      <c r="J10" s="29" t="s">
        <v>2568</v>
      </c>
      <c r="K10" s="57" t="s">
        <v>2541</v>
      </c>
      <c r="L10" s="29"/>
      <c r="M10" s="29"/>
      <c r="N10" s="29"/>
      <c r="O10" s="29" t="s">
        <v>39</v>
      </c>
      <c r="P10" s="34" t="s">
        <v>42</v>
      </c>
      <c r="Q10" s="29"/>
      <c r="R10" s="29"/>
      <c r="S10" s="59">
        <v>8</v>
      </c>
      <c r="T10" s="629" t="s">
        <v>64</v>
      </c>
      <c r="U10" s="630"/>
      <c r="V10" s="29">
        <f t="shared" si="0"/>
        <v>8</v>
      </c>
      <c r="W10" s="109">
        <f>Diagnosi!L14*10^-4</f>
        <v>1.02</v>
      </c>
      <c r="X10" s="29"/>
      <c r="Y10" s="29"/>
      <c r="Z10" s="29"/>
    </row>
    <row r="11" spans="1:29" x14ac:dyDescent="0.25">
      <c r="A11" s="33"/>
      <c r="B11" s="29"/>
      <c r="C11" s="29"/>
      <c r="D11" s="135" t="s">
        <v>2743</v>
      </c>
      <c r="E11" s="29"/>
      <c r="F11" s="57">
        <v>2018</v>
      </c>
      <c r="G11" s="29"/>
      <c r="H11" s="29" t="s">
        <v>2552</v>
      </c>
      <c r="I11" s="29" t="s">
        <v>2553</v>
      </c>
      <c r="J11" s="29" t="s">
        <v>2569</v>
      </c>
      <c r="K11" s="57" t="s">
        <v>2553</v>
      </c>
      <c r="L11" s="29"/>
      <c r="M11" s="29"/>
      <c r="N11" s="29"/>
      <c r="O11" s="29"/>
      <c r="P11" s="29"/>
      <c r="Q11" s="29"/>
      <c r="R11" s="29"/>
      <c r="S11" s="59">
        <v>9</v>
      </c>
      <c r="T11" s="629" t="s">
        <v>65</v>
      </c>
      <c r="U11" s="630"/>
      <c r="V11" s="29">
        <f t="shared" si="0"/>
        <v>9</v>
      </c>
      <c r="W11" s="109">
        <f>Diagnosi!L15*10^-4</f>
        <v>0</v>
      </c>
      <c r="X11" s="29"/>
      <c r="Y11" s="29"/>
      <c r="Z11" s="29"/>
    </row>
    <row r="12" spans="1:29" ht="15.75" thickBot="1" x14ac:dyDescent="0.3">
      <c r="A12" s="29" t="s">
        <v>2588</v>
      </c>
      <c r="B12" s="29"/>
      <c r="C12" s="29"/>
      <c r="E12" s="29"/>
      <c r="F12" s="58">
        <v>2019</v>
      </c>
      <c r="G12" s="29"/>
      <c r="H12" s="29" t="s">
        <v>2554</v>
      </c>
      <c r="I12" s="29" t="s">
        <v>2555</v>
      </c>
      <c r="J12" s="29" t="s">
        <v>2570</v>
      </c>
      <c r="K12" s="57" t="s">
        <v>2556</v>
      </c>
      <c r="L12" s="29"/>
      <c r="M12" s="29"/>
      <c r="N12" s="29"/>
      <c r="O12" s="29"/>
      <c r="P12" s="29"/>
      <c r="Q12" s="29"/>
      <c r="R12" s="29"/>
      <c r="S12" s="60">
        <v>10</v>
      </c>
      <c r="T12" s="34" t="s">
        <v>39</v>
      </c>
      <c r="U12" s="56"/>
      <c r="V12" s="29">
        <v>10</v>
      </c>
      <c r="W12" s="110">
        <v>1</v>
      </c>
      <c r="X12" s="29"/>
      <c r="Y12" s="29"/>
      <c r="Z12" s="29"/>
      <c r="AC12" s="135" t="s">
        <v>2744</v>
      </c>
    </row>
    <row r="13" spans="1:29" x14ac:dyDescent="0.25">
      <c r="A13" s="29" t="s">
        <v>2589</v>
      </c>
      <c r="B13" s="29"/>
      <c r="C13" s="29"/>
      <c r="D13" s="29"/>
      <c r="E13" s="29"/>
      <c r="F13" s="58">
        <v>2020</v>
      </c>
      <c r="G13" s="29"/>
      <c r="H13" s="33" t="s">
        <v>2557</v>
      </c>
      <c r="I13" s="33" t="s">
        <v>82</v>
      </c>
      <c r="J13" s="33" t="s">
        <v>2571</v>
      </c>
      <c r="K13" s="58" t="s">
        <v>82</v>
      </c>
      <c r="L13" s="29"/>
      <c r="M13" s="29"/>
      <c r="N13" s="29"/>
      <c r="O13" s="29"/>
      <c r="P13" s="29"/>
      <c r="Q13" s="29"/>
      <c r="R13" s="29"/>
      <c r="S13" s="29"/>
      <c r="T13" s="29"/>
      <c r="U13" s="29"/>
      <c r="V13" s="29"/>
      <c r="W13" s="29"/>
      <c r="X13" s="29"/>
      <c r="Y13" s="29"/>
      <c r="Z13" s="29"/>
      <c r="AC13" s="135" t="s">
        <v>2639</v>
      </c>
    </row>
    <row r="14" spans="1:29" x14ac:dyDescent="0.25">
      <c r="A14" s="29" t="s">
        <v>2590</v>
      </c>
      <c r="B14" s="29"/>
      <c r="C14" s="29"/>
      <c r="D14" s="29"/>
      <c r="E14" s="29"/>
      <c r="F14" s="35">
        <v>2021</v>
      </c>
      <c r="G14" s="29"/>
      <c r="H14" s="29"/>
      <c r="I14" s="29"/>
      <c r="J14" s="29"/>
      <c r="K14" s="35" t="s">
        <v>2642</v>
      </c>
      <c r="L14" s="29"/>
      <c r="M14" s="29"/>
      <c r="N14" s="29"/>
      <c r="O14" s="29"/>
      <c r="P14" s="29"/>
      <c r="Q14" s="29"/>
      <c r="R14" s="29"/>
      <c r="S14" s="29"/>
      <c r="T14" s="29"/>
      <c r="U14" s="29"/>
      <c r="V14" s="29"/>
      <c r="W14" s="29"/>
      <c r="X14" s="29"/>
      <c r="Y14" s="29"/>
      <c r="Z14" s="29"/>
      <c r="AC14" s="135" t="s">
        <v>2640</v>
      </c>
    </row>
    <row r="15" spans="1:29" ht="18.75" x14ac:dyDescent="0.3">
      <c r="A15" s="29"/>
      <c r="B15" s="29"/>
      <c r="C15" s="29"/>
      <c r="D15" s="29"/>
      <c r="E15" s="29"/>
      <c r="F15" s="35">
        <v>2022</v>
      </c>
      <c r="G15" s="29"/>
      <c r="H15" s="29"/>
      <c r="I15" s="29"/>
      <c r="J15" s="29"/>
      <c r="K15" s="57" t="s">
        <v>2643</v>
      </c>
      <c r="L15" s="29"/>
      <c r="M15" s="29"/>
      <c r="N15" s="29"/>
      <c r="O15" s="29"/>
      <c r="P15" s="29"/>
      <c r="Q15" s="29"/>
      <c r="R15" s="29"/>
      <c r="S15" s="29"/>
      <c r="T15" s="29"/>
      <c r="U15" s="29"/>
      <c r="V15" s="29"/>
      <c r="W15" s="233" t="s">
        <v>2</v>
      </c>
      <c r="X15" s="29"/>
      <c r="Y15" s="29"/>
      <c r="Z15" s="29"/>
      <c r="AC15" s="135" t="s">
        <v>2742</v>
      </c>
    </row>
    <row r="16" spans="1:29" ht="18.75" x14ac:dyDescent="0.3">
      <c r="A16" s="29"/>
      <c r="B16" s="29"/>
      <c r="C16" s="29"/>
      <c r="D16" s="29"/>
      <c r="E16" s="29"/>
      <c r="F16" s="232">
        <v>2023</v>
      </c>
      <c r="G16" s="29"/>
      <c r="H16" s="29"/>
      <c r="I16" s="29"/>
      <c r="J16" s="29"/>
      <c r="K16" s="57"/>
      <c r="L16" s="29"/>
      <c r="M16" s="29"/>
      <c r="N16" s="29"/>
      <c r="O16" s="29"/>
      <c r="P16" s="29"/>
      <c r="Q16" s="29" t="s">
        <v>588</v>
      </c>
      <c r="R16" s="29"/>
      <c r="S16" s="29"/>
      <c r="T16" s="29"/>
      <c r="U16" s="29"/>
      <c r="V16" s="29"/>
      <c r="W16" s="233">
        <v>0</v>
      </c>
      <c r="X16" s="29"/>
      <c r="Y16" s="29"/>
      <c r="Z16" s="29"/>
      <c r="AC16" s="135" t="s">
        <v>2743</v>
      </c>
    </row>
    <row r="17" spans="1:26" ht="18.75" x14ac:dyDescent="0.3">
      <c r="A17" s="29"/>
      <c r="B17" s="29"/>
      <c r="C17" s="29"/>
      <c r="D17" s="29"/>
      <c r="E17" s="29"/>
      <c r="F17" s="232">
        <v>2024</v>
      </c>
      <c r="G17" s="29"/>
      <c r="H17" s="29"/>
      <c r="I17" s="29"/>
      <c r="J17" s="29"/>
      <c r="K17" s="57"/>
      <c r="L17" s="29"/>
      <c r="M17" s="29"/>
      <c r="N17" s="29"/>
      <c r="O17" s="29"/>
      <c r="P17" s="29"/>
      <c r="Q17" s="29" t="s">
        <v>590</v>
      </c>
      <c r="R17" s="29"/>
      <c r="S17" s="29"/>
      <c r="T17" s="29"/>
      <c r="U17" s="29"/>
      <c r="V17" s="29"/>
      <c r="W17" s="233">
        <v>0.1</v>
      </c>
      <c r="X17" s="29"/>
      <c r="Y17" s="29"/>
      <c r="Z17" s="29"/>
    </row>
    <row r="18" spans="1:26" ht="18.75" x14ac:dyDescent="0.3">
      <c r="A18" s="29"/>
      <c r="B18" s="29"/>
      <c r="C18" s="29"/>
      <c r="D18" s="29"/>
      <c r="E18" s="29"/>
      <c r="F18" s="232">
        <v>2025</v>
      </c>
      <c r="G18" s="29"/>
      <c r="H18" s="29"/>
      <c r="I18" s="29"/>
      <c r="J18" s="29"/>
      <c r="K18" s="57" t="s">
        <v>2647</v>
      </c>
      <c r="L18" s="29"/>
      <c r="M18" s="29"/>
      <c r="N18" s="29"/>
      <c r="O18" s="29"/>
      <c r="P18" s="29"/>
      <c r="Q18" s="29" t="s">
        <v>592</v>
      </c>
      <c r="R18" s="29"/>
      <c r="S18" s="29"/>
      <c r="T18" s="29"/>
      <c r="U18" s="29"/>
      <c r="V18" s="29"/>
      <c r="W18" s="233">
        <v>0.2</v>
      </c>
      <c r="X18" s="29"/>
      <c r="Y18" s="29"/>
      <c r="Z18" s="29"/>
    </row>
    <row r="19" spans="1:26" ht="18.75" x14ac:dyDescent="0.3">
      <c r="A19" s="29"/>
      <c r="B19" s="29"/>
      <c r="C19" s="29"/>
      <c r="D19" s="29"/>
      <c r="E19" s="29"/>
      <c r="F19" s="29"/>
      <c r="G19" s="29"/>
      <c r="H19" s="29"/>
      <c r="I19" s="29"/>
      <c r="J19" s="29"/>
      <c r="K19" s="29"/>
      <c r="L19" s="29"/>
      <c r="M19" s="29"/>
      <c r="N19" s="29"/>
      <c r="O19" s="29"/>
      <c r="P19" s="29"/>
      <c r="Q19" s="29" t="s">
        <v>594</v>
      </c>
      <c r="R19" s="29"/>
      <c r="S19" s="29"/>
      <c r="T19" s="29"/>
      <c r="U19" s="29"/>
      <c r="V19" s="29"/>
      <c r="W19" s="233">
        <v>0.3</v>
      </c>
      <c r="X19" s="29"/>
      <c r="Y19" s="29"/>
      <c r="Z19" s="29"/>
    </row>
    <row r="20" spans="1:26" ht="18.75" x14ac:dyDescent="0.3">
      <c r="A20" s="29"/>
      <c r="B20" s="29"/>
      <c r="C20" s="29"/>
      <c r="D20" s="29"/>
      <c r="E20" s="29"/>
      <c r="F20" s="29"/>
      <c r="G20" s="29"/>
      <c r="H20" s="29"/>
      <c r="I20" s="29"/>
      <c r="J20" s="29"/>
      <c r="K20" s="29"/>
      <c r="L20" s="29"/>
      <c r="M20" s="29"/>
      <c r="N20" s="29"/>
      <c r="O20" s="29"/>
      <c r="P20" s="29"/>
      <c r="Q20" s="29" t="s">
        <v>596</v>
      </c>
      <c r="R20" s="29"/>
      <c r="S20" s="29"/>
      <c r="T20" s="29"/>
      <c r="U20" s="29"/>
      <c r="V20" s="29"/>
      <c r="W20" s="233">
        <v>0.4</v>
      </c>
      <c r="X20" s="29"/>
      <c r="Y20" s="29"/>
      <c r="Z20" s="29"/>
    </row>
    <row r="21" spans="1:26" ht="18.75" x14ac:dyDescent="0.3">
      <c r="A21" s="29"/>
      <c r="B21" s="29"/>
      <c r="C21" s="29"/>
      <c r="D21" s="29"/>
      <c r="E21" s="29"/>
      <c r="F21" s="29"/>
      <c r="G21" s="29"/>
      <c r="H21" s="29"/>
      <c r="I21" s="29"/>
      <c r="J21" s="29"/>
      <c r="K21" s="29"/>
      <c r="L21" s="29"/>
      <c r="M21" s="29"/>
      <c r="N21" s="29"/>
      <c r="O21" s="29"/>
      <c r="P21" s="29"/>
      <c r="Q21" s="29" t="s">
        <v>598</v>
      </c>
      <c r="R21" s="29"/>
      <c r="S21" s="29"/>
      <c r="T21" s="29"/>
      <c r="U21" s="29"/>
      <c r="V21" s="29"/>
      <c r="W21" s="233">
        <v>0.5</v>
      </c>
      <c r="X21" s="29"/>
      <c r="Y21" s="29"/>
      <c r="Z21" s="29"/>
    </row>
    <row r="22" spans="1:26" ht="18.75" x14ac:dyDescent="0.3">
      <c r="A22" s="29"/>
      <c r="B22" s="29"/>
      <c r="C22" s="29"/>
      <c r="D22" s="29"/>
      <c r="E22" s="29"/>
      <c r="F22" s="29"/>
      <c r="G22" s="29"/>
      <c r="H22" s="29"/>
      <c r="I22" s="29"/>
      <c r="J22" s="29"/>
      <c r="K22" s="29"/>
      <c r="L22" s="29"/>
      <c r="M22" s="29"/>
      <c r="N22" s="29"/>
      <c r="O22" s="29"/>
      <c r="P22" s="29"/>
      <c r="Q22" s="29" t="s">
        <v>600</v>
      </c>
      <c r="R22" s="29"/>
      <c r="S22" s="29"/>
      <c r="T22" s="29"/>
      <c r="U22" s="29"/>
      <c r="V22" s="29"/>
      <c r="W22" s="233">
        <v>0.6</v>
      </c>
      <c r="X22" s="29"/>
      <c r="Y22" s="29"/>
      <c r="Z22" s="29"/>
    </row>
    <row r="23" spans="1:26" ht="18.75" x14ac:dyDescent="0.3">
      <c r="A23" s="29"/>
      <c r="B23" s="29"/>
      <c r="C23" s="29"/>
      <c r="D23" s="29"/>
      <c r="E23" s="29"/>
      <c r="F23" s="29"/>
      <c r="G23" s="29"/>
      <c r="H23" s="29"/>
      <c r="I23" s="29"/>
      <c r="J23" s="29"/>
      <c r="K23" s="29"/>
      <c r="L23" s="29"/>
      <c r="M23" s="29"/>
      <c r="N23" s="29"/>
      <c r="O23" s="29"/>
      <c r="P23" s="29"/>
      <c r="Q23" s="29" t="s">
        <v>602</v>
      </c>
      <c r="R23" s="29"/>
      <c r="S23" s="29"/>
      <c r="T23" s="29"/>
      <c r="U23" s="29"/>
      <c r="V23" s="29"/>
      <c r="W23" s="233">
        <v>0.7</v>
      </c>
      <c r="X23" s="29"/>
      <c r="Y23" s="29"/>
      <c r="Z23" s="29"/>
    </row>
    <row r="24" spans="1:26" ht="18.75" x14ac:dyDescent="0.3">
      <c r="A24" s="29"/>
      <c r="B24" s="29"/>
      <c r="C24" s="29"/>
      <c r="D24" s="29"/>
      <c r="E24" s="29"/>
      <c r="F24" s="29"/>
      <c r="G24" s="29"/>
      <c r="H24" s="29"/>
      <c r="I24" s="29"/>
      <c r="J24" s="29"/>
      <c r="K24" s="29"/>
      <c r="L24" s="29"/>
      <c r="M24" s="29"/>
      <c r="N24" s="29"/>
      <c r="O24" s="29"/>
      <c r="P24" s="29"/>
      <c r="Q24" s="29" t="s">
        <v>638</v>
      </c>
      <c r="R24" s="29"/>
      <c r="S24" s="29"/>
      <c r="T24" s="29"/>
      <c r="U24" s="29"/>
      <c r="V24" s="29"/>
      <c r="W24" s="233">
        <v>0.8</v>
      </c>
      <c r="X24" s="29"/>
      <c r="Y24" s="29"/>
      <c r="Z24" s="29"/>
    </row>
    <row r="25" spans="1:26" ht="18.75" x14ac:dyDescent="0.3">
      <c r="A25" s="29"/>
      <c r="B25" s="29"/>
      <c r="C25" s="29"/>
      <c r="D25" s="29"/>
      <c r="E25" s="29"/>
      <c r="F25" s="29"/>
      <c r="G25" s="29"/>
      <c r="H25" s="29"/>
      <c r="I25" s="29"/>
      <c r="J25" s="29"/>
      <c r="K25" s="29"/>
      <c r="L25" s="29"/>
      <c r="M25" s="29"/>
      <c r="N25" s="29"/>
      <c r="O25" s="29"/>
      <c r="P25" s="29"/>
      <c r="Q25" s="29" t="s">
        <v>862</v>
      </c>
      <c r="R25" s="29"/>
      <c r="S25" s="29"/>
      <c r="T25" s="29"/>
      <c r="U25" s="29"/>
      <c r="V25" s="29"/>
      <c r="W25" s="233">
        <v>0.9</v>
      </c>
      <c r="X25" s="29"/>
      <c r="Y25" s="29"/>
      <c r="Z25" s="29"/>
    </row>
    <row r="26" spans="1:26" ht="18.75" x14ac:dyDescent="0.3">
      <c r="A26" s="29"/>
      <c r="B26" s="29"/>
      <c r="C26" s="29"/>
      <c r="D26" s="29"/>
      <c r="E26" s="29"/>
      <c r="F26" s="29"/>
      <c r="G26" s="29"/>
      <c r="H26" s="29"/>
      <c r="I26" s="29"/>
      <c r="J26" s="29"/>
      <c r="K26" s="29"/>
      <c r="L26" s="29"/>
      <c r="M26" s="29"/>
      <c r="N26" s="29"/>
      <c r="O26" s="29"/>
      <c r="P26" s="29"/>
      <c r="Q26" s="29"/>
      <c r="R26" s="29"/>
      <c r="S26" s="29"/>
      <c r="T26" s="29"/>
      <c r="U26" s="29"/>
      <c r="V26" s="29"/>
      <c r="W26" s="233">
        <v>1</v>
      </c>
      <c r="X26" s="29"/>
      <c r="Y26" s="29"/>
      <c r="Z26" s="29"/>
    </row>
    <row r="27" spans="1:26" x14ac:dyDescent="0.2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pans="1:26" x14ac:dyDescent="0.2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x14ac:dyDescent="0.2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6"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x14ac:dyDescent="0.2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spans="1:26"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spans="1:26" x14ac:dyDescent="0.25">
      <c r="A34" s="29"/>
      <c r="B34" s="29" t="s">
        <v>2591</v>
      </c>
      <c r="C34" s="29"/>
      <c r="D34" s="29"/>
      <c r="E34" s="29"/>
      <c r="F34" s="29"/>
      <c r="G34" s="29"/>
      <c r="H34" s="29"/>
      <c r="I34" s="29"/>
      <c r="J34" s="29"/>
      <c r="K34" s="29"/>
      <c r="L34" s="29"/>
      <c r="M34" s="29"/>
      <c r="N34" s="29"/>
      <c r="O34" s="29"/>
      <c r="P34" s="29"/>
      <c r="Q34" s="29"/>
      <c r="R34" s="29"/>
      <c r="S34" s="29"/>
      <c r="T34" s="29"/>
      <c r="U34" s="29"/>
      <c r="V34" s="29"/>
      <c r="W34" s="29"/>
      <c r="X34" s="29"/>
      <c r="Y34" s="29"/>
      <c r="Z34" s="29"/>
    </row>
    <row r="35" spans="1:26" x14ac:dyDescent="0.25">
      <c r="A35" s="29"/>
      <c r="B35" s="33"/>
      <c r="C35" s="33"/>
      <c r="D35" s="33"/>
      <c r="E35" s="33"/>
      <c r="F35" s="33"/>
      <c r="G35" s="33"/>
      <c r="H35" s="33"/>
      <c r="I35" s="33"/>
      <c r="J35" s="33"/>
      <c r="K35" s="33"/>
      <c r="L35" s="33"/>
      <c r="M35" s="29"/>
      <c r="N35" s="29"/>
      <c r="O35" s="29"/>
      <c r="P35" s="29"/>
      <c r="Q35" s="29"/>
      <c r="R35" s="29"/>
      <c r="S35" s="29"/>
      <c r="T35" s="29"/>
      <c r="U35" s="29"/>
      <c r="V35" s="29"/>
      <c r="W35" s="29"/>
      <c r="X35" s="29"/>
      <c r="Y35" s="29"/>
      <c r="Z35" s="29"/>
    </row>
    <row r="36" spans="1:26" x14ac:dyDescent="0.25">
      <c r="A36" s="29"/>
      <c r="B36" s="33"/>
      <c r="C36" s="33"/>
      <c r="D36" s="33"/>
      <c r="E36" s="33"/>
      <c r="F36" s="33"/>
      <c r="G36" s="33"/>
      <c r="H36" s="33"/>
      <c r="I36" s="33" t="s">
        <v>2558</v>
      </c>
      <c r="J36" s="33" t="s">
        <v>2559</v>
      </c>
      <c r="K36" s="33" t="s">
        <v>2572</v>
      </c>
      <c r="L36" s="33" t="s">
        <v>2559</v>
      </c>
      <c r="M36" s="29"/>
      <c r="N36" s="29"/>
      <c r="O36" s="29"/>
      <c r="P36" s="29"/>
      <c r="Q36" s="29"/>
      <c r="R36" s="29"/>
      <c r="S36" s="29"/>
      <c r="T36" s="29"/>
      <c r="U36" s="29"/>
      <c r="V36" s="29"/>
      <c r="W36" s="29"/>
      <c r="X36" s="29"/>
      <c r="Y36" s="29"/>
      <c r="Z36" s="29"/>
    </row>
    <row r="37" spans="1:26" x14ac:dyDescent="0.25">
      <c r="A37" s="29"/>
      <c r="B37" s="33"/>
      <c r="C37" s="33"/>
      <c r="D37" s="33"/>
      <c r="E37" s="33"/>
      <c r="F37" s="33"/>
      <c r="G37" s="33"/>
      <c r="H37" s="33"/>
      <c r="I37" s="33" t="s">
        <v>2558</v>
      </c>
      <c r="J37" s="33" t="s">
        <v>2560</v>
      </c>
      <c r="K37" s="33" t="s">
        <v>2573</v>
      </c>
      <c r="L37" s="33" t="s">
        <v>2560</v>
      </c>
      <c r="M37" s="29"/>
      <c r="N37" s="29"/>
      <c r="O37" s="29"/>
      <c r="P37" s="29"/>
      <c r="Q37" s="29"/>
      <c r="R37" s="29"/>
      <c r="S37" s="29"/>
      <c r="T37" s="29"/>
      <c r="U37" s="29"/>
      <c r="V37" s="29"/>
      <c r="W37" s="29"/>
      <c r="X37" s="29"/>
      <c r="Y37" s="29"/>
      <c r="Z37" s="29"/>
    </row>
    <row r="38" spans="1:26" x14ac:dyDescent="0.25">
      <c r="A38" s="29"/>
      <c r="B38" s="33"/>
      <c r="C38" s="33"/>
      <c r="D38" s="33"/>
      <c r="E38" s="33"/>
      <c r="F38" s="33"/>
      <c r="G38" s="33"/>
      <c r="H38" s="33"/>
      <c r="I38" s="33" t="s">
        <v>2561</v>
      </c>
      <c r="J38" s="33" t="s">
        <v>2544</v>
      </c>
      <c r="K38" s="33" t="s">
        <v>2574</v>
      </c>
      <c r="L38" s="33" t="s">
        <v>2562</v>
      </c>
      <c r="M38" s="29"/>
      <c r="N38" s="29"/>
      <c r="O38" s="29"/>
      <c r="P38" s="29"/>
      <c r="Q38" s="29"/>
      <c r="R38" s="29"/>
      <c r="S38" s="29"/>
      <c r="T38" s="29"/>
      <c r="U38" s="29"/>
      <c r="V38" s="29"/>
      <c r="W38" s="29"/>
      <c r="X38" s="29"/>
      <c r="Y38" s="29"/>
      <c r="Z38" s="29"/>
    </row>
    <row r="39" spans="1:26"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x14ac:dyDescent="0.2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x14ac:dyDescent="0.2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x14ac:dyDescent="0.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x14ac:dyDescent="0.2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x14ac:dyDescent="0.2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sheetData>
  <mergeCells count="9">
    <mergeCell ref="T9:U9"/>
    <mergeCell ref="T10:U10"/>
    <mergeCell ref="T11:U11"/>
    <mergeCell ref="T3:U3"/>
    <mergeCell ref="T4:U4"/>
    <mergeCell ref="T5:U5"/>
    <mergeCell ref="T6:U6"/>
    <mergeCell ref="T7:U7"/>
    <mergeCell ref="T8:U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0"/>
  <sheetViews>
    <sheetView topLeftCell="A130" workbookViewId="0">
      <selection activeCell="F163" sqref="F163"/>
    </sheetView>
  </sheetViews>
  <sheetFormatPr defaultRowHeight="15" x14ac:dyDescent="0.25"/>
  <cols>
    <col min="1" max="1" width="54.7109375" bestFit="1" customWidth="1"/>
    <col min="2" max="2" width="15.28515625" customWidth="1"/>
    <col min="3" max="3" width="14.5703125" customWidth="1"/>
  </cols>
  <sheetData>
    <row r="1" spans="1:4" x14ac:dyDescent="0.25">
      <c r="A1" s="931" t="s">
        <v>9</v>
      </c>
      <c r="B1" s="931"/>
      <c r="C1" s="931"/>
      <c r="D1" s="931"/>
    </row>
    <row r="2" spans="1:4" ht="15.75" thickBot="1" x14ac:dyDescent="0.3"/>
    <row r="3" spans="1:4" ht="15.75" thickBot="1" x14ac:dyDescent="0.3">
      <c r="A3" s="358" t="s">
        <v>2746</v>
      </c>
      <c r="B3" s="361">
        <f>IFERROR(D3/C3,0)</f>
        <v>0</v>
      </c>
      <c r="C3" s="359">
        <f>SUM(C4:C35)</f>
        <v>0</v>
      </c>
      <c r="D3" s="360">
        <f>SUM(D4:D35)</f>
        <v>0</v>
      </c>
    </row>
    <row r="4" spans="1:4" x14ac:dyDescent="0.25">
      <c r="A4" s="354" t="str">
        <f>Diagnosi!D66</f>
        <v>Forno fusorio</v>
      </c>
      <c r="B4" s="355">
        <f>Diagnosi!I66</f>
        <v>0</v>
      </c>
      <c r="C4" s="356">
        <f>Diagnosi!J66</f>
        <v>0</v>
      </c>
      <c r="D4" s="357">
        <f t="shared" ref="D4:D35" si="0">B4*C4</f>
        <v>0</v>
      </c>
    </row>
    <row r="5" spans="1:4" x14ac:dyDescent="0.25">
      <c r="A5" s="354" t="str">
        <f>Diagnosi!D67</f>
        <v>Affinazione (LF)</v>
      </c>
      <c r="B5" s="355">
        <f>Diagnosi!I67</f>
        <v>0</v>
      </c>
      <c r="C5" s="356">
        <f>Diagnosi!J67</f>
        <v>0</v>
      </c>
      <c r="D5" s="357">
        <f t="shared" si="0"/>
        <v>0</v>
      </c>
    </row>
    <row r="6" spans="1:4" x14ac:dyDescent="0.25">
      <c r="A6" s="354" t="str">
        <f>Diagnosi!D68</f>
        <v>Colata continua</v>
      </c>
      <c r="B6" s="355">
        <f>Diagnosi!I68</f>
        <v>0</v>
      </c>
      <c r="C6" s="356">
        <f>Diagnosi!J68</f>
        <v>0</v>
      </c>
      <c r="D6" s="357">
        <f t="shared" si="0"/>
        <v>0</v>
      </c>
    </row>
    <row r="7" spans="1:4" x14ac:dyDescent="0.25">
      <c r="A7" s="354" t="str">
        <f>Diagnosi!D69</f>
        <v>Degasaggio</v>
      </c>
      <c r="B7" s="355">
        <f>Diagnosi!I69</f>
        <v>0</v>
      </c>
      <c r="C7" s="356">
        <f>Diagnosi!J69</f>
        <v>0</v>
      </c>
      <c r="D7" s="357">
        <f t="shared" si="0"/>
        <v>0</v>
      </c>
    </row>
    <row r="8" spans="1:4" x14ac:dyDescent="0.25">
      <c r="A8" s="354">
        <f>Diagnosi!D70</f>
        <v>0</v>
      </c>
      <c r="B8" s="355">
        <f>Diagnosi!I70</f>
        <v>0</v>
      </c>
      <c r="C8" s="356">
        <f>Diagnosi!J70</f>
        <v>0</v>
      </c>
      <c r="D8" s="357">
        <f t="shared" si="0"/>
        <v>0</v>
      </c>
    </row>
    <row r="9" spans="1:4" x14ac:dyDescent="0.25">
      <c r="A9" s="354">
        <f>Diagnosi!D71</f>
        <v>0</v>
      </c>
      <c r="B9" s="355">
        <f>Diagnosi!I71</f>
        <v>0</v>
      </c>
      <c r="C9" s="356">
        <f>Diagnosi!J71</f>
        <v>0</v>
      </c>
      <c r="D9" s="357">
        <f t="shared" si="0"/>
        <v>0</v>
      </c>
    </row>
    <row r="10" spans="1:4" x14ac:dyDescent="0.25">
      <c r="A10" s="354">
        <f>Diagnosi!D72</f>
        <v>0</v>
      </c>
      <c r="B10" s="355">
        <f>Diagnosi!I72</f>
        <v>0</v>
      </c>
      <c r="C10" s="356">
        <f>Diagnosi!J72</f>
        <v>0</v>
      </c>
      <c r="D10" s="357">
        <f t="shared" si="0"/>
        <v>0</v>
      </c>
    </row>
    <row r="11" spans="1:4" x14ac:dyDescent="0.25">
      <c r="A11" s="354" t="str">
        <f>Diagnosi!D73</f>
        <v>Forni di riscaldo/descagliatura</v>
      </c>
      <c r="B11" s="355">
        <f>Diagnosi!I73</f>
        <v>0</v>
      </c>
      <c r="C11" s="356">
        <f>Diagnosi!J73</f>
        <v>0</v>
      </c>
      <c r="D11" s="357">
        <f t="shared" si="0"/>
        <v>0</v>
      </c>
    </row>
    <row r="12" spans="1:4" x14ac:dyDescent="0.25">
      <c r="A12" s="354" t="str">
        <f>Diagnosi!D74</f>
        <v>Treno di laminazione</v>
      </c>
      <c r="B12" s="355">
        <f>Diagnosi!I74</f>
        <v>0</v>
      </c>
      <c r="C12" s="356">
        <f>Diagnosi!J74</f>
        <v>0</v>
      </c>
      <c r="D12" s="357">
        <f t="shared" si="0"/>
        <v>0</v>
      </c>
    </row>
    <row r="13" spans="1:4" x14ac:dyDescent="0.25">
      <c r="A13" s="354" t="str">
        <f>Diagnosi!D75</f>
        <v>Laminazione ad Anello</v>
      </c>
      <c r="B13" s="355">
        <f>Diagnosi!I75</f>
        <v>0</v>
      </c>
      <c r="C13" s="356">
        <f>Diagnosi!J75</f>
        <v>0</v>
      </c>
      <c r="D13" s="357">
        <f t="shared" si="0"/>
        <v>0</v>
      </c>
    </row>
    <row r="14" spans="1:4" x14ac:dyDescent="0.25">
      <c r="A14" s="354" t="str">
        <f>Diagnosi!D76</f>
        <v>Trattamenti termici</v>
      </c>
      <c r="B14" s="355">
        <f>Diagnosi!I76</f>
        <v>0</v>
      </c>
      <c r="C14" s="356">
        <f>Diagnosi!J76</f>
        <v>0</v>
      </c>
      <c r="D14" s="357">
        <f t="shared" si="0"/>
        <v>0</v>
      </c>
    </row>
    <row r="15" spans="1:4" x14ac:dyDescent="0.25">
      <c r="A15" s="354" t="str">
        <f>Diagnosi!D77</f>
        <v>Formazione del fascio laminato (taglio, impacchettamento)</v>
      </c>
      <c r="B15" s="355">
        <f>Diagnosi!I77</f>
        <v>0</v>
      </c>
      <c r="C15" s="356">
        <f>Diagnosi!J77</f>
        <v>0</v>
      </c>
      <c r="D15" s="357">
        <f t="shared" si="0"/>
        <v>0</v>
      </c>
    </row>
    <row r="16" spans="1:4" x14ac:dyDescent="0.25">
      <c r="A16" s="354" t="str">
        <f>Diagnosi!D78</f>
        <v>Rifusione sotto scoria ESR</v>
      </c>
      <c r="B16" s="355">
        <f>Diagnosi!I78</f>
        <v>0</v>
      </c>
      <c r="C16" s="356">
        <f>Diagnosi!J78</f>
        <v>0</v>
      </c>
      <c r="D16" s="357">
        <f t="shared" si="0"/>
        <v>0</v>
      </c>
    </row>
    <row r="17" spans="1:4" x14ac:dyDescent="0.25">
      <c r="A17" s="354" t="str">
        <f>Diagnosi!D79</f>
        <v>Presse e magli</v>
      </c>
      <c r="B17" s="355">
        <f>Diagnosi!I79</f>
        <v>0</v>
      </c>
      <c r="C17" s="356">
        <f>Diagnosi!J79</f>
        <v>0</v>
      </c>
      <c r="D17" s="357">
        <f t="shared" si="0"/>
        <v>0</v>
      </c>
    </row>
    <row r="18" spans="1:4" x14ac:dyDescent="0.25">
      <c r="A18" s="354" t="str">
        <f>Diagnosi!D80</f>
        <v>Lavorazioni meccaniche</v>
      </c>
      <c r="B18" s="355">
        <f>Diagnosi!I80</f>
        <v>0</v>
      </c>
      <c r="C18" s="356">
        <f>Diagnosi!J80</f>
        <v>0</v>
      </c>
      <c r="D18" s="357">
        <f t="shared" si="0"/>
        <v>0</v>
      </c>
    </row>
    <row r="19" spans="1:4" x14ac:dyDescent="0.25">
      <c r="A19" s="354">
        <f>Diagnosi!D81</f>
        <v>0</v>
      </c>
      <c r="B19" s="355">
        <f>Diagnosi!I81</f>
        <v>0</v>
      </c>
      <c r="C19" s="356">
        <f>Diagnosi!J81</f>
        <v>0</v>
      </c>
      <c r="D19" s="357">
        <f t="shared" si="0"/>
        <v>0</v>
      </c>
    </row>
    <row r="20" spans="1:4" x14ac:dyDescent="0.25">
      <c r="A20" s="354">
        <f>Diagnosi!D82</f>
        <v>0</v>
      </c>
      <c r="B20" s="355">
        <f>Diagnosi!I82</f>
        <v>0</v>
      </c>
      <c r="C20" s="356">
        <f>Diagnosi!J82</f>
        <v>0</v>
      </c>
      <c r="D20" s="357">
        <f t="shared" si="0"/>
        <v>0</v>
      </c>
    </row>
    <row r="21" spans="1:4" x14ac:dyDescent="0.25">
      <c r="A21" s="354" t="str">
        <f>Diagnosi!D83</f>
        <v>Decapaggio</v>
      </c>
      <c r="B21" s="355">
        <f>Diagnosi!I83</f>
        <v>0</v>
      </c>
      <c r="C21" s="356">
        <f>Diagnosi!J83</f>
        <v>0</v>
      </c>
      <c r="D21" s="357">
        <f t="shared" si="0"/>
        <v>0</v>
      </c>
    </row>
    <row r="22" spans="1:4" x14ac:dyDescent="0.25">
      <c r="A22" s="354" t="str">
        <f>Diagnosi!D84</f>
        <v>Treno di laminazione</v>
      </c>
      <c r="B22" s="355">
        <f>Diagnosi!I84</f>
        <v>0</v>
      </c>
      <c r="C22" s="356">
        <f>Diagnosi!J84</f>
        <v>0</v>
      </c>
      <c r="D22" s="357">
        <f t="shared" si="0"/>
        <v>0</v>
      </c>
    </row>
    <row r="23" spans="1:4" x14ac:dyDescent="0.25">
      <c r="A23" s="354" t="str">
        <f>Diagnosi!D85</f>
        <v>Zincatura</v>
      </c>
      <c r="B23" s="355">
        <f>Diagnosi!I85</f>
        <v>0</v>
      </c>
      <c r="C23" s="356">
        <f>Diagnosi!J85</f>
        <v>0</v>
      </c>
      <c r="D23" s="357">
        <f t="shared" si="0"/>
        <v>0</v>
      </c>
    </row>
    <row r="24" spans="1:4" x14ac:dyDescent="0.25">
      <c r="A24" s="354" t="str">
        <f>Diagnosi!D86</f>
        <v>Verniciatura</v>
      </c>
      <c r="B24" s="355">
        <f>Diagnosi!I86</f>
        <v>0</v>
      </c>
      <c r="C24" s="356">
        <f>Diagnosi!J86</f>
        <v>0</v>
      </c>
      <c r="D24" s="357">
        <f t="shared" si="0"/>
        <v>0</v>
      </c>
    </row>
    <row r="25" spans="1:4" x14ac:dyDescent="0.25">
      <c r="A25" s="354" t="str">
        <f>Diagnosi!D87</f>
        <v>Taglio e spianatura</v>
      </c>
      <c r="B25" s="355">
        <f>Diagnosi!I87</f>
        <v>0</v>
      </c>
      <c r="C25" s="356">
        <f>Diagnosi!J87</f>
        <v>0</v>
      </c>
      <c r="D25" s="357">
        <f t="shared" si="0"/>
        <v>0</v>
      </c>
    </row>
    <row r="26" spans="1:4" x14ac:dyDescent="0.25">
      <c r="A26" s="354" t="str">
        <f>Diagnosi!D88</f>
        <v>Trattamenti superficiali</v>
      </c>
      <c r="B26" s="355">
        <f>Diagnosi!I88</f>
        <v>0</v>
      </c>
      <c r="C26" s="356">
        <f>Diagnosi!J88</f>
        <v>0</v>
      </c>
      <c r="D26" s="357">
        <f t="shared" si="0"/>
        <v>0</v>
      </c>
    </row>
    <row r="27" spans="1:4" x14ac:dyDescent="0.25">
      <c r="A27" s="354" t="str">
        <f>Diagnosi!D89</f>
        <v>Trattamenti termici</v>
      </c>
      <c r="B27" s="355">
        <f>Diagnosi!I89</f>
        <v>0</v>
      </c>
      <c r="C27" s="356">
        <f>Diagnosi!J89</f>
        <v>0</v>
      </c>
      <c r="D27" s="357">
        <f t="shared" si="0"/>
        <v>0</v>
      </c>
    </row>
    <row r="28" spans="1:4" x14ac:dyDescent="0.25">
      <c r="A28" s="354" t="str">
        <f>Diagnosi!D90</f>
        <v>Profilatura</v>
      </c>
      <c r="B28" s="355">
        <f>Diagnosi!I90</f>
        <v>0</v>
      </c>
      <c r="C28" s="356">
        <f>Diagnosi!J90</f>
        <v>0</v>
      </c>
      <c r="D28" s="357">
        <f t="shared" si="0"/>
        <v>0</v>
      </c>
    </row>
    <row r="29" spans="1:4" x14ac:dyDescent="0.25">
      <c r="A29" s="354" t="str">
        <f>Diagnosi!D91</f>
        <v>Raddrizzatura/rettifica</v>
      </c>
      <c r="B29" s="355">
        <f>Diagnosi!I91</f>
        <v>0</v>
      </c>
      <c r="C29" s="356">
        <f>Diagnosi!J91</f>
        <v>0</v>
      </c>
      <c r="D29" s="357">
        <f t="shared" si="0"/>
        <v>0</v>
      </c>
    </row>
    <row r="30" spans="1:4" x14ac:dyDescent="0.25">
      <c r="A30" s="354" t="str">
        <f>Diagnosi!D92</f>
        <v>Trafilatura</v>
      </c>
      <c r="B30" s="355">
        <f>Diagnosi!I92</f>
        <v>0</v>
      </c>
      <c r="C30" s="356">
        <f>Diagnosi!J92</f>
        <v>0</v>
      </c>
      <c r="D30" s="357">
        <f t="shared" si="0"/>
        <v>0</v>
      </c>
    </row>
    <row r="31" spans="1:4" x14ac:dyDescent="0.25">
      <c r="A31" s="354" t="str">
        <f>Diagnosi!D93</f>
        <v>Appuntitura</v>
      </c>
      <c r="B31" s="355">
        <f>Diagnosi!I93</f>
        <v>0</v>
      </c>
      <c r="C31" s="356">
        <f>Diagnosi!J93</f>
        <v>0</v>
      </c>
      <c r="D31" s="357">
        <f t="shared" si="0"/>
        <v>0</v>
      </c>
    </row>
    <row r="32" spans="1:4" x14ac:dyDescent="0.25">
      <c r="A32" s="354" t="str">
        <f>Diagnosi!D94</f>
        <v>Filettatura</v>
      </c>
      <c r="B32" s="355">
        <f>Diagnosi!I94</f>
        <v>0</v>
      </c>
      <c r="C32" s="356">
        <f>Diagnosi!J94</f>
        <v>0</v>
      </c>
      <c r="D32" s="357">
        <f t="shared" si="0"/>
        <v>0</v>
      </c>
    </row>
    <row r="33" spans="1:4" x14ac:dyDescent="0.25">
      <c r="A33" s="354" t="str">
        <f>Diagnosi!D95</f>
        <v>Collaudi e controlli non distruttivi</v>
      </c>
      <c r="B33" s="355">
        <f>Diagnosi!I95</f>
        <v>0</v>
      </c>
      <c r="C33" s="356">
        <f>Diagnosi!J95</f>
        <v>0</v>
      </c>
      <c r="D33" s="357">
        <f t="shared" si="0"/>
        <v>0</v>
      </c>
    </row>
    <row r="34" spans="1:4" x14ac:dyDescent="0.25">
      <c r="A34" s="354">
        <f>Diagnosi!D96</f>
        <v>0</v>
      </c>
      <c r="B34" s="355">
        <f>Diagnosi!I96</f>
        <v>0</v>
      </c>
      <c r="C34" s="356">
        <f>Diagnosi!J96</f>
        <v>0</v>
      </c>
      <c r="D34" s="357">
        <f t="shared" si="0"/>
        <v>0</v>
      </c>
    </row>
    <row r="35" spans="1:4" x14ac:dyDescent="0.25">
      <c r="A35" s="354">
        <f>Diagnosi!D97</f>
        <v>0</v>
      </c>
      <c r="B35" s="355">
        <f>Diagnosi!I97</f>
        <v>0</v>
      </c>
      <c r="C35" s="356">
        <f>Diagnosi!J97</f>
        <v>0</v>
      </c>
      <c r="D35" s="357">
        <f t="shared" si="0"/>
        <v>0</v>
      </c>
    </row>
    <row r="36" spans="1:4" ht="15.75" thickBot="1" x14ac:dyDescent="0.3">
      <c r="A36" s="354"/>
      <c r="B36" s="355"/>
      <c r="C36" s="356"/>
      <c r="D36" s="357"/>
    </row>
    <row r="37" spans="1:4" ht="15.75" thickBot="1" x14ac:dyDescent="0.3">
      <c r="A37" s="358" t="s">
        <v>2756</v>
      </c>
      <c r="B37" s="361">
        <f>IFERROR(D37/C37,0)</f>
        <v>0</v>
      </c>
      <c r="C37" s="359">
        <f>SUM(C38:C50)</f>
        <v>0</v>
      </c>
      <c r="D37" s="360">
        <f>SUM(D38:D50)</f>
        <v>0</v>
      </c>
    </row>
    <row r="38" spans="1:4" x14ac:dyDescent="0.25">
      <c r="A38" s="354" t="str">
        <f>Diagnosi!D100</f>
        <v>Aspirazione/Impianto fumi</v>
      </c>
      <c r="B38" s="355">
        <f>Diagnosi!I100</f>
        <v>0</v>
      </c>
      <c r="C38" s="356">
        <f>Diagnosi!J100</f>
        <v>0</v>
      </c>
      <c r="D38" s="357">
        <f t="shared" ref="D38:D59" si="1">B38*C38</f>
        <v>0</v>
      </c>
    </row>
    <row r="39" spans="1:4" x14ac:dyDescent="0.25">
      <c r="A39" s="354" t="str">
        <f>Diagnosi!D101</f>
        <v>Aria compressa</v>
      </c>
      <c r="B39" s="355">
        <f>Diagnosi!I101</f>
        <v>0</v>
      </c>
      <c r="C39" s="356">
        <f>Diagnosi!J101</f>
        <v>0</v>
      </c>
      <c r="D39" s="357">
        <f t="shared" si="1"/>
        <v>0</v>
      </c>
    </row>
    <row r="40" spans="1:4" x14ac:dyDescent="0.25">
      <c r="A40" s="354" t="str">
        <f>Diagnosi!D102</f>
        <v>Movimentazione e/o carriponte materia prima e/o finito</v>
      </c>
      <c r="B40" s="355">
        <f>Diagnosi!I102</f>
        <v>0</v>
      </c>
      <c r="C40" s="356">
        <f>Diagnosi!J102</f>
        <v>0</v>
      </c>
      <c r="D40" s="357">
        <f t="shared" si="1"/>
        <v>0</v>
      </c>
    </row>
    <row r="41" spans="1:4" x14ac:dyDescent="0.25">
      <c r="A41" s="354" t="str">
        <f>Diagnosi!D103</f>
        <v>Distribuzione fluidi di raffreddamento ed eventuali trattamenti</v>
      </c>
      <c r="B41" s="355">
        <f>Diagnosi!I103</f>
        <v>0</v>
      </c>
      <c r="C41" s="356">
        <f>Diagnosi!J103</f>
        <v>0</v>
      </c>
      <c r="D41" s="357">
        <f t="shared" si="1"/>
        <v>0</v>
      </c>
    </row>
    <row r="42" spans="1:4" x14ac:dyDescent="0.25">
      <c r="A42" s="354" t="str">
        <f>Diagnosi!D104</f>
        <v>Produzione gas tecnici (PSA)</v>
      </c>
      <c r="B42" s="355">
        <f>Diagnosi!I104</f>
        <v>0</v>
      </c>
      <c r="C42" s="356">
        <f>Diagnosi!J104</f>
        <v>0</v>
      </c>
      <c r="D42" s="357">
        <f t="shared" si="1"/>
        <v>0</v>
      </c>
    </row>
    <row r="43" spans="1:4" x14ac:dyDescent="0.25">
      <c r="A43" s="354" t="str">
        <f>Diagnosi!D105</f>
        <v>Riscaldo siviere/paniere</v>
      </c>
      <c r="B43" s="355">
        <f>Diagnosi!I105</f>
        <v>0</v>
      </c>
      <c r="C43" s="356">
        <f>Diagnosi!J105</f>
        <v>0</v>
      </c>
      <c r="D43" s="357">
        <f t="shared" si="1"/>
        <v>0</v>
      </c>
    </row>
    <row r="44" spans="1:4" x14ac:dyDescent="0.25">
      <c r="A44" s="354" t="str">
        <f>Diagnosi!D106</f>
        <v>Officine/tornerie/attrezzaggi/carpenterie</v>
      </c>
      <c r="B44" s="355">
        <f>Diagnosi!I106</f>
        <v>0</v>
      </c>
      <c r="C44" s="356">
        <f>Diagnosi!J106</f>
        <v>0</v>
      </c>
      <c r="D44" s="357">
        <f t="shared" si="1"/>
        <v>0</v>
      </c>
    </row>
    <row r="45" spans="1:4" x14ac:dyDescent="0.25">
      <c r="A45" s="354" t="str">
        <f>Diagnosi!D107</f>
        <v>Generatori di vapore</v>
      </c>
      <c r="B45" s="355">
        <f>Diagnosi!I107</f>
        <v>0</v>
      </c>
      <c r="C45" s="356">
        <f>Diagnosi!J107</f>
        <v>0</v>
      </c>
      <c r="D45" s="357">
        <f t="shared" si="1"/>
        <v>0</v>
      </c>
    </row>
    <row r="46" spans="1:4" x14ac:dyDescent="0.25">
      <c r="A46" s="354">
        <f>Diagnosi!D108</f>
        <v>0</v>
      </c>
      <c r="B46" s="355">
        <f>Diagnosi!I108</f>
        <v>0</v>
      </c>
      <c r="C46" s="356">
        <f>Diagnosi!J108</f>
        <v>0</v>
      </c>
      <c r="D46" s="357">
        <f t="shared" si="1"/>
        <v>0</v>
      </c>
    </row>
    <row r="47" spans="1:4" x14ac:dyDescent="0.25">
      <c r="A47" s="354">
        <f>Diagnosi!D109</f>
        <v>0</v>
      </c>
      <c r="B47" s="355">
        <f>Diagnosi!I109</f>
        <v>0</v>
      </c>
      <c r="C47" s="356">
        <f>Diagnosi!J109</f>
        <v>0</v>
      </c>
      <c r="D47" s="357">
        <f t="shared" si="1"/>
        <v>0</v>
      </c>
    </row>
    <row r="48" spans="1:4" x14ac:dyDescent="0.25">
      <c r="A48" s="354">
        <f>Diagnosi!D110</f>
        <v>0</v>
      </c>
      <c r="B48" s="355">
        <f>Diagnosi!I110</f>
        <v>0</v>
      </c>
      <c r="C48" s="356">
        <f>Diagnosi!J110</f>
        <v>0</v>
      </c>
      <c r="D48" s="357">
        <f t="shared" si="1"/>
        <v>0</v>
      </c>
    </row>
    <row r="49" spans="1:4" x14ac:dyDescent="0.25">
      <c r="A49" s="354">
        <f>Diagnosi!D111</f>
        <v>0</v>
      </c>
      <c r="B49" s="355">
        <f>Diagnosi!I111</f>
        <v>0</v>
      </c>
      <c r="C49" s="356">
        <f>Diagnosi!J111</f>
        <v>0</v>
      </c>
      <c r="D49" s="357">
        <f t="shared" si="1"/>
        <v>0</v>
      </c>
    </row>
    <row r="50" spans="1:4" x14ac:dyDescent="0.25">
      <c r="A50" s="354">
        <f>Diagnosi!D112</f>
        <v>0</v>
      </c>
      <c r="B50" s="355">
        <f>Diagnosi!I112</f>
        <v>0</v>
      </c>
      <c r="C50" s="356">
        <f>Diagnosi!J112</f>
        <v>0</v>
      </c>
      <c r="D50" s="357">
        <f t="shared" si="1"/>
        <v>0</v>
      </c>
    </row>
    <row r="51" spans="1:4" ht="15.75" thickBot="1" x14ac:dyDescent="0.3">
      <c r="A51" s="354"/>
      <c r="B51" s="355"/>
      <c r="C51" s="356"/>
      <c r="D51" s="357"/>
    </row>
    <row r="52" spans="1:4" ht="15.75" thickBot="1" x14ac:dyDescent="0.3">
      <c r="A52" s="358" t="s">
        <v>2757</v>
      </c>
      <c r="B52" s="361">
        <f>IFERROR(D52/C52,0)</f>
        <v>0</v>
      </c>
      <c r="C52" s="359">
        <f>SUM(C53:C59)</f>
        <v>0</v>
      </c>
      <c r="D52" s="360">
        <f>SUM(D53:D59)</f>
        <v>0</v>
      </c>
    </row>
    <row r="53" spans="1:4" x14ac:dyDescent="0.25">
      <c r="A53" s="354" t="str">
        <f>Diagnosi!D115</f>
        <v>Illuminazione reparti</v>
      </c>
      <c r="B53" s="355">
        <f>Diagnosi!I115</f>
        <v>0</v>
      </c>
      <c r="C53" s="356">
        <f>Diagnosi!J115</f>
        <v>0</v>
      </c>
      <c r="D53" s="357">
        <f t="shared" si="1"/>
        <v>0</v>
      </c>
    </row>
    <row r="54" spans="1:4" x14ac:dyDescent="0.25">
      <c r="A54" s="354" t="str">
        <f>Diagnosi!D116</f>
        <v>Climatizzazione invernale/estiva e produzione ACS</v>
      </c>
      <c r="B54" s="355">
        <f>Diagnosi!I116</f>
        <v>0</v>
      </c>
      <c r="C54" s="356">
        <f>Diagnosi!J116</f>
        <v>0</v>
      </c>
      <c r="D54" s="357">
        <f t="shared" si="1"/>
        <v>0</v>
      </c>
    </row>
    <row r="55" spans="1:4" x14ac:dyDescent="0.25">
      <c r="A55" s="354">
        <f>Diagnosi!D117</f>
        <v>0</v>
      </c>
      <c r="B55" s="355">
        <f>Diagnosi!I117</f>
        <v>0</v>
      </c>
      <c r="C55" s="356">
        <f>Diagnosi!J117</f>
        <v>0</v>
      </c>
      <c r="D55" s="357">
        <f t="shared" si="1"/>
        <v>0</v>
      </c>
    </row>
    <row r="56" spans="1:4" x14ac:dyDescent="0.25">
      <c r="A56" s="354">
        <f>Diagnosi!D118</f>
        <v>0</v>
      </c>
      <c r="B56" s="355">
        <f>Diagnosi!I118</f>
        <v>0</v>
      </c>
      <c r="C56" s="356">
        <f>Diagnosi!J118</f>
        <v>0</v>
      </c>
      <c r="D56" s="357">
        <f t="shared" si="1"/>
        <v>0</v>
      </c>
    </row>
    <row r="57" spans="1:4" x14ac:dyDescent="0.25">
      <c r="A57" s="354">
        <f>Diagnosi!D119</f>
        <v>0</v>
      </c>
      <c r="B57" s="355">
        <f>Diagnosi!I119</f>
        <v>0</v>
      </c>
      <c r="C57" s="356">
        <f>Diagnosi!J119</f>
        <v>0</v>
      </c>
      <c r="D57" s="357">
        <f t="shared" si="1"/>
        <v>0</v>
      </c>
    </row>
    <row r="58" spans="1:4" x14ac:dyDescent="0.25">
      <c r="A58" s="354">
        <f>Diagnosi!D120</f>
        <v>0</v>
      </c>
      <c r="B58" s="355">
        <f>Diagnosi!I120</f>
        <v>0</v>
      </c>
      <c r="C58" s="356">
        <f>Diagnosi!J120</f>
        <v>0</v>
      </c>
      <c r="D58" s="357">
        <f t="shared" si="1"/>
        <v>0</v>
      </c>
    </row>
    <row r="59" spans="1:4" x14ac:dyDescent="0.25">
      <c r="A59" s="354">
        <f>Diagnosi!D121</f>
        <v>0</v>
      </c>
      <c r="B59" s="355">
        <f>Diagnosi!I121</f>
        <v>0</v>
      </c>
      <c r="C59" s="356">
        <f>Diagnosi!J121</f>
        <v>0</v>
      </c>
      <c r="D59" s="357">
        <f t="shared" si="1"/>
        <v>0</v>
      </c>
    </row>
    <row r="60" spans="1:4" x14ac:dyDescent="0.25">
      <c r="A60" s="354"/>
      <c r="B60" s="355"/>
      <c r="C60" s="356"/>
      <c r="D60" s="357"/>
    </row>
    <row r="63" spans="1:4" x14ac:dyDescent="0.25">
      <c r="A63" s="931" t="s">
        <v>2753</v>
      </c>
      <c r="B63" s="931"/>
      <c r="C63" s="931"/>
      <c r="D63" s="931"/>
    </row>
    <row r="64" spans="1:4" ht="15.75" thickBot="1" x14ac:dyDescent="0.3"/>
    <row r="65" spans="1:4" ht="15.75" thickBot="1" x14ac:dyDescent="0.3">
      <c r="A65" s="358" t="s">
        <v>2746</v>
      </c>
      <c r="B65" s="361">
        <f>IFERROR(D65/C65,0)</f>
        <v>0</v>
      </c>
      <c r="C65" s="359">
        <f>SUM(C66:C85)</f>
        <v>0</v>
      </c>
      <c r="D65" s="360">
        <f>SUM(D66:D85)</f>
        <v>0</v>
      </c>
    </row>
    <row r="66" spans="1:4" x14ac:dyDescent="0.25">
      <c r="A66" t="str">
        <f>Diagnosi!D129</f>
        <v>Forno fusorio</v>
      </c>
      <c r="B66">
        <f>Diagnosi!I129</f>
        <v>0</v>
      </c>
      <c r="C66">
        <f>Diagnosi!J129</f>
        <v>0</v>
      </c>
      <c r="D66">
        <f>B66*C66</f>
        <v>0</v>
      </c>
    </row>
    <row r="67" spans="1:4" x14ac:dyDescent="0.25">
      <c r="A67" t="str">
        <f>Diagnosi!D130</f>
        <v>Colata continua</v>
      </c>
      <c r="B67">
        <f>Diagnosi!I130</f>
        <v>0</v>
      </c>
      <c r="C67">
        <f>Diagnosi!J130</f>
        <v>0</v>
      </c>
      <c r="D67">
        <f t="shared" ref="D67:D85" si="2">B67*C67</f>
        <v>0</v>
      </c>
    </row>
    <row r="68" spans="1:4" x14ac:dyDescent="0.25">
      <c r="A68" t="str">
        <f>Diagnosi!D131</f>
        <v>Degasaggio</v>
      </c>
      <c r="B68">
        <f>Diagnosi!I131</f>
        <v>0</v>
      </c>
      <c r="C68">
        <f>Diagnosi!J131</f>
        <v>0</v>
      </c>
      <c r="D68">
        <f t="shared" si="2"/>
        <v>0</v>
      </c>
    </row>
    <row r="69" spans="1:4" x14ac:dyDescent="0.25">
      <c r="A69">
        <f>Diagnosi!D132</f>
        <v>0</v>
      </c>
      <c r="B69">
        <f>Diagnosi!I132</f>
        <v>0</v>
      </c>
      <c r="C69">
        <f>Diagnosi!J132</f>
        <v>0</v>
      </c>
      <c r="D69">
        <f t="shared" si="2"/>
        <v>0</v>
      </c>
    </row>
    <row r="70" spans="1:4" x14ac:dyDescent="0.25">
      <c r="A70">
        <f>Diagnosi!D133</f>
        <v>0</v>
      </c>
      <c r="B70">
        <f>Diagnosi!I133</f>
        <v>0</v>
      </c>
      <c r="C70">
        <f>Diagnosi!J133</f>
        <v>0</v>
      </c>
      <c r="D70">
        <f t="shared" si="2"/>
        <v>0</v>
      </c>
    </row>
    <row r="71" spans="1:4" x14ac:dyDescent="0.25">
      <c r="A71">
        <f>Diagnosi!D134</f>
        <v>0</v>
      </c>
      <c r="B71">
        <f>Diagnosi!I134</f>
        <v>0</v>
      </c>
      <c r="C71">
        <f>Diagnosi!J134</f>
        <v>0</v>
      </c>
      <c r="D71">
        <f t="shared" si="2"/>
        <v>0</v>
      </c>
    </row>
    <row r="72" spans="1:4" x14ac:dyDescent="0.25">
      <c r="A72" t="str">
        <f>Diagnosi!D135</f>
        <v>Forni di riscaldo/descagliatura</v>
      </c>
      <c r="B72">
        <f>Diagnosi!I135</f>
        <v>0</v>
      </c>
      <c r="C72">
        <f>Diagnosi!J135</f>
        <v>0</v>
      </c>
      <c r="D72">
        <f t="shared" si="2"/>
        <v>0</v>
      </c>
    </row>
    <row r="73" spans="1:4" x14ac:dyDescent="0.25">
      <c r="A73" t="str">
        <f>Diagnosi!D136</f>
        <v>Trattamenti termici</v>
      </c>
      <c r="B73">
        <f>Diagnosi!I136</f>
        <v>0</v>
      </c>
      <c r="C73">
        <f>Diagnosi!J136</f>
        <v>0</v>
      </c>
      <c r="D73">
        <f t="shared" si="2"/>
        <v>0</v>
      </c>
    </row>
    <row r="74" spans="1:4" x14ac:dyDescent="0.25">
      <c r="A74" t="str">
        <f>Diagnosi!D137</f>
        <v>Altri trattamenti</v>
      </c>
      <c r="B74">
        <f>Diagnosi!I137</f>
        <v>0</v>
      </c>
      <c r="C74">
        <f>Diagnosi!J137</f>
        <v>0</v>
      </c>
      <c r="D74">
        <f t="shared" si="2"/>
        <v>0</v>
      </c>
    </row>
    <row r="75" spans="1:4" x14ac:dyDescent="0.25">
      <c r="A75">
        <f>Diagnosi!D138</f>
        <v>0</v>
      </c>
      <c r="B75">
        <f>Diagnosi!I138</f>
        <v>0</v>
      </c>
      <c r="C75">
        <f>Diagnosi!J138</f>
        <v>0</v>
      </c>
      <c r="D75">
        <f t="shared" si="2"/>
        <v>0</v>
      </c>
    </row>
    <row r="76" spans="1:4" x14ac:dyDescent="0.25">
      <c r="A76">
        <f>Diagnosi!D139</f>
        <v>0</v>
      </c>
      <c r="B76">
        <f>Diagnosi!I139</f>
        <v>0</v>
      </c>
      <c r="C76">
        <f>Diagnosi!J139</f>
        <v>0</v>
      </c>
      <c r="D76">
        <f t="shared" si="2"/>
        <v>0</v>
      </c>
    </row>
    <row r="77" spans="1:4" x14ac:dyDescent="0.25">
      <c r="A77">
        <f>Diagnosi!D140</f>
        <v>0</v>
      </c>
      <c r="B77">
        <f>Diagnosi!I140</f>
        <v>0</v>
      </c>
      <c r="C77">
        <f>Diagnosi!J140</f>
        <v>0</v>
      </c>
      <c r="D77">
        <f t="shared" si="2"/>
        <v>0</v>
      </c>
    </row>
    <row r="78" spans="1:4" x14ac:dyDescent="0.25">
      <c r="A78" t="str">
        <f>Diagnosi!D141</f>
        <v>Zincatura</v>
      </c>
      <c r="B78">
        <f>Diagnosi!I141</f>
        <v>0</v>
      </c>
      <c r="C78">
        <f>Diagnosi!J141</f>
        <v>0</v>
      </c>
      <c r="D78">
        <f t="shared" si="2"/>
        <v>0</v>
      </c>
    </row>
    <row r="79" spans="1:4" x14ac:dyDescent="0.25">
      <c r="A79" t="str">
        <f>Diagnosi!D142</f>
        <v>Verniciatura</v>
      </c>
      <c r="B79">
        <f>Diagnosi!I142</f>
        <v>0</v>
      </c>
      <c r="C79">
        <f>Diagnosi!J142</f>
        <v>0</v>
      </c>
      <c r="D79">
        <f t="shared" si="2"/>
        <v>0</v>
      </c>
    </row>
    <row r="80" spans="1:4" x14ac:dyDescent="0.25">
      <c r="A80" t="str">
        <f>Diagnosi!D143</f>
        <v>Decapaggio</v>
      </c>
      <c r="B80">
        <f>Diagnosi!I143</f>
        <v>0</v>
      </c>
      <c r="C80">
        <f>Diagnosi!J143</f>
        <v>0</v>
      </c>
      <c r="D80">
        <f t="shared" si="2"/>
        <v>0</v>
      </c>
    </row>
    <row r="81" spans="1:4" x14ac:dyDescent="0.25">
      <c r="A81" t="str">
        <f>Diagnosi!D144</f>
        <v>Trattamenti termici</v>
      </c>
      <c r="B81">
        <f>Diagnosi!I144</f>
        <v>0</v>
      </c>
      <c r="C81">
        <f>Diagnosi!J144</f>
        <v>0</v>
      </c>
      <c r="D81">
        <f t="shared" si="2"/>
        <v>0</v>
      </c>
    </row>
    <row r="82" spans="1:4" x14ac:dyDescent="0.25">
      <c r="A82" t="str">
        <f>Diagnosi!D145</f>
        <v>Trattamenti superficiali</v>
      </c>
      <c r="B82">
        <f>Diagnosi!I145</f>
        <v>0</v>
      </c>
      <c r="C82">
        <f>Diagnosi!J145</f>
        <v>0</v>
      </c>
      <c r="D82">
        <f t="shared" si="2"/>
        <v>0</v>
      </c>
    </row>
    <row r="83" spans="1:4" x14ac:dyDescent="0.25">
      <c r="A83">
        <f>Diagnosi!D146</f>
        <v>0</v>
      </c>
      <c r="B83">
        <f>Diagnosi!I146</f>
        <v>0</v>
      </c>
      <c r="C83">
        <f>Diagnosi!J146</f>
        <v>0</v>
      </c>
      <c r="D83">
        <f t="shared" si="2"/>
        <v>0</v>
      </c>
    </row>
    <row r="84" spans="1:4" x14ac:dyDescent="0.25">
      <c r="A84">
        <f>Diagnosi!D147</f>
        <v>0</v>
      </c>
      <c r="B84">
        <f>Diagnosi!I147</f>
        <v>0</v>
      </c>
      <c r="C84">
        <f>Diagnosi!J147</f>
        <v>0</v>
      </c>
      <c r="D84">
        <f t="shared" si="2"/>
        <v>0</v>
      </c>
    </row>
    <row r="85" spans="1:4" x14ac:dyDescent="0.25">
      <c r="A85">
        <f>Diagnosi!D148</f>
        <v>0</v>
      </c>
      <c r="B85">
        <f>Diagnosi!I148</f>
        <v>0</v>
      </c>
      <c r="C85">
        <f>Diagnosi!J148</f>
        <v>0</v>
      </c>
      <c r="D85">
        <f t="shared" si="2"/>
        <v>0</v>
      </c>
    </row>
    <row r="86" spans="1:4" ht="15.75" thickBot="1" x14ac:dyDescent="0.3"/>
    <row r="87" spans="1:4" ht="15.75" thickBot="1" x14ac:dyDescent="0.3">
      <c r="A87" s="358" t="s">
        <v>2756</v>
      </c>
      <c r="B87" s="361">
        <f>IFERROR(D87/C87,0)</f>
        <v>0</v>
      </c>
      <c r="C87" s="359">
        <f>SUM(C88:C96)</f>
        <v>0</v>
      </c>
      <c r="D87" s="360">
        <f>SUM(D88:D96)</f>
        <v>0</v>
      </c>
    </row>
    <row r="88" spans="1:4" x14ac:dyDescent="0.25">
      <c r="A88" t="str">
        <f>Diagnosi!D151</f>
        <v>Distribuzione fluidi di raffreddamento ed eventuali trattamenti</v>
      </c>
      <c r="B88">
        <f>Diagnosi!I151</f>
        <v>0</v>
      </c>
      <c r="C88">
        <f>Diagnosi!J151</f>
        <v>0</v>
      </c>
      <c r="D88">
        <f t="shared" ref="D88:D99" si="3">B88*C88</f>
        <v>0</v>
      </c>
    </row>
    <row r="89" spans="1:4" x14ac:dyDescent="0.25">
      <c r="A89" t="str">
        <f>Diagnosi!D152</f>
        <v>Generatori di vapore</v>
      </c>
      <c r="B89">
        <f>Diagnosi!I152</f>
        <v>0</v>
      </c>
      <c r="C89">
        <f>Diagnosi!J152</f>
        <v>0</v>
      </c>
      <c r="D89">
        <f t="shared" si="3"/>
        <v>0</v>
      </c>
    </row>
    <row r="90" spans="1:4" x14ac:dyDescent="0.25">
      <c r="A90" t="str">
        <f>Diagnosi!D153</f>
        <v>Riscaldo siviere/paniere</v>
      </c>
      <c r="B90">
        <f>Diagnosi!I153</f>
        <v>0</v>
      </c>
      <c r="C90">
        <f>Diagnosi!J153</f>
        <v>0</v>
      </c>
      <c r="D90">
        <f t="shared" si="3"/>
        <v>0</v>
      </c>
    </row>
    <row r="91" spans="1:4" x14ac:dyDescent="0.25">
      <c r="A91">
        <f>Diagnosi!D154</f>
        <v>0</v>
      </c>
      <c r="B91">
        <f>Diagnosi!I154</f>
        <v>0</v>
      </c>
      <c r="C91">
        <f>Diagnosi!J154</f>
        <v>0</v>
      </c>
      <c r="D91">
        <f t="shared" si="3"/>
        <v>0</v>
      </c>
    </row>
    <row r="92" spans="1:4" x14ac:dyDescent="0.25">
      <c r="A92">
        <f>Diagnosi!D155</f>
        <v>0</v>
      </c>
      <c r="B92">
        <f>Diagnosi!I155</f>
        <v>0</v>
      </c>
      <c r="C92">
        <f>Diagnosi!J155</f>
        <v>0</v>
      </c>
      <c r="D92">
        <f t="shared" si="3"/>
        <v>0</v>
      </c>
    </row>
    <row r="93" spans="1:4" x14ac:dyDescent="0.25">
      <c r="A93">
        <f>Diagnosi!D156</f>
        <v>0</v>
      </c>
      <c r="B93">
        <f>Diagnosi!I156</f>
        <v>0</v>
      </c>
      <c r="C93">
        <f>Diagnosi!J156</f>
        <v>0</v>
      </c>
      <c r="D93">
        <f t="shared" si="3"/>
        <v>0</v>
      </c>
    </row>
    <row r="94" spans="1:4" x14ac:dyDescent="0.25">
      <c r="A94">
        <f>Diagnosi!D157</f>
        <v>0</v>
      </c>
      <c r="B94">
        <f>Diagnosi!I157</f>
        <v>0</v>
      </c>
      <c r="C94">
        <f>Diagnosi!J157</f>
        <v>0</v>
      </c>
      <c r="D94">
        <f t="shared" si="3"/>
        <v>0</v>
      </c>
    </row>
    <row r="95" spans="1:4" x14ac:dyDescent="0.25">
      <c r="A95">
        <f>Diagnosi!D158</f>
        <v>0</v>
      </c>
      <c r="B95">
        <f>Diagnosi!I158</f>
        <v>0</v>
      </c>
      <c r="C95">
        <f>Diagnosi!J158</f>
        <v>0</v>
      </c>
      <c r="D95">
        <f t="shared" si="3"/>
        <v>0</v>
      </c>
    </row>
    <row r="96" spans="1:4" x14ac:dyDescent="0.25">
      <c r="A96">
        <f>Diagnosi!D159</f>
        <v>0</v>
      </c>
      <c r="B96">
        <f>Diagnosi!I159</f>
        <v>0</v>
      </c>
      <c r="C96">
        <f>Diagnosi!J159</f>
        <v>0</v>
      </c>
      <c r="D96">
        <f t="shared" si="3"/>
        <v>0</v>
      </c>
    </row>
    <row r="97" spans="1:4" ht="15.75" thickBot="1" x14ac:dyDescent="0.3"/>
    <row r="98" spans="1:4" ht="15.75" thickBot="1" x14ac:dyDescent="0.3">
      <c r="A98" s="358" t="s">
        <v>2757</v>
      </c>
      <c r="B98" s="361">
        <f>IFERROR(D98/C98,0)</f>
        <v>0</v>
      </c>
      <c r="C98" s="359">
        <f>SUM(C99:C103)</f>
        <v>0</v>
      </c>
      <c r="D98" s="360">
        <f>SUM(D99:D103)</f>
        <v>0</v>
      </c>
    </row>
    <row r="99" spans="1:4" x14ac:dyDescent="0.25">
      <c r="A99" t="str">
        <f>Diagnosi!D162</f>
        <v>Climatizzazione invernale/estiva e prduzione ACS</v>
      </c>
      <c r="B99">
        <f>Diagnosi!I162</f>
        <v>0</v>
      </c>
      <c r="C99">
        <f>Diagnosi!J162</f>
        <v>0</v>
      </c>
      <c r="D99">
        <f t="shared" si="3"/>
        <v>0</v>
      </c>
    </row>
    <row r="100" spans="1:4" x14ac:dyDescent="0.25">
      <c r="A100">
        <f>Diagnosi!D163</f>
        <v>0</v>
      </c>
      <c r="B100">
        <f>Diagnosi!I163</f>
        <v>0</v>
      </c>
      <c r="C100">
        <f>Diagnosi!J163</f>
        <v>0</v>
      </c>
      <c r="D100">
        <f t="shared" ref="D100:D103" si="4">B100*C100</f>
        <v>0</v>
      </c>
    </row>
    <row r="101" spans="1:4" x14ac:dyDescent="0.25">
      <c r="A101">
        <f>Diagnosi!D164</f>
        <v>0</v>
      </c>
      <c r="B101">
        <f>Diagnosi!I164</f>
        <v>0</v>
      </c>
      <c r="C101">
        <f>Diagnosi!J164</f>
        <v>0</v>
      </c>
      <c r="D101">
        <f t="shared" si="4"/>
        <v>0</v>
      </c>
    </row>
    <row r="102" spans="1:4" x14ac:dyDescent="0.25">
      <c r="A102">
        <f>Diagnosi!D165</f>
        <v>0</v>
      </c>
      <c r="B102">
        <f>Diagnosi!I165</f>
        <v>0</v>
      </c>
      <c r="C102">
        <f>Diagnosi!J165</f>
        <v>0</v>
      </c>
      <c r="D102">
        <f t="shared" si="4"/>
        <v>0</v>
      </c>
    </row>
    <row r="103" spans="1:4" x14ac:dyDescent="0.25">
      <c r="A103">
        <f>Diagnosi!D166</f>
        <v>0</v>
      </c>
      <c r="B103">
        <f>Diagnosi!I166</f>
        <v>0</v>
      </c>
      <c r="C103">
        <f>Diagnosi!J166</f>
        <v>0</v>
      </c>
      <c r="D103">
        <f t="shared" si="4"/>
        <v>0</v>
      </c>
    </row>
    <row r="106" spans="1:4" ht="16.5" thickBot="1" x14ac:dyDescent="0.3">
      <c r="A106" s="932" t="s">
        <v>2758</v>
      </c>
      <c r="B106" s="932"/>
      <c r="C106" s="932"/>
      <c r="D106" s="932"/>
    </row>
    <row r="107" spans="1:4" ht="15.75" thickBot="1" x14ac:dyDescent="0.3">
      <c r="A107" s="358" t="s">
        <v>2746</v>
      </c>
      <c r="B107" s="361">
        <f>IFERROR(D107/C107,0)</f>
        <v>0</v>
      </c>
      <c r="C107" s="359">
        <f>SUM(C108:C116)</f>
        <v>0</v>
      </c>
      <c r="D107" s="360">
        <f>SUM(D108:D116)</f>
        <v>0</v>
      </c>
    </row>
    <row r="108" spans="1:4" x14ac:dyDescent="0.25">
      <c r="A108">
        <f>Diagnosi!D174</f>
        <v>0</v>
      </c>
      <c r="B108">
        <f>Diagnosi!I174</f>
        <v>0</v>
      </c>
      <c r="C108">
        <f>Diagnosi!J174</f>
        <v>0</v>
      </c>
      <c r="D108">
        <f>B108*C108</f>
        <v>0</v>
      </c>
    </row>
    <row r="109" spans="1:4" x14ac:dyDescent="0.25">
      <c r="A109">
        <f>Diagnosi!D175</f>
        <v>0</v>
      </c>
      <c r="B109">
        <f>Diagnosi!I175</f>
        <v>0</v>
      </c>
      <c r="C109">
        <f>Diagnosi!J175</f>
        <v>0</v>
      </c>
      <c r="D109">
        <f t="shared" ref="D109:D124" si="5">B109*C109</f>
        <v>0</v>
      </c>
    </row>
    <row r="110" spans="1:4" x14ac:dyDescent="0.25">
      <c r="A110">
        <f>Diagnosi!D176</f>
        <v>0</v>
      </c>
      <c r="B110">
        <f>Diagnosi!I176</f>
        <v>0</v>
      </c>
      <c r="C110">
        <f>Diagnosi!J176</f>
        <v>0</v>
      </c>
      <c r="D110">
        <f t="shared" si="5"/>
        <v>0</v>
      </c>
    </row>
    <row r="111" spans="1:4" x14ac:dyDescent="0.25">
      <c r="A111">
        <f>Diagnosi!D177</f>
        <v>0</v>
      </c>
      <c r="B111">
        <f>Diagnosi!I177</f>
        <v>0</v>
      </c>
      <c r="C111">
        <f>Diagnosi!J177</f>
        <v>0</v>
      </c>
      <c r="D111">
        <f t="shared" si="5"/>
        <v>0</v>
      </c>
    </row>
    <row r="112" spans="1:4" x14ac:dyDescent="0.25">
      <c r="A112">
        <f>Diagnosi!D178</f>
        <v>0</v>
      </c>
      <c r="B112">
        <f>Diagnosi!I178</f>
        <v>0</v>
      </c>
      <c r="C112">
        <f>Diagnosi!J178</f>
        <v>0</v>
      </c>
      <c r="D112">
        <f t="shared" si="5"/>
        <v>0</v>
      </c>
    </row>
    <row r="113" spans="1:4" x14ac:dyDescent="0.25">
      <c r="A113">
        <f>Diagnosi!D179</f>
        <v>0</v>
      </c>
      <c r="B113">
        <f>Diagnosi!I179</f>
        <v>0</v>
      </c>
      <c r="C113">
        <f>Diagnosi!J179</f>
        <v>0</v>
      </c>
      <c r="D113">
        <f t="shared" si="5"/>
        <v>0</v>
      </c>
    </row>
    <row r="114" spans="1:4" x14ac:dyDescent="0.25">
      <c r="A114">
        <f>Diagnosi!D180</f>
        <v>0</v>
      </c>
      <c r="B114">
        <f>Diagnosi!I180</f>
        <v>0</v>
      </c>
      <c r="C114">
        <f>Diagnosi!J180</f>
        <v>0</v>
      </c>
      <c r="D114">
        <f t="shared" si="5"/>
        <v>0</v>
      </c>
    </row>
    <row r="115" spans="1:4" x14ac:dyDescent="0.25">
      <c r="A115">
        <f>Diagnosi!D181</f>
        <v>0</v>
      </c>
      <c r="B115">
        <f>Diagnosi!I181</f>
        <v>0</v>
      </c>
      <c r="C115">
        <f>Diagnosi!J181</f>
        <v>0</v>
      </c>
      <c r="D115">
        <f t="shared" si="5"/>
        <v>0</v>
      </c>
    </row>
    <row r="116" spans="1:4" x14ac:dyDescent="0.25">
      <c r="A116">
        <f>Diagnosi!D182</f>
        <v>0</v>
      </c>
      <c r="B116">
        <f>Diagnosi!I182</f>
        <v>0</v>
      </c>
      <c r="C116">
        <f>Diagnosi!J182</f>
        <v>0</v>
      </c>
      <c r="D116">
        <f t="shared" si="5"/>
        <v>0</v>
      </c>
    </row>
    <row r="117" spans="1:4" ht="15.75" thickBot="1" x14ac:dyDescent="0.3"/>
    <row r="118" spans="1:4" ht="15.75" thickBot="1" x14ac:dyDescent="0.3">
      <c r="A118" s="358" t="s">
        <v>2756</v>
      </c>
      <c r="B118" s="361">
        <f>IFERROR(D118/C118,0)</f>
        <v>0</v>
      </c>
      <c r="C118" s="359">
        <f>SUM(C119:C124)</f>
        <v>0</v>
      </c>
      <c r="D118" s="360">
        <f>SUM(D119:D124)</f>
        <v>0</v>
      </c>
    </row>
    <row r="119" spans="1:4" x14ac:dyDescent="0.25">
      <c r="A119">
        <f>Diagnosi!D185</f>
        <v>0</v>
      </c>
      <c r="B119">
        <f>Diagnosi!I185</f>
        <v>0</v>
      </c>
      <c r="C119">
        <f>Diagnosi!J185</f>
        <v>0</v>
      </c>
      <c r="D119">
        <f t="shared" si="5"/>
        <v>0</v>
      </c>
    </row>
    <row r="120" spans="1:4" x14ac:dyDescent="0.25">
      <c r="A120">
        <f>Diagnosi!D186</f>
        <v>0</v>
      </c>
      <c r="B120">
        <f>Diagnosi!I186</f>
        <v>0</v>
      </c>
      <c r="C120">
        <f>Diagnosi!J186</f>
        <v>0</v>
      </c>
      <c r="D120">
        <f t="shared" si="5"/>
        <v>0</v>
      </c>
    </row>
    <row r="121" spans="1:4" x14ac:dyDescent="0.25">
      <c r="A121">
        <f>Diagnosi!D187</f>
        <v>0</v>
      </c>
      <c r="B121">
        <f>Diagnosi!I187</f>
        <v>0</v>
      </c>
      <c r="C121">
        <f>Diagnosi!J187</f>
        <v>0</v>
      </c>
      <c r="D121">
        <f t="shared" si="5"/>
        <v>0</v>
      </c>
    </row>
    <row r="122" spans="1:4" x14ac:dyDescent="0.25">
      <c r="A122">
        <f>Diagnosi!D188</f>
        <v>0</v>
      </c>
      <c r="B122">
        <f>Diagnosi!I188</f>
        <v>0</v>
      </c>
      <c r="C122">
        <f>Diagnosi!J188</f>
        <v>0</v>
      </c>
      <c r="D122">
        <f t="shared" si="5"/>
        <v>0</v>
      </c>
    </row>
    <row r="123" spans="1:4" x14ac:dyDescent="0.25">
      <c r="A123">
        <f>Diagnosi!D189</f>
        <v>0</v>
      </c>
      <c r="B123">
        <f>Diagnosi!I189</f>
        <v>0</v>
      </c>
      <c r="C123">
        <f>Diagnosi!J189</f>
        <v>0</v>
      </c>
      <c r="D123">
        <f t="shared" si="5"/>
        <v>0</v>
      </c>
    </row>
    <row r="124" spans="1:4" x14ac:dyDescent="0.25">
      <c r="A124">
        <f>Diagnosi!D190</f>
        <v>0</v>
      </c>
      <c r="B124">
        <f>Diagnosi!I190</f>
        <v>0</v>
      </c>
      <c r="C124">
        <f>Diagnosi!J190</f>
        <v>0</v>
      </c>
      <c r="D124">
        <f t="shared" si="5"/>
        <v>0</v>
      </c>
    </row>
    <row r="125" spans="1:4" ht="15.75" thickBot="1" x14ac:dyDescent="0.3"/>
    <row r="126" spans="1:4" ht="15.75" thickBot="1" x14ac:dyDescent="0.3">
      <c r="A126" s="358" t="s">
        <v>2757</v>
      </c>
      <c r="B126" s="361">
        <f>IFERROR(D126/C126,0)</f>
        <v>0</v>
      </c>
      <c r="C126" s="359">
        <f>SUM(C127:C132)</f>
        <v>0</v>
      </c>
      <c r="D126" s="360">
        <f>SUM(D127:D132)</f>
        <v>0</v>
      </c>
    </row>
    <row r="127" spans="1:4" x14ac:dyDescent="0.25">
      <c r="A127">
        <f>Diagnosi!D193</f>
        <v>0</v>
      </c>
      <c r="B127">
        <f>Diagnosi!I193</f>
        <v>0</v>
      </c>
      <c r="C127">
        <f>Diagnosi!J193</f>
        <v>0</v>
      </c>
      <c r="D127">
        <f t="shared" ref="D127:D130" si="6">B127*C127</f>
        <v>0</v>
      </c>
    </row>
    <row r="128" spans="1:4" x14ac:dyDescent="0.25">
      <c r="A128">
        <f>Diagnosi!D194</f>
        <v>0</v>
      </c>
      <c r="B128">
        <f>Diagnosi!I194</f>
        <v>0</v>
      </c>
      <c r="C128">
        <f>Diagnosi!J194</f>
        <v>0</v>
      </c>
      <c r="D128">
        <f t="shared" si="6"/>
        <v>0</v>
      </c>
    </row>
    <row r="129" spans="1:4" x14ac:dyDescent="0.25">
      <c r="A129">
        <f>Diagnosi!D195</f>
        <v>0</v>
      </c>
      <c r="B129">
        <f>Diagnosi!I195</f>
        <v>0</v>
      </c>
      <c r="C129">
        <f>Diagnosi!J195</f>
        <v>0</v>
      </c>
      <c r="D129">
        <f t="shared" si="6"/>
        <v>0</v>
      </c>
    </row>
    <row r="130" spans="1:4" x14ac:dyDescent="0.25">
      <c r="A130">
        <f>Diagnosi!D196</f>
        <v>0</v>
      </c>
      <c r="B130">
        <f>Diagnosi!I196</f>
        <v>0</v>
      </c>
      <c r="C130">
        <f>Diagnosi!J196</f>
        <v>0</v>
      </c>
      <c r="D130">
        <f t="shared" si="6"/>
        <v>0</v>
      </c>
    </row>
    <row r="131" spans="1:4" x14ac:dyDescent="0.25">
      <c r="A131">
        <f>Diagnosi!D197</f>
        <v>0</v>
      </c>
      <c r="B131">
        <f>Diagnosi!I197</f>
        <v>0</v>
      </c>
      <c r="C131">
        <f>Diagnosi!J197</f>
        <v>0</v>
      </c>
      <c r="D131">
        <f>B131*C131</f>
        <v>0</v>
      </c>
    </row>
    <row r="132" spans="1:4" x14ac:dyDescent="0.25">
      <c r="A132">
        <f>Diagnosi!D198</f>
        <v>0</v>
      </c>
      <c r="B132">
        <f>Diagnosi!I198</f>
        <v>0</v>
      </c>
      <c r="C132">
        <f>Diagnosi!J198</f>
        <v>0</v>
      </c>
      <c r="D132">
        <f t="shared" ref="D132" si="7">B132*C132</f>
        <v>0</v>
      </c>
    </row>
    <row r="133" spans="1:4" ht="15.75" thickBot="1" x14ac:dyDescent="0.3"/>
    <row r="134" spans="1:4" ht="16.5" thickBot="1" x14ac:dyDescent="0.3">
      <c r="A134" s="933" t="s">
        <v>2759</v>
      </c>
      <c r="B134" s="934"/>
      <c r="C134" s="934"/>
      <c r="D134" s="935"/>
    </row>
    <row r="135" spans="1:4" ht="15.75" thickBot="1" x14ac:dyDescent="0.3">
      <c r="A135" s="358" t="s">
        <v>2746</v>
      </c>
      <c r="B135" s="361">
        <f>IFERROR(D135/C135,0)</f>
        <v>0</v>
      </c>
      <c r="C135" s="359">
        <f>SUM(C136:C144)</f>
        <v>0</v>
      </c>
      <c r="D135" s="360">
        <f>SUM(D136:D144)</f>
        <v>0</v>
      </c>
    </row>
    <row r="136" spans="1:4" x14ac:dyDescent="0.25">
      <c r="A136">
        <f>Diagnosi!D206</f>
        <v>0</v>
      </c>
      <c r="B136">
        <f>Diagnosi!I206</f>
        <v>0</v>
      </c>
      <c r="C136">
        <f>Diagnosi!J206</f>
        <v>0</v>
      </c>
      <c r="D136">
        <f>B136*C136</f>
        <v>0</v>
      </c>
    </row>
    <row r="137" spans="1:4" x14ac:dyDescent="0.25">
      <c r="A137">
        <f>Diagnosi!D207</f>
        <v>0</v>
      </c>
      <c r="B137">
        <f>Diagnosi!I207</f>
        <v>0</v>
      </c>
      <c r="C137">
        <f>Diagnosi!J207</f>
        <v>0</v>
      </c>
      <c r="D137">
        <f t="shared" ref="D137:D144" si="8">B137*C137</f>
        <v>0</v>
      </c>
    </row>
    <row r="138" spans="1:4" x14ac:dyDescent="0.25">
      <c r="A138">
        <f>Diagnosi!D208</f>
        <v>0</v>
      </c>
      <c r="B138">
        <f>Diagnosi!I208</f>
        <v>0</v>
      </c>
      <c r="C138">
        <f>Diagnosi!J208</f>
        <v>0</v>
      </c>
      <c r="D138">
        <f t="shared" si="8"/>
        <v>0</v>
      </c>
    </row>
    <row r="139" spans="1:4" x14ac:dyDescent="0.25">
      <c r="A139">
        <f>Diagnosi!D209</f>
        <v>0</v>
      </c>
      <c r="B139">
        <f>Diagnosi!I209</f>
        <v>0</v>
      </c>
      <c r="C139">
        <f>Diagnosi!J209</f>
        <v>0</v>
      </c>
      <c r="D139">
        <f t="shared" si="8"/>
        <v>0</v>
      </c>
    </row>
    <row r="140" spans="1:4" x14ac:dyDescent="0.25">
      <c r="A140">
        <f>Diagnosi!D210</f>
        <v>0</v>
      </c>
      <c r="B140">
        <f>Diagnosi!I210</f>
        <v>0</v>
      </c>
      <c r="C140">
        <f>Diagnosi!J210</f>
        <v>0</v>
      </c>
      <c r="D140">
        <f t="shared" si="8"/>
        <v>0</v>
      </c>
    </row>
    <row r="141" spans="1:4" x14ac:dyDescent="0.25">
      <c r="A141">
        <f>Diagnosi!D211</f>
        <v>0</v>
      </c>
      <c r="B141">
        <f>Diagnosi!I211</f>
        <v>0</v>
      </c>
      <c r="C141">
        <f>Diagnosi!J211</f>
        <v>0</v>
      </c>
      <c r="D141">
        <f t="shared" si="8"/>
        <v>0</v>
      </c>
    </row>
    <row r="142" spans="1:4" x14ac:dyDescent="0.25">
      <c r="A142">
        <f>Diagnosi!D212</f>
        <v>0</v>
      </c>
      <c r="B142">
        <f>Diagnosi!I212</f>
        <v>0</v>
      </c>
      <c r="C142">
        <f>Diagnosi!J212</f>
        <v>0</v>
      </c>
      <c r="D142">
        <f t="shared" si="8"/>
        <v>0</v>
      </c>
    </row>
    <row r="143" spans="1:4" x14ac:dyDescent="0.25">
      <c r="A143">
        <f>Diagnosi!D213</f>
        <v>0</v>
      </c>
      <c r="B143">
        <f>Diagnosi!I213</f>
        <v>0</v>
      </c>
      <c r="C143">
        <f>Diagnosi!J213</f>
        <v>0</v>
      </c>
      <c r="D143">
        <f t="shared" si="8"/>
        <v>0</v>
      </c>
    </row>
    <row r="144" spans="1:4" x14ac:dyDescent="0.25">
      <c r="A144">
        <f>Diagnosi!D214</f>
        <v>0</v>
      </c>
      <c r="B144">
        <f>Diagnosi!I214</f>
        <v>0</v>
      </c>
      <c r="C144">
        <f>Diagnosi!J214</f>
        <v>0</v>
      </c>
      <c r="D144">
        <f t="shared" si="8"/>
        <v>0</v>
      </c>
    </row>
    <row r="145" spans="1:4" ht="15.75" thickBot="1" x14ac:dyDescent="0.3"/>
    <row r="146" spans="1:4" ht="15.75" thickBot="1" x14ac:dyDescent="0.3">
      <c r="A146" s="358" t="s">
        <v>2756</v>
      </c>
      <c r="B146" s="361">
        <f>IFERROR(D146/C146,0)</f>
        <v>0</v>
      </c>
      <c r="C146" s="359">
        <f>SUM(C147:C152)</f>
        <v>0</v>
      </c>
      <c r="D146" s="360">
        <f>SUM(D147:D152)</f>
        <v>0</v>
      </c>
    </row>
    <row r="147" spans="1:4" x14ac:dyDescent="0.25">
      <c r="A147" s="354">
        <f>Diagnosi!D217</f>
        <v>0</v>
      </c>
      <c r="B147">
        <f>Diagnosi!I217</f>
        <v>0</v>
      </c>
      <c r="C147">
        <f>Diagnosi!J217</f>
        <v>0</v>
      </c>
      <c r="D147">
        <f t="shared" ref="D147:D152" si="9">B147*C147</f>
        <v>0</v>
      </c>
    </row>
    <row r="148" spans="1:4" x14ac:dyDescent="0.25">
      <c r="A148" s="354">
        <f>Diagnosi!D218</f>
        <v>0</v>
      </c>
      <c r="B148">
        <f>Diagnosi!I218</f>
        <v>0</v>
      </c>
      <c r="C148">
        <f>Diagnosi!J218</f>
        <v>0</v>
      </c>
      <c r="D148">
        <f t="shared" si="9"/>
        <v>0</v>
      </c>
    </row>
    <row r="149" spans="1:4" x14ac:dyDescent="0.25">
      <c r="A149" s="354">
        <f>Diagnosi!D219</f>
        <v>0</v>
      </c>
      <c r="B149">
        <f>Diagnosi!I219</f>
        <v>0</v>
      </c>
      <c r="C149">
        <f>Diagnosi!J219</f>
        <v>0</v>
      </c>
      <c r="D149">
        <f t="shared" si="9"/>
        <v>0</v>
      </c>
    </row>
    <row r="150" spans="1:4" x14ac:dyDescent="0.25">
      <c r="A150" s="354">
        <f>Diagnosi!D220</f>
        <v>0</v>
      </c>
      <c r="B150">
        <f>Diagnosi!I220</f>
        <v>0</v>
      </c>
      <c r="C150">
        <f>Diagnosi!J220</f>
        <v>0</v>
      </c>
      <c r="D150">
        <f t="shared" si="9"/>
        <v>0</v>
      </c>
    </row>
    <row r="151" spans="1:4" x14ac:dyDescent="0.25">
      <c r="A151" s="354">
        <f>Diagnosi!D221</f>
        <v>0</v>
      </c>
      <c r="B151">
        <f>Diagnosi!I221</f>
        <v>0</v>
      </c>
      <c r="C151">
        <f>Diagnosi!J221</f>
        <v>0</v>
      </c>
      <c r="D151">
        <f t="shared" si="9"/>
        <v>0</v>
      </c>
    </row>
    <row r="152" spans="1:4" x14ac:dyDescent="0.25">
      <c r="A152" s="354">
        <f>Diagnosi!D222</f>
        <v>0</v>
      </c>
      <c r="B152">
        <f>Diagnosi!I222</f>
        <v>0</v>
      </c>
      <c r="C152">
        <f>Diagnosi!J222</f>
        <v>0</v>
      </c>
      <c r="D152">
        <f t="shared" si="9"/>
        <v>0</v>
      </c>
    </row>
    <row r="153" spans="1:4" ht="15.75" thickBot="1" x14ac:dyDescent="0.3"/>
    <row r="154" spans="1:4" ht="15.75" thickBot="1" x14ac:dyDescent="0.3">
      <c r="A154" s="358" t="s">
        <v>2757</v>
      </c>
      <c r="B154" s="361">
        <f>IFERROR(D154/C154,0)</f>
        <v>0</v>
      </c>
      <c r="C154" s="359">
        <f>SUM(C155:C160)</f>
        <v>0</v>
      </c>
      <c r="D154" s="360">
        <f>SUM(D155:D160)</f>
        <v>0</v>
      </c>
    </row>
    <row r="155" spans="1:4" x14ac:dyDescent="0.25">
      <c r="A155" s="354">
        <f>Diagnosi!D225</f>
        <v>0</v>
      </c>
      <c r="B155" s="355">
        <f>Diagnosi!I225</f>
        <v>0</v>
      </c>
      <c r="C155">
        <f>Diagnosi!J225</f>
        <v>0</v>
      </c>
      <c r="D155">
        <f t="shared" ref="D155" si="10">B155*C155</f>
        <v>0</v>
      </c>
    </row>
    <row r="156" spans="1:4" x14ac:dyDescent="0.25">
      <c r="A156" s="354">
        <f>Diagnosi!D226</f>
        <v>0</v>
      </c>
      <c r="B156" s="355">
        <f>Diagnosi!I226</f>
        <v>0</v>
      </c>
      <c r="C156">
        <f>Diagnosi!J226</f>
        <v>0</v>
      </c>
      <c r="D156">
        <f t="shared" ref="D156:D160" si="11">B156*C156</f>
        <v>0</v>
      </c>
    </row>
    <row r="157" spans="1:4" x14ac:dyDescent="0.25">
      <c r="A157" s="354">
        <f>Diagnosi!D227</f>
        <v>0</v>
      </c>
      <c r="B157" s="355">
        <f>Diagnosi!I227</f>
        <v>0</v>
      </c>
      <c r="C157">
        <f>Diagnosi!J227</f>
        <v>0</v>
      </c>
      <c r="D157">
        <f t="shared" si="11"/>
        <v>0</v>
      </c>
    </row>
    <row r="158" spans="1:4" x14ac:dyDescent="0.25">
      <c r="A158" s="354">
        <f>Diagnosi!D228</f>
        <v>0</v>
      </c>
      <c r="B158" s="355">
        <f>Diagnosi!I228</f>
        <v>0</v>
      </c>
      <c r="C158">
        <f>Diagnosi!J228</f>
        <v>0</v>
      </c>
      <c r="D158">
        <f t="shared" si="11"/>
        <v>0</v>
      </c>
    </row>
    <row r="159" spans="1:4" x14ac:dyDescent="0.25">
      <c r="A159" s="354">
        <f>Diagnosi!D229</f>
        <v>0</v>
      </c>
      <c r="B159" s="355">
        <f>Diagnosi!I229</f>
        <v>0</v>
      </c>
      <c r="C159">
        <f>Diagnosi!J229</f>
        <v>0</v>
      </c>
      <c r="D159">
        <f t="shared" si="11"/>
        <v>0</v>
      </c>
    </row>
    <row r="160" spans="1:4" x14ac:dyDescent="0.25">
      <c r="A160" s="354">
        <f>Diagnosi!D230</f>
        <v>0</v>
      </c>
      <c r="B160" s="355">
        <f>Diagnosi!I230</f>
        <v>0</v>
      </c>
      <c r="C160">
        <f>Diagnosi!J230</f>
        <v>0</v>
      </c>
      <c r="D160">
        <f t="shared" si="11"/>
        <v>0</v>
      </c>
    </row>
  </sheetData>
  <mergeCells count="4">
    <mergeCell ref="A1:D1"/>
    <mergeCell ref="A63:D63"/>
    <mergeCell ref="A106:D106"/>
    <mergeCell ref="A134:D1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F9" sqref="F9"/>
    </sheetView>
  </sheetViews>
  <sheetFormatPr defaultRowHeight="15" x14ac:dyDescent="0.25"/>
  <sheetData>
    <row r="1" spans="1:13" ht="15.75" thickBot="1" x14ac:dyDescent="0.3"/>
    <row r="2" spans="1:13" ht="18.75" thickBot="1" x14ac:dyDescent="0.3">
      <c r="A2">
        <f t="shared" ref="A2:A9" si="0">A3+1</f>
        <v>10</v>
      </c>
      <c r="B2" s="936" t="s">
        <v>2621</v>
      </c>
      <c r="C2" s="937"/>
      <c r="D2" s="116">
        <v>0.85</v>
      </c>
      <c r="E2" s="116">
        <v>0.5</v>
      </c>
      <c r="F2" s="116">
        <v>0.2</v>
      </c>
      <c r="K2">
        <v>10000</v>
      </c>
      <c r="L2">
        <v>1100</v>
      </c>
      <c r="M2">
        <f>(K2-100)/L2</f>
        <v>9</v>
      </c>
    </row>
    <row r="3" spans="1:13" ht="19.5" thickTop="1" thickBot="1" x14ac:dyDescent="0.3">
      <c r="A3">
        <f t="shared" si="0"/>
        <v>9</v>
      </c>
      <c r="B3" s="117">
        <v>8900</v>
      </c>
      <c r="C3" s="118">
        <v>10000</v>
      </c>
      <c r="D3" s="119">
        <v>0.8</v>
      </c>
      <c r="E3" s="119">
        <v>0.45</v>
      </c>
      <c r="F3" s="119">
        <v>0.2</v>
      </c>
      <c r="K3">
        <v>8900</v>
      </c>
      <c r="L3">
        <v>1100</v>
      </c>
      <c r="M3">
        <f>(K3-100)/L3</f>
        <v>8</v>
      </c>
    </row>
    <row r="4" spans="1:13" ht="18.75" thickBot="1" x14ac:dyDescent="0.3">
      <c r="A4">
        <f t="shared" si="0"/>
        <v>8</v>
      </c>
      <c r="B4" s="120">
        <v>7800</v>
      </c>
      <c r="C4" s="121">
        <v>8899</v>
      </c>
      <c r="D4" s="122">
        <v>0.75</v>
      </c>
      <c r="E4" s="122">
        <v>0.4</v>
      </c>
      <c r="F4" s="122">
        <v>0.2</v>
      </c>
    </row>
    <row r="5" spans="1:13" ht="18.75" thickBot="1" x14ac:dyDescent="0.3">
      <c r="A5">
        <f t="shared" si="0"/>
        <v>7</v>
      </c>
      <c r="B5" s="120">
        <v>6700</v>
      </c>
      <c r="C5" s="123">
        <v>7799</v>
      </c>
      <c r="D5" s="124">
        <v>0.7</v>
      </c>
      <c r="E5" s="124">
        <v>0.35</v>
      </c>
      <c r="F5" s="124">
        <v>0.2</v>
      </c>
    </row>
    <row r="6" spans="1:13" ht="18.75" thickBot="1" x14ac:dyDescent="0.3">
      <c r="A6">
        <f t="shared" si="0"/>
        <v>6</v>
      </c>
      <c r="B6" s="120">
        <v>5600</v>
      </c>
      <c r="C6" s="121">
        <v>6699</v>
      </c>
      <c r="D6" s="122">
        <v>0.65</v>
      </c>
      <c r="E6" s="122">
        <v>0.3</v>
      </c>
      <c r="F6" s="122">
        <v>0.2</v>
      </c>
    </row>
    <row r="7" spans="1:13" ht="18.75" thickBot="1" x14ac:dyDescent="0.3">
      <c r="A7">
        <f t="shared" si="0"/>
        <v>5</v>
      </c>
      <c r="B7" s="120">
        <v>4500</v>
      </c>
      <c r="C7" s="123">
        <v>5599</v>
      </c>
      <c r="D7" s="124">
        <v>0.6</v>
      </c>
      <c r="E7" s="124">
        <v>0.25</v>
      </c>
      <c r="F7" s="124">
        <v>0.1</v>
      </c>
    </row>
    <row r="8" spans="1:13" ht="18.75" thickBot="1" x14ac:dyDescent="0.3">
      <c r="A8">
        <f t="shared" si="0"/>
        <v>4</v>
      </c>
      <c r="B8" s="120">
        <v>3400</v>
      </c>
      <c r="C8" s="121">
        <v>4499</v>
      </c>
      <c r="D8" s="122">
        <v>0.55000000000000004</v>
      </c>
      <c r="E8" s="122">
        <v>0.2</v>
      </c>
      <c r="F8" s="122">
        <v>0.1</v>
      </c>
    </row>
    <row r="9" spans="1:13" ht="18.75" thickBot="1" x14ac:dyDescent="0.3">
      <c r="A9">
        <f t="shared" si="0"/>
        <v>3</v>
      </c>
      <c r="B9" s="120">
        <v>2300</v>
      </c>
      <c r="C9" s="123">
        <v>3399</v>
      </c>
      <c r="D9" s="124">
        <v>0.5</v>
      </c>
      <c r="E9" s="124">
        <v>0.15</v>
      </c>
      <c r="F9" s="124">
        <v>0.1</v>
      </c>
    </row>
    <row r="10" spans="1:13" ht="18.75" thickBot="1" x14ac:dyDescent="0.3">
      <c r="A10">
        <f>A11+1</f>
        <v>2</v>
      </c>
      <c r="B10" s="120">
        <v>1200</v>
      </c>
      <c r="C10" s="121">
        <v>2299</v>
      </c>
      <c r="D10" s="122">
        <v>0.45</v>
      </c>
      <c r="E10" s="122">
        <v>0.1</v>
      </c>
      <c r="F10" s="122">
        <v>0.05</v>
      </c>
    </row>
    <row r="11" spans="1:13" ht="18.75" thickBot="1" x14ac:dyDescent="0.3">
      <c r="A11">
        <v>1</v>
      </c>
      <c r="B11" s="120">
        <v>100</v>
      </c>
      <c r="C11" s="123">
        <v>1199</v>
      </c>
      <c r="D11" s="124">
        <v>0.4</v>
      </c>
      <c r="E11" s="124">
        <v>0.05</v>
      </c>
      <c r="F11" s="124">
        <v>0.05</v>
      </c>
    </row>
    <row r="12" spans="1:13" x14ac:dyDescent="0.25">
      <c r="A12">
        <v>0</v>
      </c>
      <c r="D12" t="s">
        <v>2623</v>
      </c>
      <c r="E12" t="s">
        <v>2623</v>
      </c>
      <c r="F12" t="s">
        <v>2623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Diagnosi</vt:lpstr>
      <vt:lpstr>Foglio1</vt:lpstr>
      <vt:lpstr>ATECO2007</vt:lpstr>
      <vt:lpstr>Foglio operativo</vt:lpstr>
      <vt:lpstr>calcolo Percentuali</vt:lpstr>
      <vt:lpstr>CLUSTER Monitoraggio</vt:lpstr>
      <vt:lpstr>Diagnosi!Area_stampa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Fabrizio Martini</dc:creator>
  <cp:lastModifiedBy>Fabrizio Martini</cp:lastModifiedBy>
  <cp:lastPrinted>2015-04-10T09:13:39Z</cp:lastPrinted>
  <dcterms:created xsi:type="dcterms:W3CDTF">2014-12-02T10:27:56Z</dcterms:created>
  <dcterms:modified xsi:type="dcterms:W3CDTF">2019-11-28T16:56:45Z</dcterms:modified>
</cp:coreProperties>
</file>