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ti\ownCloud\Documents\LAVORO ENEA\ATTIVITA'\1 - DIAGNOSI ENERGETICHE\Linee guida settoriali\"/>
    </mc:Choice>
  </mc:AlternateContent>
  <bookViews>
    <workbookView xWindow="-120" yWindow="-120" windowWidth="20730" windowHeight="11160"/>
  </bookViews>
  <sheets>
    <sheet name="Riepilogo Dati Sito Real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7" i="1" l="1"/>
  <c r="N4" i="1"/>
  <c r="P4" i="1" l="1"/>
  <c r="H112" i="1" s="1"/>
  <c r="N175" i="1"/>
  <c r="K176" i="1"/>
  <c r="E178" i="1"/>
  <c r="B174" i="1"/>
  <c r="G175" i="1"/>
  <c r="E174" i="1"/>
  <c r="AM142" i="1"/>
  <c r="AL142" i="1"/>
  <c r="AO142" i="1" s="1"/>
  <c r="M169" i="1"/>
  <c r="M99" i="1"/>
  <c r="L141" i="1"/>
  <c r="H145" i="1"/>
  <c r="E138" i="1"/>
  <c r="L131" i="1"/>
  <c r="E127" i="1"/>
  <c r="F128" i="1"/>
  <c r="AC88" i="1"/>
  <c r="AC92" i="1" s="1"/>
  <c r="M113" i="1"/>
  <c r="L113" i="1"/>
  <c r="F114" i="1"/>
  <c r="F111" i="1"/>
  <c r="F112" i="1"/>
  <c r="F113" i="1"/>
  <c r="F115" i="1"/>
  <c r="F116" i="1"/>
  <c r="F117" i="1"/>
  <c r="F118" i="1"/>
  <c r="E110" i="1"/>
  <c r="F110" i="1" s="1"/>
  <c r="M100" i="1"/>
  <c r="L100" i="1"/>
  <c r="H99" i="1"/>
  <c r="F101" i="1"/>
  <c r="F102" i="1"/>
  <c r="F103" i="1"/>
  <c r="F104" i="1"/>
  <c r="F105" i="1"/>
  <c r="F106" i="1"/>
  <c r="F107" i="1"/>
  <c r="F100" i="1"/>
  <c r="E99" i="1"/>
  <c r="F99" i="1" s="1"/>
  <c r="H95" i="1"/>
  <c r="E96" i="1"/>
  <c r="F96" i="1" s="1"/>
  <c r="E123" i="1"/>
  <c r="H138" i="1" s="1"/>
  <c r="AQ8" i="1"/>
  <c r="L84" i="1"/>
  <c r="L79" i="1"/>
  <c r="L78" i="1"/>
  <c r="L77" i="1"/>
  <c r="I85" i="1"/>
  <c r="I84" i="1"/>
  <c r="E76" i="1"/>
  <c r="L57" i="1"/>
  <c r="F62" i="1"/>
  <c r="E56" i="1"/>
  <c r="F56" i="1" s="1"/>
  <c r="H57" i="1" l="1"/>
  <c r="H77" i="1"/>
  <c r="H111" i="1"/>
  <c r="H100" i="1"/>
  <c r="H131" i="1"/>
  <c r="I124" i="1"/>
  <c r="I53" i="1"/>
  <c r="H127" i="1"/>
  <c r="H96" i="1"/>
  <c r="AC103" i="1"/>
  <c r="M128" i="1"/>
  <c r="F76" i="1"/>
  <c r="I96" i="1"/>
  <c r="J96" i="1" s="1"/>
  <c r="H123" i="1"/>
  <c r="M143" i="1"/>
  <c r="M138" i="1"/>
  <c r="AC99" i="1"/>
  <c r="AC111" i="1"/>
  <c r="AC95" i="1"/>
  <c r="AC107" i="1"/>
  <c r="AC91" i="1"/>
  <c r="AC110" i="1"/>
  <c r="AC106" i="1"/>
  <c r="AC102" i="1"/>
  <c r="AC98" i="1"/>
  <c r="AC94" i="1"/>
  <c r="AC109" i="1"/>
  <c r="AC105" i="1"/>
  <c r="AC101" i="1"/>
  <c r="AC97" i="1"/>
  <c r="AC93" i="1"/>
  <c r="AC108" i="1"/>
  <c r="AC104" i="1"/>
  <c r="AC100" i="1"/>
  <c r="AC96" i="1"/>
  <c r="K96" i="1" l="1"/>
  <c r="M145" i="1"/>
  <c r="C137" i="1"/>
  <c r="C98" i="1"/>
  <c r="H106" i="1"/>
  <c r="L106" i="1"/>
  <c r="M106" i="1"/>
  <c r="M117" i="1"/>
  <c r="L117" i="1"/>
  <c r="H117" i="1"/>
  <c r="L134" i="1"/>
  <c r="H134" i="1"/>
  <c r="F134" i="1"/>
  <c r="F145" i="1"/>
  <c r="L145" i="1"/>
  <c r="H58" i="1"/>
  <c r="M134" i="1" l="1"/>
  <c r="C124" i="1"/>
  <c r="L146" i="1"/>
  <c r="H146" i="1"/>
  <c r="F146" i="1"/>
  <c r="L144" i="1"/>
  <c r="H144" i="1"/>
  <c r="F144" i="1"/>
  <c r="L143" i="1"/>
  <c r="H143" i="1"/>
  <c r="F143" i="1"/>
  <c r="L142" i="1"/>
  <c r="H142" i="1"/>
  <c r="F142" i="1"/>
  <c r="H141" i="1"/>
  <c r="F141" i="1"/>
  <c r="L140" i="1"/>
  <c r="H140" i="1"/>
  <c r="F140" i="1"/>
  <c r="L139" i="1"/>
  <c r="H139" i="1"/>
  <c r="F139" i="1"/>
  <c r="L107" i="1" l="1"/>
  <c r="H107" i="1"/>
  <c r="L105" i="1"/>
  <c r="H105" i="1"/>
  <c r="L104" i="1"/>
  <c r="H104" i="1"/>
  <c r="L103" i="1"/>
  <c r="H103" i="1"/>
  <c r="L102" i="1"/>
  <c r="H102" i="1"/>
  <c r="L101" i="1"/>
  <c r="H101" i="1"/>
  <c r="H80" i="1" l="1"/>
  <c r="F80" i="1"/>
  <c r="F81" i="1"/>
  <c r="M62" i="1"/>
  <c r="M63" i="1"/>
  <c r="M64" i="1"/>
  <c r="M65" i="1"/>
  <c r="L62" i="1"/>
  <c r="L63" i="1"/>
  <c r="L64" i="1"/>
  <c r="L65" i="1"/>
  <c r="H63" i="1"/>
  <c r="H61" i="1"/>
  <c r="H62" i="1"/>
  <c r="H64" i="1"/>
  <c r="H65" i="1"/>
  <c r="F71" i="1"/>
  <c r="F63" i="1"/>
  <c r="F64" i="1"/>
  <c r="F65" i="1"/>
  <c r="H79" i="1"/>
  <c r="F79" i="1"/>
  <c r="H78" i="1"/>
  <c r="F78" i="1"/>
  <c r="F77" i="1"/>
  <c r="F61" i="1"/>
  <c r="G174" i="1" l="1"/>
  <c r="AD116" i="1" l="1"/>
  <c r="AD119" i="1" s="1"/>
  <c r="AC113" i="1"/>
  <c r="AC115" i="1" s="1"/>
  <c r="AD93" i="1"/>
  <c r="AD98" i="1" l="1"/>
  <c r="AD94" i="1"/>
  <c r="AD110" i="1"/>
  <c r="AD105" i="1"/>
  <c r="AC123" i="1"/>
  <c r="AD101" i="1"/>
  <c r="AC119" i="1"/>
  <c r="AD97" i="1"/>
  <c r="AC90" i="1"/>
  <c r="AC89" i="1"/>
  <c r="AD109" i="1"/>
  <c r="AD104" i="1"/>
  <c r="AD100" i="1"/>
  <c r="AD96" i="1"/>
  <c r="AC122" i="1"/>
  <c r="AC118" i="1"/>
  <c r="AD108" i="1"/>
  <c r="AD103" i="1"/>
  <c r="AD99" i="1"/>
  <c r="AD95" i="1"/>
  <c r="AC114" i="1"/>
  <c r="AC121" i="1"/>
  <c r="AC116" i="1"/>
  <c r="AD111" i="1"/>
  <c r="AD107" i="1"/>
  <c r="AD102" i="1"/>
  <c r="AC124" i="1"/>
  <c r="AC120" i="1"/>
  <c r="AD118" i="1"/>
  <c r="AD121" i="1"/>
  <c r="AD124" i="1"/>
  <c r="AD120" i="1"/>
  <c r="AD122" i="1"/>
  <c r="AD123" i="1"/>
  <c r="M146" i="1" l="1"/>
  <c r="M141" i="1"/>
  <c r="M142" i="1"/>
  <c r="M144" i="1"/>
  <c r="M140" i="1"/>
  <c r="M139" i="1"/>
  <c r="M107" i="1"/>
  <c r="M104" i="1"/>
  <c r="M101" i="1"/>
  <c r="M102" i="1"/>
  <c r="M105" i="1"/>
  <c r="M103" i="1"/>
  <c r="M112" i="1"/>
  <c r="M115" i="1"/>
  <c r="M133" i="1"/>
  <c r="M135" i="1"/>
  <c r="M131" i="1"/>
  <c r="O174" i="1" l="1"/>
  <c r="N174" i="1"/>
  <c r="L174" i="1"/>
  <c r="K174" i="1"/>
  <c r="G176" i="1"/>
  <c r="G177" i="1"/>
  <c r="G178" i="1"/>
  <c r="G179" i="1"/>
  <c r="G180" i="1"/>
  <c r="E175" i="1"/>
  <c r="L175" i="1" s="1"/>
  <c r="E176" i="1"/>
  <c r="E177" i="1"/>
  <c r="O177" i="1" s="1"/>
  <c r="O178" i="1"/>
  <c r="E179" i="1"/>
  <c r="L179" i="1" s="1"/>
  <c r="E180" i="1"/>
  <c r="L180" i="1" s="1"/>
  <c r="B176" i="1"/>
  <c r="B177" i="1"/>
  <c r="B178" i="1"/>
  <c r="B179" i="1"/>
  <c r="B180" i="1"/>
  <c r="B175" i="1"/>
  <c r="AL143" i="1"/>
  <c r="AM143" i="1"/>
  <c r="AM144" i="1"/>
  <c r="AM145" i="1"/>
  <c r="AM146" i="1"/>
  <c r="AM147" i="1"/>
  <c r="AM148" i="1"/>
  <c r="AL144" i="1"/>
  <c r="AL145" i="1"/>
  <c r="AP145" i="1" s="1"/>
  <c r="AL146" i="1"/>
  <c r="AR146" i="1" s="1"/>
  <c r="AL147" i="1"/>
  <c r="AR147" i="1" s="1"/>
  <c r="AL148" i="1"/>
  <c r="AS148" i="1" s="1"/>
  <c r="AO130" i="1"/>
  <c r="AO129" i="1"/>
  <c r="AO128" i="1"/>
  <c r="AO127" i="1"/>
  <c r="AO126" i="1"/>
  <c r="I169" i="1"/>
  <c r="C126" i="1"/>
  <c r="AQ16" i="1"/>
  <c r="E124" i="1" s="1"/>
  <c r="AQ10" i="1"/>
  <c r="AQ11" i="1"/>
  <c r="AQ12" i="1"/>
  <c r="AQ13" i="1"/>
  <c r="AQ14" i="1"/>
  <c r="AQ15" i="1"/>
  <c r="AQ9" i="1"/>
  <c r="AP12" i="1"/>
  <c r="AP11" i="1"/>
  <c r="AP10" i="1"/>
  <c r="AP9" i="1"/>
  <c r="AP8" i="1"/>
  <c r="AP16" i="1"/>
  <c r="AP15" i="1"/>
  <c r="AP14" i="1"/>
  <c r="AP13" i="1"/>
  <c r="C75" i="1"/>
  <c r="C55" i="1"/>
  <c r="C96" i="1"/>
  <c r="C109" i="1" s="1"/>
  <c r="M78" i="1"/>
  <c r="M79" i="1"/>
  <c r="M80" i="1"/>
  <c r="M81" i="1"/>
  <c r="M82" i="1"/>
  <c r="M83" i="1"/>
  <c r="M84" i="1"/>
  <c r="M85" i="1"/>
  <c r="M86" i="1"/>
  <c r="M87" i="1"/>
  <c r="M88" i="1"/>
  <c r="M89" i="1"/>
  <c r="M77" i="1"/>
  <c r="M69" i="1"/>
  <c r="M70" i="1"/>
  <c r="M71" i="1"/>
  <c r="M72" i="1"/>
  <c r="M73" i="1"/>
  <c r="M68" i="1"/>
  <c r="M60" i="1"/>
  <c r="M61" i="1"/>
  <c r="L69" i="1"/>
  <c r="L70" i="1"/>
  <c r="L71" i="1"/>
  <c r="L72" i="1"/>
  <c r="L73" i="1"/>
  <c r="L66" i="1"/>
  <c r="L60" i="1"/>
  <c r="L61" i="1"/>
  <c r="H69" i="1"/>
  <c r="H70" i="1"/>
  <c r="H71" i="1"/>
  <c r="H72" i="1"/>
  <c r="H73" i="1"/>
  <c r="H68" i="1"/>
  <c r="H59" i="1"/>
  <c r="H60" i="1"/>
  <c r="F69" i="1"/>
  <c r="F68" i="1"/>
  <c r="F70" i="1"/>
  <c r="F72" i="1"/>
  <c r="F73" i="1"/>
  <c r="F59" i="1"/>
  <c r="F60" i="1"/>
  <c r="L67" i="1"/>
  <c r="N180" i="1"/>
  <c r="K180" i="1"/>
  <c r="N179" i="1"/>
  <c r="K179" i="1"/>
  <c r="N178" i="1"/>
  <c r="K178" i="1"/>
  <c r="N177" i="1"/>
  <c r="K177" i="1"/>
  <c r="N176" i="1"/>
  <c r="K175" i="1"/>
  <c r="L135" i="1"/>
  <c r="H135" i="1"/>
  <c r="F135" i="1"/>
  <c r="L133" i="1"/>
  <c r="H133" i="1"/>
  <c r="F133" i="1"/>
  <c r="L132" i="1"/>
  <c r="H132" i="1"/>
  <c r="F132" i="1"/>
  <c r="F131" i="1"/>
  <c r="L130" i="1"/>
  <c r="H130" i="1"/>
  <c r="F130" i="1"/>
  <c r="L129" i="1"/>
  <c r="H129" i="1"/>
  <c r="F129" i="1"/>
  <c r="L128" i="1"/>
  <c r="H128" i="1"/>
  <c r="M132" i="1"/>
  <c r="L118" i="1"/>
  <c r="H118" i="1"/>
  <c r="L116" i="1"/>
  <c r="H116" i="1"/>
  <c r="L115" i="1"/>
  <c r="H115" i="1"/>
  <c r="L114" i="1"/>
  <c r="H114" i="1"/>
  <c r="H113" i="1"/>
  <c r="L112" i="1"/>
  <c r="L111" i="1"/>
  <c r="L89" i="1"/>
  <c r="H89" i="1"/>
  <c r="F89" i="1"/>
  <c r="H88" i="1"/>
  <c r="F88" i="1"/>
  <c r="L87" i="1"/>
  <c r="L86" i="1"/>
  <c r="H86" i="1"/>
  <c r="F86" i="1"/>
  <c r="L85" i="1"/>
  <c r="H85" i="1"/>
  <c r="F85" i="1"/>
  <c r="H84" i="1"/>
  <c r="F84" i="1"/>
  <c r="L83" i="1"/>
  <c r="H83" i="1"/>
  <c r="F83" i="1"/>
  <c r="L82" i="1"/>
  <c r="H82" i="1"/>
  <c r="F82" i="1"/>
  <c r="L81" i="1"/>
  <c r="H81" i="1"/>
  <c r="L80" i="1"/>
  <c r="H76" i="1"/>
  <c r="M67" i="1"/>
  <c r="H67" i="1"/>
  <c r="F67" i="1"/>
  <c r="M66" i="1"/>
  <c r="H66" i="1"/>
  <c r="F66" i="1"/>
  <c r="M59" i="1"/>
  <c r="L59" i="1"/>
  <c r="M58" i="1"/>
  <c r="L58" i="1"/>
  <c r="F58" i="1"/>
  <c r="M57" i="1"/>
  <c r="F57" i="1"/>
  <c r="H56" i="1"/>
  <c r="H52" i="1"/>
  <c r="N44" i="1"/>
  <c r="O44" i="1" s="1"/>
  <c r="N43" i="1"/>
  <c r="O43" i="1" s="1"/>
  <c r="N42" i="1"/>
  <c r="O42" i="1" s="1"/>
  <c r="N41" i="1"/>
  <c r="O41" i="1" s="1"/>
  <c r="N40" i="1"/>
  <c r="O40" i="1" s="1"/>
  <c r="N39" i="1"/>
  <c r="O39" i="1" s="1"/>
  <c r="N38" i="1"/>
  <c r="O38" i="1" s="1"/>
  <c r="Q35" i="1" s="1"/>
  <c r="N37" i="1"/>
  <c r="O37" i="1" s="1"/>
  <c r="N36" i="1"/>
  <c r="E53" i="1" s="1"/>
  <c r="N35" i="1"/>
  <c r="O35" i="1" s="1"/>
  <c r="N16" i="1"/>
  <c r="N15" i="1"/>
  <c r="N14" i="1"/>
  <c r="N13" i="1"/>
  <c r="N12" i="1"/>
  <c r="N11" i="1"/>
  <c r="N10" i="1"/>
  <c r="N9" i="1"/>
  <c r="N8" i="1"/>
  <c r="N7" i="1"/>
  <c r="AG113" i="1" l="1"/>
  <c r="AG88" i="1"/>
  <c r="H124" i="1"/>
  <c r="J124" i="1"/>
  <c r="K124" i="1"/>
  <c r="L123" i="1" s="1"/>
  <c r="AS144" i="1"/>
  <c r="AO144" i="1"/>
  <c r="O176" i="1"/>
  <c r="L176" i="1"/>
  <c r="F53" i="1"/>
  <c r="H53" i="1"/>
  <c r="K53" i="1"/>
  <c r="L52" i="1" s="1"/>
  <c r="J53" i="1"/>
  <c r="AP143" i="1"/>
  <c r="AQ143" i="1"/>
  <c r="AO143" i="1"/>
  <c r="AS143" i="1"/>
  <c r="AO147" i="1"/>
  <c r="AQ148" i="1"/>
  <c r="AR143" i="1"/>
  <c r="AP148" i="1"/>
  <c r="AQ147" i="1"/>
  <c r="AS147" i="1"/>
  <c r="AP147" i="1"/>
  <c r="AQ145" i="1"/>
  <c r="AO146" i="1"/>
  <c r="AR145" i="1"/>
  <c r="AS146" i="1"/>
  <c r="AO145" i="1"/>
  <c r="AP146" i="1"/>
  <c r="AR148" i="1"/>
  <c r="AS145" i="1"/>
  <c r="AO148" i="1"/>
  <c r="AQ146" i="1"/>
  <c r="AP144" i="1"/>
  <c r="AR144" i="1"/>
  <c r="AQ144" i="1"/>
  <c r="AS142" i="1"/>
  <c r="AP142" i="1"/>
  <c r="AQ142" i="1"/>
  <c r="AR142" i="1"/>
  <c r="F169" i="1"/>
  <c r="N169" i="1" s="1"/>
  <c r="M114" i="1"/>
  <c r="M111" i="1"/>
  <c r="M130" i="1"/>
  <c r="L178" i="1"/>
  <c r="O180" i="1"/>
  <c r="M116" i="1"/>
  <c r="Q37" i="1"/>
  <c r="H110" i="1"/>
  <c r="L177" i="1"/>
  <c r="Q39" i="1"/>
  <c r="O36" i="1"/>
  <c r="Q41" i="1" s="1"/>
  <c r="Q43" i="1" s="1"/>
  <c r="L88" i="1"/>
  <c r="O175" i="1"/>
  <c r="O179" i="1"/>
  <c r="L68" i="1"/>
  <c r="F87" i="1"/>
  <c r="M110" i="1"/>
  <c r="M118" i="1"/>
  <c r="H87" i="1"/>
  <c r="M127" i="1"/>
  <c r="M129" i="1"/>
  <c r="AP149" i="1" l="1"/>
  <c r="I161" i="1" s="1"/>
  <c r="M161" i="1" s="1"/>
  <c r="F127" i="1"/>
  <c r="F138" i="1"/>
  <c r="AQ149" i="1"/>
  <c r="F124" i="1"/>
  <c r="AO149" i="1"/>
  <c r="I160" i="1" s="1"/>
  <c r="M160" i="1" s="1"/>
  <c r="K169" i="1"/>
  <c r="L95" i="1"/>
  <c r="AS149" i="1"/>
  <c r="I164" i="1" s="1"/>
  <c r="M164" i="1" s="1"/>
  <c r="AR149" i="1"/>
  <c r="I163" i="1" l="1"/>
  <c r="M163" i="1" s="1"/>
  <c r="I162" i="1"/>
  <c r="M162" i="1" s="1"/>
  <c r="N160" i="1" l="1"/>
  <c r="I17" i="1" s="1"/>
  <c r="N17" i="1" s="1"/>
  <c r="O7" i="1" s="1"/>
</calcChain>
</file>

<file path=xl/comments1.xml><?xml version="1.0" encoding="utf-8"?>
<comments xmlns="http://schemas.openxmlformats.org/spreadsheetml/2006/main">
  <authors>
    <author>Fabrizio Martini</author>
    <author>Flamini</author>
  </authors>
  <commentList>
    <comment ref="H2" authorId="0" shapeId="0">
      <text>
        <r>
          <rPr>
            <b/>
            <sz val="9"/>
            <color indexed="81"/>
            <rFont val="Tahoma"/>
            <family val="2"/>
          </rPr>
          <t>Inserire città ed indirizzo del sito oggetto di diagnosi</t>
        </r>
        <r>
          <rPr>
            <sz val="9"/>
            <color indexed="81"/>
            <rFont val="Tahoma"/>
            <family val="2"/>
          </rPr>
          <t xml:space="preserve">
</t>
        </r>
      </text>
    </comment>
    <comment ref="B4" authorId="0" shapeId="0">
      <text>
        <r>
          <rPr>
            <b/>
            <sz val="9"/>
            <color indexed="81"/>
            <rFont val="Tahoma"/>
            <family val="2"/>
          </rPr>
          <t>se trattasi di impresa monosito l'ID_SITO ha la seguente forma: P.IVA_M_001 (es. IT01234567890_M_001); se l'impresa o il gruppo sono multisito inserire o l'ID_SITO generato dal foglio di clusterizzazione fornito dall'ENEA o alternativamente se non si usa il modello di clusterizzazione ENEA scriverlo nella seguente forma P.IVA_X_00i (dove X=G se impresa unica o X=U se trattasi di impresa multisito; i= indice progressivo dei siti).
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r>
          <rPr>
            <sz val="9"/>
            <color indexed="81"/>
            <rFont val="Tahoma"/>
            <family val="2"/>
          </rPr>
          <t xml:space="preserve">
</t>
        </r>
      </text>
    </comment>
    <comment ref="E4" authorId="0" shapeId="0">
      <text>
        <r>
          <rPr>
            <b/>
            <sz val="9"/>
            <color indexed="81"/>
            <rFont val="Tahoma"/>
            <family val="2"/>
          </rPr>
          <t>Inserire la ragione sociale della società proprietaria del sito del sito</t>
        </r>
        <r>
          <rPr>
            <sz val="9"/>
            <color indexed="81"/>
            <rFont val="Tahoma"/>
            <family val="2"/>
          </rPr>
          <t xml:space="preserve">
</t>
        </r>
      </text>
    </comment>
    <comment ref="K4" authorId="0" shapeId="0">
      <text>
        <r>
          <rPr>
            <b/>
            <sz val="9"/>
            <color indexed="81"/>
            <rFont val="Tahoma"/>
            <family val="2"/>
          </rPr>
          <t>Inserire la P.IVA del sito NON della capogruppo. La partita IVA va inserita con tutti i campi anche l'IT davanti per le imprese che hanno p.IVA italiana altrimenti con il codice del paese a cui appartengono</t>
        </r>
        <r>
          <rPr>
            <sz val="9"/>
            <color indexed="81"/>
            <rFont val="Tahoma"/>
            <family val="2"/>
          </rPr>
          <t xml:space="preserve">
</t>
        </r>
        <r>
          <rPr>
            <b/>
            <sz val="9"/>
            <color indexed="81"/>
            <rFont val="Tahoma"/>
            <family val="2"/>
          </rPr>
          <t>Nel caso di gruppo se la società ha aderito alle facilitazioni infragruppo concesse dallo strumento Gruppo IVA e quindi cedendo la titolarita dell'imposta di valore aggiunto al gruppo questa può inserire anzichè la partita IVA, il codice fiscale avendo cura di inserire il prefisso CF al numero di codice fiscale (es. CF01234567890)</t>
        </r>
      </text>
    </comment>
    <comment ref="M4" authorId="0" shapeId="0">
      <text>
        <r>
          <rPr>
            <b/>
            <sz val="9"/>
            <color indexed="81"/>
            <rFont val="Tahoma"/>
            <family val="2"/>
          </rPr>
          <t>inserire il codice ATECO2007 a 6 cifre del sito oggetto di diagnosi non dell’impresa ricavabile dalla visura camerale. A verifica del corretto codice ATECO si può far riferimento al foglio ATECO2007 riportato nella cartella excel. Il codice va riportato nella seguente forma XX.YY.ZZ se risulta errato il campo si colorerà di rosso</t>
        </r>
        <r>
          <rPr>
            <sz val="9"/>
            <color indexed="81"/>
            <rFont val="Tahoma"/>
            <family val="2"/>
          </rPr>
          <t xml:space="preserve">
</t>
        </r>
      </text>
    </comment>
    <comment ref="J59" authorId="1" shapeId="0">
      <text>
        <r>
          <rPr>
            <b/>
            <sz val="9"/>
            <color indexed="81"/>
            <rFont val="Tahoma"/>
            <family val="2"/>
          </rPr>
          <t>metri cubi di acqua trattata</t>
        </r>
        <r>
          <rPr>
            <sz val="9"/>
            <color indexed="81"/>
            <rFont val="Tahoma"/>
            <family val="2"/>
          </rPr>
          <t xml:space="preserve">
</t>
        </r>
      </text>
    </comment>
    <comment ref="J60" authorId="1" shapeId="0">
      <text>
        <r>
          <rPr>
            <b/>
            <sz val="9"/>
            <color indexed="81"/>
            <rFont val="Tahoma"/>
            <family val="2"/>
          </rPr>
          <t>metri cubi di aria compressa prodotta</t>
        </r>
        <r>
          <rPr>
            <sz val="9"/>
            <color indexed="81"/>
            <rFont val="Tahoma"/>
            <family val="2"/>
          </rPr>
          <t xml:space="preserve">
</t>
        </r>
      </text>
    </comment>
    <comment ref="J61" authorId="1" shapeId="0">
      <text>
        <r>
          <rPr>
            <b/>
            <sz val="9"/>
            <color indexed="81"/>
            <rFont val="Tahoma"/>
            <family val="2"/>
          </rPr>
          <t>Metri cubi di aria aspirata</t>
        </r>
      </text>
    </comment>
    <comment ref="J77" authorId="1" shapeId="0">
      <text>
        <r>
          <rPr>
            <b/>
            <sz val="9"/>
            <color indexed="81"/>
            <rFont val="Tahoma"/>
            <family val="2"/>
          </rPr>
          <t>metri quadri di superficie illuminata</t>
        </r>
        <r>
          <rPr>
            <sz val="9"/>
            <color indexed="81"/>
            <rFont val="Tahoma"/>
            <family val="2"/>
          </rPr>
          <t xml:space="preserve">
</t>
        </r>
      </text>
    </comment>
    <comment ref="J78" authorId="1" shapeId="0">
      <text>
        <r>
          <rPr>
            <b/>
            <sz val="9"/>
            <color indexed="81"/>
            <rFont val="Tahoma"/>
            <family val="2"/>
          </rPr>
          <t>metri quadri di superficie illuminata</t>
        </r>
      </text>
    </comment>
    <comment ref="J79" authorId="1" shapeId="0">
      <text>
        <r>
          <rPr>
            <b/>
            <sz val="9"/>
            <color indexed="81"/>
            <rFont val="Tahoma"/>
            <family val="2"/>
          </rPr>
          <t>metri cubi dell'edificio riscaldata/raffreddato</t>
        </r>
        <r>
          <rPr>
            <sz val="9"/>
            <color indexed="81"/>
            <rFont val="Tahoma"/>
            <family val="2"/>
          </rPr>
          <t xml:space="preserve">
</t>
        </r>
      </text>
    </comment>
    <comment ref="J85" authorId="1" shapeId="0">
      <text>
        <r>
          <rPr>
            <b/>
            <sz val="9"/>
            <color indexed="81"/>
            <rFont val="Tahoma"/>
            <family val="2"/>
          </rPr>
          <t xml:space="preserve">metri cubi dell'edificio riscaldata/raffreddato
</t>
        </r>
        <r>
          <rPr>
            <sz val="9"/>
            <color indexed="81"/>
            <rFont val="Tahoma"/>
            <family val="2"/>
          </rPr>
          <t xml:space="preserve">
</t>
        </r>
      </text>
    </comment>
    <comment ref="J111" authorId="1" shapeId="0">
      <text>
        <r>
          <rPr>
            <b/>
            <sz val="9"/>
            <color indexed="81"/>
            <rFont val="Tahoma"/>
            <family val="2"/>
          </rPr>
          <t>metri cubi dell'edificio riscaldata/raffreddato</t>
        </r>
        <r>
          <rPr>
            <sz val="9"/>
            <color indexed="81"/>
            <rFont val="Tahoma"/>
            <family val="2"/>
          </rPr>
          <t xml:space="preserve">
</t>
        </r>
      </text>
    </comment>
    <comment ref="J116" authorId="1" shapeId="0">
      <text>
        <r>
          <rPr>
            <b/>
            <sz val="9"/>
            <color indexed="81"/>
            <rFont val="Tahoma"/>
            <family val="2"/>
          </rPr>
          <t>metri cubi dell'edificio riscaldata/raffreddato</t>
        </r>
        <r>
          <rPr>
            <sz val="9"/>
            <color indexed="81"/>
            <rFont val="Tahoma"/>
            <family val="2"/>
          </rPr>
          <t xml:space="preserve">
</t>
        </r>
      </text>
    </comment>
  </commentList>
</comments>
</file>

<file path=xl/sharedStrings.xml><?xml version="1.0" encoding="utf-8"?>
<sst xmlns="http://schemas.openxmlformats.org/spreadsheetml/2006/main" count="523" uniqueCount="281">
  <si>
    <r>
      <t xml:space="preserve">STRUTTURA ENERGETICA SITO      </t>
    </r>
    <r>
      <rPr>
        <i/>
        <sz val="16"/>
        <rFont val="Calibri"/>
        <family val="2"/>
        <scheme val="minor"/>
      </rPr>
      <t>(</t>
    </r>
    <r>
      <rPr>
        <i/>
        <u/>
        <sz val="16"/>
        <rFont val="Calibri"/>
        <family val="2"/>
        <scheme val="minor"/>
      </rPr>
      <t>Compilare solo le caselle a sfondo bianco</t>
    </r>
    <r>
      <rPr>
        <i/>
        <sz val="16"/>
        <rFont val="Calibri"/>
        <family val="2"/>
        <scheme val="minor"/>
      </rPr>
      <t>)</t>
    </r>
  </si>
  <si>
    <t>LA</t>
  </si>
  <si>
    <t>ID_SITO</t>
  </si>
  <si>
    <t>Ragione Sociale</t>
  </si>
  <si>
    <t>INDIRIZZO SITO</t>
  </si>
  <si>
    <t xml:space="preserve">P.IVA [IT00000000000] </t>
  </si>
  <si>
    <t>SETTORE MERC.</t>
  </si>
  <si>
    <t>ANNO riferimento</t>
  </si>
  <si>
    <t>Parametro riferimento</t>
  </si>
  <si>
    <t>Città</t>
  </si>
  <si>
    <t>Indirizzo</t>
  </si>
  <si>
    <t>(nel caso di Gruppo IVA inserire il CF)</t>
  </si>
  <si>
    <t>[ATECO2007: xx.yy.zz]</t>
  </si>
  <si>
    <t>descrizione attività</t>
  </si>
  <si>
    <t>[valore]</t>
  </si>
  <si>
    <t>[u.m.]</t>
  </si>
  <si>
    <t>m²</t>
  </si>
  <si>
    <t>VETTORI ENERGETICI ACQUISTATI</t>
  </si>
  <si>
    <t>CODICE</t>
  </si>
  <si>
    <t>VETTORE</t>
  </si>
  <si>
    <t>u.m.</t>
  </si>
  <si>
    <t>valore</t>
  </si>
  <si>
    <t>Fattore conversione in tep</t>
  </si>
  <si>
    <t>PCI o EER</t>
  </si>
  <si>
    <t>tep</t>
  </si>
  <si>
    <t>Vtot [tep]</t>
  </si>
  <si>
    <t>Energia elettrica</t>
  </si>
  <si>
    <t>kWh</t>
  </si>
  <si>
    <t>0,187 x 10^-3</t>
  </si>
  <si>
    <t>Gas naturale</t>
  </si>
  <si>
    <t>Sm3</t>
  </si>
  <si>
    <t>8.250 x 10 ^-7</t>
  </si>
  <si>
    <t>Calore/Teleriscaldamento</t>
  </si>
  <si>
    <t>860/0,9 x 10^-7</t>
  </si>
  <si>
    <t>Freddo/Teleraffreddamento</t>
  </si>
  <si>
    <t>(1/ EER) x 0,187 x 10^-3</t>
  </si>
  <si>
    <t>Biomassa</t>
  </si>
  <si>
    <t>t</t>
  </si>
  <si>
    <t>PCI (kcal/kg) x 10^-4</t>
  </si>
  <si>
    <t>Olio combustib.</t>
  </si>
  <si>
    <t>GPL</t>
  </si>
  <si>
    <t>Gasolio</t>
  </si>
  <si>
    <t>Coke di petrolio</t>
  </si>
  <si>
    <t>Altro</t>
  </si>
  <si>
    <t>A</t>
  </si>
  <si>
    <t>LA2: Consumi Autotrazione</t>
  </si>
  <si>
    <t>GENERALITA' STRUTTURA</t>
  </si>
  <si>
    <t>VARIABILE</t>
  </si>
  <si>
    <t>Valore</t>
  </si>
  <si>
    <t>Superficie Uffici</t>
  </si>
  <si>
    <t>m³</t>
  </si>
  <si>
    <t>-</t>
  </si>
  <si>
    <t>NON Presente</t>
  </si>
  <si>
    <t>mensa/bar</t>
  </si>
  <si>
    <t>coperti</t>
  </si>
  <si>
    <t>superficie [m²]</t>
  </si>
  <si>
    <t>LA.1</t>
  </si>
  <si>
    <t>TRASFORMAZIONE INTERNA</t>
  </si>
  <si>
    <t>Bilancio</t>
  </si>
  <si>
    <t>Cogenerazione</t>
  </si>
  <si>
    <t>Trigenenerazione</t>
  </si>
  <si>
    <t>Fotovoltacio</t>
  </si>
  <si>
    <t>Eolico</t>
  </si>
  <si>
    <t>altro</t>
  </si>
  <si>
    <t xml:space="preserve">Totale </t>
  </si>
  <si>
    <t xml:space="preserve">Produzione </t>
  </si>
  <si>
    <t>Utilizzi per la trasformazione interna</t>
  </si>
  <si>
    <t xml:space="preserve">Consumi interni </t>
  </si>
  <si>
    <t>Esportazione</t>
  </si>
  <si>
    <t>Produzioni</t>
  </si>
  <si>
    <t>Utilizzo</t>
  </si>
  <si>
    <t>Calore</t>
  </si>
  <si>
    <t>Esportazioni</t>
  </si>
  <si>
    <t>Consumi inerni</t>
  </si>
  <si>
    <t>Consumi interni</t>
  </si>
  <si>
    <t>Freddo</t>
  </si>
  <si>
    <t>Produzione</t>
  </si>
  <si>
    <r>
      <t>Totale Consumi</t>
    </r>
    <r>
      <rPr>
        <b/>
        <sz val="10"/>
        <rFont val="Calibri"/>
        <family val="2"/>
        <scheme val="minor"/>
      </rPr>
      <t xml:space="preserve"> </t>
    </r>
    <r>
      <rPr>
        <sz val="10"/>
        <rFont val="Calibri"/>
        <family val="2"/>
        <scheme val="minor"/>
      </rPr>
      <t>(Consumi LA - Utilizzi + Produzioni - Esportazioni)</t>
    </r>
  </si>
  <si>
    <t>LB</t>
  </si>
  <si>
    <t>ENERGIA ELETTRICA</t>
  </si>
  <si>
    <t>CONSUMO</t>
  </si>
  <si>
    <t>TEP ING.</t>
  </si>
  <si>
    <t>Ipg 1</t>
  </si>
  <si>
    <t>VERIFICA</t>
  </si>
  <si>
    <t xml:space="preserve">tipo misura </t>
  </si>
  <si>
    <t>Consumi monitorati/ calcolati
kWh</t>
  </si>
  <si>
    <t>Altro
kWh</t>
  </si>
  <si>
    <t>% copertura</t>
  </si>
  <si>
    <t>j=1</t>
  </si>
  <si>
    <t>LC</t>
  </si>
  <si>
    <t>1.2</t>
  </si>
  <si>
    <t>Ipg</t>
  </si>
  <si>
    <t>D.s.</t>
  </si>
  <si>
    <t>Ips</t>
  </si>
  <si>
    <t>SERVIZI AUSILIARI</t>
  </si>
  <si>
    <t>Unità di misura</t>
  </si>
  <si>
    <t>u.m.                          [kWh/D.s.]</t>
  </si>
  <si>
    <t>LD</t>
  </si>
  <si>
    <t>1.2.1</t>
  </si>
  <si>
    <t>1.2.2</t>
  </si>
  <si>
    <t>1.2.3</t>
  </si>
  <si>
    <t>1.2.4</t>
  </si>
  <si>
    <t>1.2.5</t>
  </si>
  <si>
    <t>calcolo</t>
  </si>
  <si>
    <t>1.3</t>
  </si>
  <si>
    <t>SERVIZI GENERALI</t>
  </si>
  <si>
    <t>1.3.1</t>
  </si>
  <si>
    <t>1.3.2</t>
  </si>
  <si>
    <t>1.3.3</t>
  </si>
  <si>
    <t>1.3.4</t>
  </si>
  <si>
    <t>1.3.5</t>
  </si>
  <si>
    <t>1.3.6</t>
  </si>
  <si>
    <t>1.3.7</t>
  </si>
  <si>
    <t>tipo misura</t>
  </si>
  <si>
    <t>Se si intende riportare i consumi della flotta auto è possibile utilizzare il riquadro sottostante</t>
  </si>
  <si>
    <t xml:space="preserve">LA.2 </t>
  </si>
  <si>
    <t>CONSUMI AUTOTRAZIONE</t>
  </si>
  <si>
    <t>A.1</t>
  </si>
  <si>
    <t>A.2</t>
  </si>
  <si>
    <t>Gas naturale compresso</t>
  </si>
  <si>
    <t>kg</t>
  </si>
  <si>
    <t>1,225 x 10 ^-3</t>
  </si>
  <si>
    <t>A.3</t>
  </si>
  <si>
    <t>l</t>
  </si>
  <si>
    <t>0,616 x 10^-3</t>
  </si>
  <si>
    <t>A.4</t>
  </si>
  <si>
    <t>Gasolio/diesel</t>
  </si>
  <si>
    <t>0,860 x 10^-3</t>
  </si>
  <si>
    <t>A.5</t>
  </si>
  <si>
    <t>Benzina</t>
  </si>
  <si>
    <t>0,765 x 10^-3</t>
  </si>
  <si>
    <t>j=A</t>
  </si>
  <si>
    <t>consumo</t>
  </si>
  <si>
    <t>IPS</t>
  </si>
  <si>
    <t>Energia totale</t>
  </si>
  <si>
    <t>u.m</t>
  </si>
  <si>
    <t>[tep]</t>
  </si>
  <si>
    <t>tipologia misura</t>
  </si>
  <si>
    <t>Distanza percorsa [km]</t>
  </si>
  <si>
    <t>[tep/km]</t>
  </si>
  <si>
    <t>Numero Auto</t>
  </si>
  <si>
    <t>[tep/n.auto]</t>
  </si>
  <si>
    <t>FLOTTA</t>
  </si>
  <si>
    <t>Consumo</t>
  </si>
  <si>
    <t>Indice</t>
  </si>
  <si>
    <t>u.m/100km</t>
  </si>
  <si>
    <t>numero auto</t>
  </si>
  <si>
    <t>u.m/n.auto</t>
  </si>
  <si>
    <t>SITO REALE TRASPORTI</t>
  </si>
  <si>
    <t>Lavaggio</t>
  </si>
  <si>
    <t>1.2.6</t>
  </si>
  <si>
    <t>1.2.7</t>
  </si>
  <si>
    <t>Illuminazione esterna</t>
  </si>
  <si>
    <t>Riscaldamento / Raffrescamento</t>
  </si>
  <si>
    <t>Superficie Officina</t>
  </si>
  <si>
    <t>Anno di costruzione sito</t>
  </si>
  <si>
    <t>Volume Officina</t>
  </si>
  <si>
    <t>Volume Uffici</t>
  </si>
  <si>
    <r>
      <t>m</t>
    </r>
    <r>
      <rPr>
        <b/>
        <sz val="14"/>
        <rFont val="Calibri"/>
        <family val="2"/>
      </rPr>
      <t>³</t>
    </r>
  </si>
  <si>
    <t>Uffici</t>
  </si>
  <si>
    <t>n. mezzi serviti</t>
  </si>
  <si>
    <t>campagna misura</t>
  </si>
  <si>
    <t>campione</t>
  </si>
  <si>
    <t>permanente</t>
  </si>
  <si>
    <t>Macchinari manutenzione</t>
  </si>
  <si>
    <t xml:space="preserve">Illuminazione </t>
  </si>
  <si>
    <r>
      <t>m</t>
    </r>
    <r>
      <rPr>
        <sz val="16"/>
        <rFont val="Calibri"/>
        <family val="2"/>
      </rPr>
      <t>³</t>
    </r>
  </si>
  <si>
    <t>GAS NATURALE</t>
  </si>
  <si>
    <t>CALORE/TELERISCALDAMENTO</t>
  </si>
  <si>
    <t>FREDDO/TELERAFFREDDAMENTO</t>
  </si>
  <si>
    <t>BIOMASSA</t>
  </si>
  <si>
    <t>OLIO COMBUSTIBILE</t>
  </si>
  <si>
    <t>GASOLIO</t>
  </si>
  <si>
    <t>COKE DI PETROLIO</t>
  </si>
  <si>
    <t>ALTRO</t>
  </si>
  <si>
    <t>ATTIVITA' PRINCIPALE</t>
  </si>
  <si>
    <t>Flotta auto elettrica</t>
  </si>
  <si>
    <t>n.auto El.</t>
  </si>
  <si>
    <t>Flotta auto GNC</t>
  </si>
  <si>
    <t>n.auto GNC</t>
  </si>
  <si>
    <t>Flotta auto GPL</t>
  </si>
  <si>
    <t>litri</t>
  </si>
  <si>
    <t>n.auto GPL</t>
  </si>
  <si>
    <t>Flotta auto Diesel</t>
  </si>
  <si>
    <t>n.auto Diesel</t>
  </si>
  <si>
    <t>Flotta auto Benzina</t>
  </si>
  <si>
    <t>n.auto Benzina</t>
  </si>
  <si>
    <t>TOTALE</t>
  </si>
  <si>
    <t>A.6</t>
  </si>
  <si>
    <t>Apparati ICT</t>
  </si>
  <si>
    <t>1.2.8</t>
  </si>
  <si>
    <t>1.2.9</t>
  </si>
  <si>
    <t>1.2.10</t>
  </si>
  <si>
    <t>1.2.11</t>
  </si>
  <si>
    <t>1.2.12</t>
  </si>
  <si>
    <t>1.2.13</t>
  </si>
  <si>
    <t>1.2.14</t>
  </si>
  <si>
    <t>1.2.15</t>
  </si>
  <si>
    <t>1.3.8</t>
  </si>
  <si>
    <t>1.3.9</t>
  </si>
  <si>
    <t>1.3.10</t>
  </si>
  <si>
    <t>1.3.11</t>
  </si>
  <si>
    <t>1.3.12</t>
  </si>
  <si>
    <t>1.3.13</t>
  </si>
  <si>
    <t xml:space="preserve">Riscaldamento / Raffrescamento </t>
  </si>
  <si>
    <t>Riscaldamento/ Raffrescamento</t>
  </si>
  <si>
    <t>Superficie Rimessa</t>
  </si>
  <si>
    <t>Volume Rimessa</t>
  </si>
  <si>
    <t>Imp. Depurazione</t>
  </si>
  <si>
    <t>Imp. Aria compressa</t>
  </si>
  <si>
    <t>Imp. Aspirazione fumi</t>
  </si>
  <si>
    <t xml:space="preserve">Illuminazione interna </t>
  </si>
  <si>
    <t>1.2.16</t>
  </si>
  <si>
    <t>1.2.17</t>
  </si>
  <si>
    <t>Officina/ Rimessa/ Piazzale</t>
  </si>
  <si>
    <t>2.2</t>
  </si>
  <si>
    <t>2.2.1</t>
  </si>
  <si>
    <t>2.2.2</t>
  </si>
  <si>
    <t>2.2.3</t>
  </si>
  <si>
    <t>2.2.4</t>
  </si>
  <si>
    <t>2.2.5</t>
  </si>
  <si>
    <t>2.2.6</t>
  </si>
  <si>
    <t>2.2.7</t>
  </si>
  <si>
    <t>J=2</t>
  </si>
  <si>
    <t>2.3</t>
  </si>
  <si>
    <t>2.3.1</t>
  </si>
  <si>
    <t>2.3.2</t>
  </si>
  <si>
    <t>2.3.3</t>
  </si>
  <si>
    <t>2.3.4</t>
  </si>
  <si>
    <t>2.3.5</t>
  </si>
  <si>
    <t>2.3.6</t>
  </si>
  <si>
    <t>2.3.7</t>
  </si>
  <si>
    <t>J=3</t>
  </si>
  <si>
    <t>3.2</t>
  </si>
  <si>
    <t>3.2.1</t>
  </si>
  <si>
    <t>3.2.2</t>
  </si>
  <si>
    <t>3.2.3</t>
  </si>
  <si>
    <t>3.2.4</t>
  </si>
  <si>
    <t>3.2.5</t>
  </si>
  <si>
    <t>3.2.6</t>
  </si>
  <si>
    <t>3.2.7</t>
  </si>
  <si>
    <t>3.3</t>
  </si>
  <si>
    <t>3.3.1</t>
  </si>
  <si>
    <t>3.3.2</t>
  </si>
  <si>
    <t>3.3.3</t>
  </si>
  <si>
    <t>3.3.4</t>
  </si>
  <si>
    <t>3.3.5</t>
  </si>
  <si>
    <t>3.3.6</t>
  </si>
  <si>
    <t>3.3.7</t>
  </si>
  <si>
    <t>Superficie Piazzale</t>
  </si>
  <si>
    <r>
      <t>Sm</t>
    </r>
    <r>
      <rPr>
        <b/>
        <sz val="16"/>
        <rFont val="Calibri"/>
        <family val="2"/>
      </rPr>
      <t>³</t>
    </r>
  </si>
  <si>
    <t>2.2.8</t>
  </si>
  <si>
    <t>2.3.8</t>
  </si>
  <si>
    <t>3.2.8</t>
  </si>
  <si>
    <t>3.3.8</t>
  </si>
  <si>
    <t>connsumo</t>
  </si>
  <si>
    <r>
      <t>Consumi monitorati/ calcolati
Sm</t>
    </r>
    <r>
      <rPr>
        <b/>
        <sz val="11"/>
        <rFont val="Calibri"/>
        <family val="2"/>
      </rPr>
      <t>³</t>
    </r>
  </si>
  <si>
    <t>Altro
Sm³</t>
  </si>
  <si>
    <t>Consumi monitorati/ calcolati</t>
  </si>
  <si>
    <t xml:space="preserve">Altro
</t>
  </si>
  <si>
    <t>8.360 x 10 ^-7</t>
  </si>
  <si>
    <t>49.10.00</t>
  </si>
  <si>
    <t>Trasporto ferroviario di passeggeri (interurbano)</t>
  </si>
  <si>
    <t>ok</t>
  </si>
  <si>
    <t>Terziario</t>
  </si>
  <si>
    <t>49.31.00</t>
  </si>
  <si>
    <t>Trasporto terrestre di passeggeri in aree urbane e suburbane</t>
  </si>
  <si>
    <t>49.39.01</t>
  </si>
  <si>
    <t>Gestioni di funicolari, ski-lift e seggiovie se non facenti parte dei sistemi di transito urbano o suburbano</t>
  </si>
  <si>
    <t>49.39.09</t>
  </si>
  <si>
    <t>Altre attività di trasporti terrestri di passeggeri nca</t>
  </si>
  <si>
    <t>50.10.00</t>
  </si>
  <si>
    <t>Trasporto marittimo e costiero di passeggeri</t>
  </si>
  <si>
    <t>50.30.00</t>
  </si>
  <si>
    <t>Trasporto di passeggeri per vie d'acqua interne (inclusi i trasporti lagunari)</t>
  </si>
  <si>
    <t>52.21.50</t>
  </si>
  <si>
    <t>Gestione di parcheggi e autorimesse</t>
  </si>
  <si>
    <t>52.21.90</t>
  </si>
  <si>
    <t>Altre attività connesse ai trasporti terrestri nca</t>
  </si>
  <si>
    <t>52.22.09</t>
  </si>
  <si>
    <t>Altre attività dei servizi connessi al trasporto marittimo e per vie d'acqua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</si>
</sst>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 #,##0.00_-;_-* &quot;-&quot;??_-;_-@_-"/>
    <numFmt numFmtId="165" formatCode="#,##0.0_ ;\-#,##0.0\ "/>
    <numFmt numFmtId="166" formatCode="#,##0.0"/>
    <numFmt numFmtId="167" formatCode="0.000"/>
    <numFmt numFmtId="168" formatCode="#,##0_ ;\-#,##0\ "/>
    <numFmt numFmtId="169" formatCode="#,##0.000"/>
    <numFmt numFmtId="170" formatCode="0.0"/>
  </numFmts>
  <fonts count="33" x14ac:knownFonts="1">
    <font>
      <sz val="11"/>
      <color theme="1"/>
      <name val="Calibri"/>
      <family val="2"/>
      <scheme val="minor"/>
    </font>
    <font>
      <sz val="11"/>
      <color theme="1"/>
      <name val="Calibri"/>
      <family val="2"/>
      <scheme val="minor"/>
    </font>
    <font>
      <sz val="11"/>
      <name val="Calibri"/>
      <family val="2"/>
      <scheme val="minor"/>
    </font>
    <font>
      <b/>
      <sz val="16"/>
      <name val="Calibri"/>
      <family val="2"/>
      <scheme val="minor"/>
    </font>
    <font>
      <i/>
      <sz val="16"/>
      <name val="Calibri"/>
      <family val="2"/>
      <scheme val="minor"/>
    </font>
    <font>
      <i/>
      <u/>
      <sz val="16"/>
      <name val="Calibri"/>
      <family val="2"/>
      <scheme val="minor"/>
    </font>
    <font>
      <b/>
      <sz val="14"/>
      <name val="Calibri"/>
      <family val="2"/>
      <scheme val="minor"/>
    </font>
    <font>
      <b/>
      <sz val="13"/>
      <name val="Calibri"/>
      <family val="2"/>
      <scheme val="minor"/>
    </font>
    <font>
      <b/>
      <sz val="11"/>
      <name val="Calibri"/>
      <family val="2"/>
      <scheme val="minor"/>
    </font>
    <font>
      <b/>
      <sz val="9"/>
      <name val="Calibri"/>
      <family val="2"/>
      <scheme val="minor"/>
    </font>
    <font>
      <sz val="9"/>
      <name val="Calibri"/>
      <family val="2"/>
      <scheme val="minor"/>
    </font>
    <font>
      <b/>
      <sz val="20"/>
      <name val="Calibri"/>
      <family val="2"/>
      <scheme val="minor"/>
    </font>
    <font>
      <sz val="14"/>
      <name val="Calibri"/>
      <family val="2"/>
      <scheme val="minor"/>
    </font>
    <font>
      <sz val="10"/>
      <name val="Calibri"/>
      <family val="2"/>
      <scheme val="minor"/>
    </font>
    <font>
      <sz val="12"/>
      <name val="Calibri"/>
      <family val="2"/>
      <scheme val="minor"/>
    </font>
    <font>
      <b/>
      <u/>
      <sz val="10"/>
      <name val="Calibri"/>
      <family val="2"/>
      <scheme val="minor"/>
    </font>
    <font>
      <b/>
      <sz val="10"/>
      <name val="Calibri"/>
      <family val="2"/>
      <scheme val="minor"/>
    </font>
    <font>
      <b/>
      <u/>
      <sz val="12"/>
      <name val="Calibri"/>
      <family val="2"/>
      <scheme val="minor"/>
    </font>
    <font>
      <b/>
      <sz val="12"/>
      <name val="Calibri"/>
      <family val="2"/>
      <scheme val="minor"/>
    </font>
    <font>
      <sz val="24"/>
      <name val="Calibri"/>
      <family val="2"/>
      <scheme val="minor"/>
    </font>
    <font>
      <b/>
      <sz val="9"/>
      <color indexed="81"/>
      <name val="Tahoma"/>
      <family val="2"/>
    </font>
    <font>
      <sz val="9"/>
      <color indexed="81"/>
      <name val="Tahoma"/>
      <family val="2"/>
    </font>
    <font>
      <sz val="8"/>
      <name val="Calibri"/>
      <family val="2"/>
      <scheme val="minor"/>
    </font>
    <font>
      <b/>
      <sz val="14"/>
      <name val="Calibri"/>
      <family val="2"/>
    </font>
    <font>
      <sz val="16"/>
      <name val="Calibri"/>
      <family val="2"/>
      <scheme val="minor"/>
    </font>
    <font>
      <sz val="16"/>
      <name val="Calibri"/>
      <family val="2"/>
    </font>
    <font>
      <b/>
      <sz val="22"/>
      <name val="Calibri"/>
      <family val="2"/>
      <scheme val="minor"/>
    </font>
    <font>
      <sz val="18"/>
      <name val="Calibri"/>
      <family val="2"/>
      <scheme val="minor"/>
    </font>
    <font>
      <sz val="11"/>
      <color rgb="FFFF0000"/>
      <name val="Calibri"/>
      <family val="2"/>
      <scheme val="minor"/>
    </font>
    <font>
      <b/>
      <sz val="11"/>
      <color rgb="FFFF0000"/>
      <name val="Calibri"/>
      <family val="2"/>
      <scheme val="minor"/>
    </font>
    <font>
      <b/>
      <sz val="16"/>
      <color rgb="FFFF0000"/>
      <name val="Calibri"/>
      <family val="2"/>
      <scheme val="minor"/>
    </font>
    <font>
      <b/>
      <sz val="11"/>
      <name val="Calibri"/>
      <family val="2"/>
    </font>
    <font>
      <b/>
      <sz val="16"/>
      <name val="Calibri"/>
      <family val="2"/>
    </font>
  </fonts>
  <fills count="11">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s>
  <borders count="7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27">
    <xf numFmtId="0" fontId="0" fillId="0" borderId="0" xfId="0"/>
    <xf numFmtId="49" fontId="2" fillId="4" borderId="24" xfId="0" applyNumberFormat="1" applyFont="1" applyFill="1" applyBorder="1" applyAlignment="1" applyProtection="1">
      <alignment vertical="center" wrapText="1"/>
      <protection locked="0"/>
    </xf>
    <xf numFmtId="0" fontId="8" fillId="0" borderId="0" xfId="0" applyFont="1" applyAlignment="1" applyProtection="1">
      <alignment horizontal="center" vertical="center"/>
      <protection locked="0"/>
    </xf>
    <xf numFmtId="166" fontId="2" fillId="4" borderId="47" xfId="0" applyNumberFormat="1" applyFont="1" applyFill="1" applyBorder="1" applyAlignment="1" applyProtection="1">
      <alignment horizontal="center"/>
      <protection locked="0"/>
    </xf>
    <xf numFmtId="49" fontId="2" fillId="4" borderId="32" xfId="0" applyNumberFormat="1" applyFont="1" applyFill="1" applyBorder="1" applyAlignment="1" applyProtection="1">
      <alignment vertical="center"/>
      <protection locked="0"/>
    </xf>
    <xf numFmtId="166" fontId="2" fillId="0" borderId="36" xfId="0" applyNumberFormat="1" applyFont="1" applyBorder="1" applyAlignment="1" applyProtection="1">
      <alignment horizontal="center" vertical="center"/>
      <protection locked="0"/>
    </xf>
    <xf numFmtId="166" fontId="2" fillId="0" borderId="43" xfId="0" applyNumberFormat="1" applyFont="1" applyBorder="1" applyAlignment="1" applyProtection="1">
      <alignment horizontal="center" vertical="center"/>
      <protection locked="0"/>
    </xf>
    <xf numFmtId="3" fontId="2" fillId="0" borderId="43" xfId="0" applyNumberFormat="1" applyFont="1" applyBorder="1" applyAlignment="1" applyProtection="1">
      <alignment horizontal="center" vertical="center"/>
      <protection locked="0"/>
    </xf>
    <xf numFmtId="1" fontId="2" fillId="0" borderId="43" xfId="0" applyNumberFormat="1" applyFont="1" applyBorder="1" applyAlignment="1" applyProtection="1">
      <alignment horizontal="center" vertical="center"/>
      <protection locked="0"/>
    </xf>
    <xf numFmtId="3" fontId="2" fillId="0" borderId="65" xfId="0" applyNumberFormat="1" applyFont="1" applyBorder="1" applyAlignment="1" applyProtection="1">
      <alignment horizontal="center" vertical="center"/>
      <protection locked="0"/>
    </xf>
    <xf numFmtId="166" fontId="2" fillId="0" borderId="57" xfId="0" applyNumberFormat="1" applyFont="1" applyBorder="1" applyAlignment="1" applyProtection="1">
      <alignment horizontal="center"/>
      <protection locked="0"/>
    </xf>
    <xf numFmtId="166" fontId="2" fillId="4" borderId="61" xfId="0" applyNumberFormat="1" applyFont="1" applyFill="1" applyBorder="1" applyAlignment="1" applyProtection="1">
      <alignment horizontal="center" vertical="center"/>
      <protection locked="0"/>
    </xf>
    <xf numFmtId="166" fontId="2" fillId="4" borderId="8" xfId="0" applyNumberFormat="1" applyFont="1" applyFill="1" applyBorder="1" applyAlignment="1" applyProtection="1">
      <alignment horizontal="center" vertical="center"/>
      <protection locked="0"/>
    </xf>
    <xf numFmtId="166" fontId="2" fillId="0" borderId="64" xfId="0" applyNumberFormat="1" applyFont="1" applyBorder="1" applyAlignment="1" applyProtection="1">
      <alignment horizontal="center" vertical="center"/>
      <protection locked="0"/>
    </xf>
    <xf numFmtId="166" fontId="2" fillId="4" borderId="46" xfId="0" applyNumberFormat="1" applyFont="1" applyFill="1" applyBorder="1" applyAlignment="1" applyProtection="1">
      <alignment horizontal="center" vertical="center"/>
      <protection locked="0"/>
    </xf>
    <xf numFmtId="166" fontId="2" fillId="4" borderId="47" xfId="0" applyNumberFormat="1" applyFont="1" applyFill="1" applyBorder="1" applyAlignment="1" applyProtection="1">
      <alignment horizontal="center" vertical="center"/>
      <protection locked="0"/>
    </xf>
    <xf numFmtId="166" fontId="2" fillId="0" borderId="48" xfId="0" applyNumberFormat="1" applyFont="1" applyBorder="1" applyAlignment="1" applyProtection="1">
      <alignment horizontal="center" vertical="center"/>
      <protection locked="0"/>
    </xf>
    <xf numFmtId="166" fontId="2" fillId="4" borderId="58" xfId="0" applyNumberFormat="1" applyFont="1" applyFill="1" applyBorder="1" applyAlignment="1" applyProtection="1">
      <alignment horizontal="center" vertical="center"/>
      <protection locked="0"/>
    </xf>
    <xf numFmtId="166" fontId="2" fillId="4" borderId="18" xfId="0" applyNumberFormat="1" applyFont="1" applyFill="1" applyBorder="1" applyAlignment="1" applyProtection="1">
      <alignment horizontal="center" vertical="center"/>
      <protection locked="0"/>
    </xf>
    <xf numFmtId="166" fontId="2" fillId="0" borderId="20" xfId="0" applyNumberFormat="1" applyFont="1" applyBorder="1" applyAlignment="1" applyProtection="1">
      <alignment horizontal="center" vertical="center"/>
      <protection locked="0"/>
    </xf>
    <xf numFmtId="166" fontId="2" fillId="4" borderId="33" xfId="0" applyNumberFormat="1" applyFont="1" applyFill="1" applyBorder="1" applyAlignment="1" applyProtection="1">
      <alignment horizontal="center" vertical="center"/>
      <protection locked="0"/>
    </xf>
    <xf numFmtId="166" fontId="2" fillId="4" borderId="34" xfId="0" applyNumberFormat="1" applyFont="1" applyFill="1" applyBorder="1" applyAlignment="1" applyProtection="1">
      <alignment horizontal="center" vertical="center"/>
      <protection locked="0"/>
    </xf>
    <xf numFmtId="166" fontId="2" fillId="0" borderId="27" xfId="0" applyNumberFormat="1" applyFont="1" applyBorder="1" applyAlignment="1" applyProtection="1">
      <alignment horizontal="center" vertical="center"/>
      <protection locked="0"/>
    </xf>
    <xf numFmtId="166" fontId="2" fillId="4" borderId="39" xfId="0" applyNumberFormat="1" applyFont="1" applyFill="1" applyBorder="1" applyAlignment="1" applyProtection="1">
      <alignment horizontal="center" vertical="center"/>
      <protection locked="0"/>
    </xf>
    <xf numFmtId="166" fontId="2" fillId="4" borderId="40" xfId="0" applyNumberFormat="1" applyFont="1" applyFill="1" applyBorder="1" applyAlignment="1" applyProtection="1">
      <alignment horizontal="center" vertical="center"/>
      <protection locked="0"/>
    </xf>
    <xf numFmtId="166" fontId="2" fillId="0" borderId="41" xfId="0" applyNumberFormat="1" applyFont="1" applyBorder="1" applyAlignment="1" applyProtection="1">
      <alignment horizontal="center" vertical="center"/>
      <protection locked="0"/>
    </xf>
    <xf numFmtId="168" fontId="2" fillId="4" borderId="66" xfId="1" applyNumberFormat="1" applyFont="1" applyFill="1" applyBorder="1" applyAlignment="1" applyProtection="1">
      <alignment horizontal="center" vertical="center" wrapText="1"/>
      <protection locked="0"/>
    </xf>
    <xf numFmtId="166" fontId="2" fillId="0" borderId="7" xfId="0" applyNumberFormat="1" applyFont="1" applyBorder="1" applyAlignment="1" applyProtection="1">
      <alignment horizontal="center" vertical="center" wrapText="1"/>
      <protection locked="0"/>
    </xf>
    <xf numFmtId="168" fontId="2" fillId="0" borderId="7" xfId="1" applyNumberFormat="1" applyFont="1" applyBorder="1" applyAlignment="1" applyProtection="1">
      <alignment horizontal="center" vertical="center" wrapText="1"/>
      <protection locked="0"/>
    </xf>
    <xf numFmtId="166" fontId="2" fillId="0" borderId="60" xfId="0" applyNumberFormat="1" applyFont="1" applyBorder="1" applyAlignment="1" applyProtection="1">
      <alignment horizontal="center" vertical="center" wrapText="1"/>
      <protection locked="0"/>
    </xf>
    <xf numFmtId="168" fontId="2" fillId="0" borderId="60" xfId="1" applyNumberFormat="1" applyFont="1" applyBorder="1" applyAlignment="1" applyProtection="1">
      <alignment horizontal="center" vertical="center" wrapText="1"/>
      <protection locked="0"/>
    </xf>
    <xf numFmtId="168" fontId="2" fillId="0" borderId="63" xfId="1" applyNumberFormat="1" applyFont="1" applyBorder="1" applyAlignment="1" applyProtection="1">
      <alignment horizontal="center" vertical="center" wrapText="1"/>
      <protection locked="0"/>
    </xf>
    <xf numFmtId="166" fontId="2" fillId="4" borderId="7" xfId="0" applyNumberFormat="1" applyFont="1" applyFill="1" applyBorder="1" applyAlignment="1" applyProtection="1">
      <alignment horizontal="center" vertical="center"/>
      <protection locked="0"/>
    </xf>
    <xf numFmtId="166" fontId="2" fillId="0" borderId="60" xfId="0" applyNumberFormat="1" applyFont="1" applyBorder="1" applyAlignment="1" applyProtection="1">
      <alignment horizontal="center" vertical="center"/>
      <protection locked="0"/>
    </xf>
    <xf numFmtId="166" fontId="2" fillId="4" borderId="60" xfId="0" applyNumberFormat="1" applyFont="1" applyFill="1" applyBorder="1" applyAlignment="1" applyProtection="1">
      <alignment horizontal="center" vertical="center"/>
      <protection locked="0"/>
    </xf>
    <xf numFmtId="166" fontId="2" fillId="4" borderId="17" xfId="0" applyNumberFormat="1" applyFont="1" applyFill="1" applyBorder="1" applyAlignment="1" applyProtection="1">
      <alignment horizontal="center" vertical="center"/>
      <protection locked="0"/>
    </xf>
    <xf numFmtId="168" fontId="2" fillId="0" borderId="17" xfId="1" applyNumberFormat="1" applyFont="1" applyBorder="1" applyAlignment="1" applyProtection="1">
      <alignment horizontal="center" vertical="center" wrapText="1"/>
      <protection locked="0"/>
    </xf>
    <xf numFmtId="168" fontId="2" fillId="4" borderId="60" xfId="1" applyNumberFormat="1" applyFont="1" applyFill="1" applyBorder="1" applyAlignment="1" applyProtection="1">
      <alignment horizontal="center" vertical="center" wrapText="1"/>
      <protection locked="0"/>
    </xf>
    <xf numFmtId="168" fontId="2" fillId="0" borderId="66" xfId="1" applyNumberFormat="1" applyFont="1" applyBorder="1" applyAlignment="1" applyProtection="1">
      <alignment horizontal="center" vertical="center" wrapText="1"/>
      <protection locked="0"/>
    </xf>
    <xf numFmtId="166" fontId="2" fillId="0" borderId="17" xfId="0" applyNumberFormat="1" applyFont="1" applyBorder="1" applyAlignment="1" applyProtection="1">
      <alignment horizontal="center" vertical="center"/>
      <protection locked="0"/>
    </xf>
    <xf numFmtId="166" fontId="2" fillId="4" borderId="59" xfId="0" applyNumberFormat="1" applyFont="1" applyFill="1" applyBorder="1" applyAlignment="1" applyProtection="1">
      <alignment horizontal="center" vertical="center"/>
      <protection locked="0"/>
    </xf>
    <xf numFmtId="168" fontId="2" fillId="4" borderId="17" xfId="1" applyNumberFormat="1" applyFont="1" applyFill="1" applyBorder="1" applyAlignment="1" applyProtection="1">
      <alignment horizontal="center" vertical="center" wrapText="1"/>
      <protection locked="0"/>
    </xf>
    <xf numFmtId="0" fontId="12" fillId="4" borderId="20" xfId="0" applyFont="1" applyFill="1" applyBorder="1" applyAlignment="1" applyProtection="1">
      <alignment horizontal="center" vertical="center" wrapText="1"/>
      <protection locked="0"/>
    </xf>
    <xf numFmtId="0" fontId="12" fillId="4" borderId="18" xfId="0" applyFont="1" applyFill="1" applyBorder="1" applyAlignment="1" applyProtection="1">
      <alignment horizontal="center" vertical="center" wrapText="1"/>
      <protection locked="0"/>
    </xf>
    <xf numFmtId="3" fontId="12" fillId="4" borderId="59" xfId="0" applyNumberFormat="1" applyFont="1" applyFill="1" applyBorder="1" applyAlignment="1" applyProtection="1">
      <alignment horizontal="center" vertical="center" wrapText="1"/>
      <protection locked="0"/>
    </xf>
    <xf numFmtId="0" fontId="13" fillId="4" borderId="40" xfId="0" applyFont="1" applyFill="1" applyBorder="1" applyAlignment="1" applyProtection="1">
      <alignment horizontal="center" vertical="center" wrapText="1"/>
      <protection locked="0"/>
    </xf>
    <xf numFmtId="3" fontId="12" fillId="4" borderId="59" xfId="0" applyNumberFormat="1" applyFont="1" applyFill="1" applyBorder="1" applyAlignment="1" applyProtection="1">
      <alignment vertical="center"/>
      <protection locked="0"/>
    </xf>
    <xf numFmtId="166" fontId="12" fillId="4" borderId="47" xfId="0" applyNumberFormat="1" applyFont="1" applyFill="1" applyBorder="1" applyAlignment="1" applyProtection="1">
      <alignment horizontal="center" vertical="center" wrapText="1"/>
      <protection locked="0"/>
    </xf>
    <xf numFmtId="3" fontId="12" fillId="4" borderId="60" xfId="0" applyNumberFormat="1" applyFont="1" applyFill="1" applyBorder="1" applyAlignment="1" applyProtection="1">
      <alignment horizontal="center" vertical="center" wrapText="1"/>
      <protection locked="0"/>
    </xf>
    <xf numFmtId="0" fontId="13" fillId="4" borderId="47" xfId="0" applyFont="1" applyFill="1" applyBorder="1" applyAlignment="1" applyProtection="1">
      <alignment horizontal="center" vertical="center" wrapText="1"/>
      <protection locked="0"/>
    </xf>
    <xf numFmtId="3" fontId="12" fillId="4" borderId="60" xfId="0" applyNumberFormat="1" applyFont="1" applyFill="1" applyBorder="1" applyAlignment="1" applyProtection="1">
      <alignment vertical="center"/>
      <protection locked="0"/>
    </xf>
    <xf numFmtId="166" fontId="12" fillId="4" borderId="18" xfId="0" applyNumberFormat="1" applyFont="1" applyFill="1" applyBorder="1" applyAlignment="1" applyProtection="1">
      <alignment horizontal="center" vertical="center" wrapText="1"/>
      <protection locked="0"/>
    </xf>
    <xf numFmtId="3" fontId="12" fillId="4" borderId="17" xfId="0" applyNumberFormat="1" applyFont="1" applyFill="1" applyBorder="1" applyAlignment="1" applyProtection="1">
      <alignment horizontal="center" vertical="center" wrapText="1"/>
      <protection locked="0"/>
    </xf>
    <xf numFmtId="0" fontId="13" fillId="4" borderId="18" xfId="0" applyFont="1" applyFill="1" applyBorder="1" applyAlignment="1" applyProtection="1">
      <alignment horizontal="center" vertical="center" wrapText="1"/>
      <protection locked="0"/>
    </xf>
    <xf numFmtId="3" fontId="12" fillId="4" borderId="17" xfId="0" applyNumberFormat="1" applyFont="1" applyFill="1" applyBorder="1" applyAlignment="1" applyProtection="1">
      <alignment vertical="center"/>
      <protection locked="0"/>
    </xf>
    <xf numFmtId="168" fontId="2" fillId="0" borderId="69" xfId="1" applyNumberFormat="1" applyFont="1" applyFill="1" applyBorder="1" applyAlignment="1" applyProtection="1">
      <alignment horizontal="center" vertical="center" wrapText="1"/>
      <protection locked="0"/>
    </xf>
    <xf numFmtId="0" fontId="2" fillId="0" borderId="47" xfId="0" applyFont="1" applyFill="1" applyBorder="1" applyAlignment="1" applyProtection="1">
      <alignment horizontal="center" vertical="center" wrapText="1"/>
      <protection locked="0"/>
    </xf>
    <xf numFmtId="168" fontId="2" fillId="0" borderId="49" xfId="1" applyNumberFormat="1" applyFont="1" applyFill="1" applyBorder="1" applyAlignment="1" applyProtection="1">
      <alignment horizontal="center" vertical="center" wrapText="1"/>
      <protection locked="0"/>
    </xf>
    <xf numFmtId="168" fontId="2" fillId="0" borderId="56" xfId="1" applyNumberFormat="1" applyFont="1" applyFill="1" applyBorder="1" applyAlignment="1" applyProtection="1">
      <alignment horizontal="center" vertical="center" wrapText="1"/>
      <protection locked="0"/>
    </xf>
    <xf numFmtId="166" fontId="2" fillId="0" borderId="60" xfId="0" applyNumberFormat="1" applyFont="1" applyFill="1" applyBorder="1" applyAlignment="1" applyProtection="1">
      <alignment horizontal="center" vertical="center" wrapText="1"/>
      <protection locked="0"/>
    </xf>
    <xf numFmtId="0" fontId="2" fillId="0" borderId="47" xfId="0" applyFont="1" applyFill="1" applyBorder="1" applyAlignment="1" applyProtection="1">
      <alignment horizontal="center" vertical="center"/>
      <protection locked="0"/>
    </xf>
    <xf numFmtId="168" fontId="2" fillId="0" borderId="19" xfId="1" applyNumberFormat="1" applyFont="1" applyFill="1" applyBorder="1" applyAlignment="1" applyProtection="1">
      <alignment horizontal="center" vertical="center" wrapText="1"/>
      <protection locked="0"/>
    </xf>
    <xf numFmtId="168" fontId="2" fillId="0" borderId="60" xfId="1" applyNumberFormat="1" applyFont="1" applyFill="1" applyBorder="1" applyAlignment="1" applyProtection="1">
      <alignment horizontal="center" vertical="center" wrapText="1"/>
      <protection locked="0"/>
    </xf>
    <xf numFmtId="166" fontId="2" fillId="0" borderId="60" xfId="0" applyNumberFormat="1" applyFont="1" applyBorder="1" applyProtection="1">
      <protection locked="0"/>
    </xf>
    <xf numFmtId="166" fontId="12" fillId="4" borderId="8" xfId="0" applyNumberFormat="1" applyFont="1" applyFill="1" applyBorder="1" applyAlignment="1" applyProtection="1">
      <alignment horizontal="center" vertical="center" wrapText="1"/>
      <protection locked="0"/>
    </xf>
    <xf numFmtId="0" fontId="13" fillId="4" borderId="9" xfId="0" applyFont="1" applyFill="1" applyBorder="1" applyAlignment="1" applyProtection="1">
      <alignment horizontal="center" vertical="center" wrapText="1"/>
      <protection locked="0"/>
    </xf>
    <xf numFmtId="0" fontId="13" fillId="4" borderId="49" xfId="0" applyFont="1" applyFill="1" applyBorder="1" applyAlignment="1" applyProtection="1">
      <alignment horizontal="center" vertical="center" wrapText="1"/>
      <protection locked="0"/>
    </xf>
    <xf numFmtId="0" fontId="13" fillId="4" borderId="19" xfId="0" applyFont="1" applyFill="1" applyBorder="1" applyAlignment="1" applyProtection="1">
      <alignment horizontal="center" vertical="center" wrapText="1"/>
      <protection locked="0"/>
    </xf>
    <xf numFmtId="49" fontId="2" fillId="0" borderId="45" xfId="0" applyNumberFormat="1" applyFont="1" applyFill="1" applyBorder="1" applyAlignment="1" applyProtection="1">
      <alignment horizontal="center" vertical="center"/>
      <protection locked="0"/>
    </xf>
    <xf numFmtId="49" fontId="2" fillId="0" borderId="50" xfId="0" applyNumberFormat="1" applyFont="1" applyFill="1" applyBorder="1" applyAlignment="1" applyProtection="1">
      <alignment horizontal="center" vertical="center"/>
      <protection locked="0"/>
    </xf>
    <xf numFmtId="166" fontId="2" fillId="0" borderId="60" xfId="1" applyNumberFormat="1" applyFont="1" applyFill="1" applyBorder="1" applyAlignment="1" applyProtection="1">
      <alignment horizontal="center" vertical="center" wrapText="1"/>
      <protection locked="0"/>
    </xf>
    <xf numFmtId="166" fontId="2" fillId="0" borderId="63" xfId="0" applyNumberFormat="1" applyFont="1" applyFill="1" applyBorder="1" applyAlignment="1" applyProtection="1">
      <alignment horizontal="center" vertical="center" wrapText="1"/>
      <protection locked="0"/>
    </xf>
    <xf numFmtId="0" fontId="2" fillId="0" borderId="54" xfId="0" applyFont="1" applyFill="1" applyBorder="1" applyAlignment="1" applyProtection="1">
      <alignment horizontal="center" vertical="center"/>
      <protection locked="0"/>
    </xf>
    <xf numFmtId="0" fontId="30" fillId="0" borderId="0" xfId="0" applyFont="1" applyFill="1" applyBorder="1" applyAlignment="1" applyProtection="1">
      <alignment horizontal="center" vertical="center"/>
      <protection locked="0"/>
    </xf>
    <xf numFmtId="166" fontId="28" fillId="0" borderId="0" xfId="0" applyNumberFormat="1" applyFont="1" applyFill="1" applyBorder="1" applyAlignment="1" applyProtection="1">
      <alignment horizontal="center" vertical="center"/>
      <protection locked="0"/>
    </xf>
    <xf numFmtId="0" fontId="28" fillId="0" borderId="0" xfId="0" applyFont="1" applyFill="1" applyBorder="1" applyAlignment="1" applyProtection="1">
      <alignment vertical="center"/>
      <protection locked="0"/>
    </xf>
    <xf numFmtId="49" fontId="28" fillId="0" borderId="0" xfId="0" applyNumberFormat="1" applyFont="1" applyFill="1" applyBorder="1" applyAlignment="1" applyProtection="1">
      <alignment horizontal="center" vertical="center"/>
      <protection locked="0"/>
    </xf>
    <xf numFmtId="14" fontId="28" fillId="0" borderId="0" xfId="0" applyNumberFormat="1" applyFont="1" applyFill="1" applyBorder="1" applyAlignment="1" applyProtection="1">
      <alignment horizontal="center" vertical="center"/>
      <protection locked="0"/>
    </xf>
    <xf numFmtId="168" fontId="2" fillId="0" borderId="26" xfId="1" applyNumberFormat="1" applyFont="1" applyFill="1" applyBorder="1" applyAlignment="1" applyProtection="1">
      <alignment horizontal="center" vertical="center" wrapText="1"/>
      <protection locked="0"/>
    </xf>
    <xf numFmtId="2" fontId="2" fillId="0" borderId="60" xfId="0" applyNumberFormat="1" applyFont="1" applyFill="1" applyBorder="1" applyAlignment="1" applyProtection="1">
      <alignment horizontal="center" vertical="center" wrapText="1"/>
      <protection locked="0"/>
    </xf>
    <xf numFmtId="168" fontId="2" fillId="0" borderId="59" xfId="1" applyNumberFormat="1" applyFont="1" applyBorder="1" applyAlignment="1" applyProtection="1">
      <alignment horizontal="center" vertical="center" wrapText="1"/>
      <protection locked="0"/>
    </xf>
    <xf numFmtId="166" fontId="2" fillId="0" borderId="17" xfId="0" applyNumberFormat="1" applyFont="1" applyBorder="1" applyProtection="1">
      <protection locked="0"/>
    </xf>
    <xf numFmtId="166" fontId="2" fillId="0" borderId="17"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protection locked="0"/>
    </xf>
    <xf numFmtId="166" fontId="2" fillId="4" borderId="63" xfId="0" applyNumberFormat="1" applyFont="1" applyFill="1" applyBorder="1" applyAlignment="1" applyProtection="1">
      <alignment horizontal="center" vertical="center"/>
      <protection locked="0"/>
    </xf>
    <xf numFmtId="166" fontId="2" fillId="4" borderId="24" xfId="0" applyNumberFormat="1" applyFont="1" applyFill="1" applyBorder="1" applyAlignment="1" applyProtection="1">
      <alignment horizontal="center" vertical="center"/>
      <protection locked="0"/>
    </xf>
    <xf numFmtId="168" fontId="2" fillId="0" borderId="24" xfId="1" applyNumberFormat="1" applyFont="1" applyBorder="1" applyAlignment="1" applyProtection="1">
      <alignment horizontal="center" vertical="center" wrapText="1"/>
      <protection locked="0"/>
    </xf>
    <xf numFmtId="168" fontId="2" fillId="0" borderId="9" xfId="1" applyNumberFormat="1" applyFont="1" applyFill="1" applyBorder="1" applyAlignment="1" applyProtection="1">
      <alignment horizontal="center" vertical="center" wrapText="1"/>
      <protection locked="0"/>
    </xf>
    <xf numFmtId="168" fontId="2" fillId="0" borderId="61" xfId="1" applyNumberFormat="1" applyFont="1" applyBorder="1" applyAlignment="1" applyProtection="1">
      <alignment horizontal="center" vertical="center" wrapText="1"/>
      <protection locked="0"/>
    </xf>
    <xf numFmtId="168" fontId="2" fillId="0" borderId="46" xfId="1" applyNumberFormat="1" applyFont="1" applyBorder="1" applyAlignment="1" applyProtection="1">
      <alignment horizontal="center" vertical="center" wrapText="1"/>
      <protection locked="0"/>
    </xf>
    <xf numFmtId="168" fontId="2" fillId="0" borderId="53" xfId="1" applyNumberFormat="1" applyFont="1" applyBorder="1" applyAlignment="1" applyProtection="1">
      <alignment horizontal="center" vertical="center" wrapText="1"/>
      <protection locked="0"/>
    </xf>
    <xf numFmtId="168" fontId="2" fillId="0" borderId="67" xfId="1" applyNumberFormat="1" applyFont="1" applyBorder="1" applyAlignment="1" applyProtection="1">
      <alignment horizontal="center" vertical="center" wrapText="1"/>
      <protection locked="0"/>
    </xf>
    <xf numFmtId="168" fontId="2" fillId="4" borderId="58" xfId="1" applyNumberFormat="1" applyFont="1" applyFill="1" applyBorder="1" applyAlignment="1" applyProtection="1">
      <alignment horizontal="center" vertical="center" wrapText="1"/>
      <protection locked="0"/>
    </xf>
    <xf numFmtId="168" fontId="2" fillId="0" borderId="58" xfId="1" applyNumberFormat="1" applyFont="1" applyBorder="1" applyAlignment="1" applyProtection="1">
      <alignment horizontal="center" vertical="center" wrapText="1"/>
      <protection locked="0"/>
    </xf>
    <xf numFmtId="0" fontId="6" fillId="0" borderId="27" xfId="0" applyFont="1" applyFill="1" applyBorder="1" applyAlignment="1" applyProtection="1">
      <alignment horizontal="center" vertical="center"/>
      <protection locked="0"/>
    </xf>
    <xf numFmtId="0" fontId="24" fillId="0" borderId="40" xfId="0" applyFont="1" applyFill="1" applyBorder="1" applyAlignment="1" applyProtection="1">
      <alignment horizontal="center" vertical="center" wrapText="1"/>
      <protection locked="0"/>
    </xf>
    <xf numFmtId="168" fontId="2" fillId="0" borderId="7" xfId="1" applyNumberFormat="1" applyFont="1" applyFill="1" applyBorder="1" applyAlignment="1" applyProtection="1">
      <alignment horizontal="center" vertical="center" wrapText="1"/>
      <protection locked="0"/>
    </xf>
    <xf numFmtId="166" fontId="2" fillId="0" borderId="60" xfId="0" applyNumberFormat="1" applyFont="1" applyFill="1" applyBorder="1" applyAlignment="1" applyProtection="1">
      <alignment horizontal="center" vertical="center"/>
      <protection locked="0"/>
    </xf>
    <xf numFmtId="166" fontId="2" fillId="0" borderId="63" xfId="0" applyNumberFormat="1" applyFont="1" applyFill="1" applyBorder="1" applyAlignment="1" applyProtection="1">
      <alignment horizontal="center" vertical="center"/>
      <protection locked="0"/>
    </xf>
    <xf numFmtId="168" fontId="2" fillId="0" borderId="59" xfId="1" applyNumberFormat="1" applyFont="1" applyBorder="1" applyAlignment="1" applyProtection="1">
      <alignment horizontal="center" vertical="center"/>
      <protection locked="0"/>
    </xf>
    <xf numFmtId="168" fontId="2" fillId="0" borderId="60" xfId="1" applyNumberFormat="1" applyFont="1" applyBorder="1" applyAlignment="1" applyProtection="1">
      <alignment horizontal="center" vertical="center"/>
      <protection locked="0"/>
    </xf>
    <xf numFmtId="168" fontId="2" fillId="0" borderId="17" xfId="1" applyNumberFormat="1" applyFont="1" applyBorder="1" applyAlignment="1" applyProtection="1">
      <alignment horizontal="center" vertical="center"/>
      <protection locked="0"/>
    </xf>
    <xf numFmtId="166" fontId="2" fillId="0" borderId="24" xfId="0" applyNumberFormat="1" applyFont="1" applyBorder="1" applyAlignment="1" applyProtection="1">
      <alignment horizontal="center" vertical="center"/>
      <protection locked="0"/>
    </xf>
    <xf numFmtId="0" fontId="2" fillId="0" borderId="43" xfId="0" applyFont="1" applyFill="1" applyBorder="1" applyAlignment="1" applyProtection="1">
      <alignment horizontal="center" vertical="center" wrapText="1"/>
      <protection locked="0"/>
    </xf>
    <xf numFmtId="0" fontId="2" fillId="4" borderId="43" xfId="0" applyFont="1" applyFill="1" applyBorder="1" applyAlignment="1" applyProtection="1">
      <alignment horizontal="center" vertical="center" wrapText="1"/>
      <protection locked="0"/>
    </xf>
    <xf numFmtId="0" fontId="18" fillId="0" borderId="43" xfId="0" applyFont="1" applyFill="1" applyBorder="1" applyAlignment="1" applyProtection="1">
      <alignment vertical="center"/>
      <protection locked="0"/>
    </xf>
    <xf numFmtId="0" fontId="2" fillId="4" borderId="57" xfId="0" applyFont="1" applyFill="1" applyBorder="1" applyAlignment="1" applyProtection="1">
      <alignment horizontal="center" vertical="center" wrapText="1"/>
      <protection locked="0"/>
    </xf>
    <xf numFmtId="0" fontId="2" fillId="0" borderId="43" xfId="0" applyFont="1" applyFill="1" applyBorder="1" applyAlignment="1" applyProtection="1">
      <alignment horizontal="center" vertical="center"/>
      <protection locked="0"/>
    </xf>
    <xf numFmtId="0" fontId="2" fillId="0" borderId="51" xfId="0" applyFont="1" applyFill="1" applyBorder="1" applyAlignment="1" applyProtection="1">
      <alignment horizontal="center" vertical="center"/>
      <protection locked="0"/>
    </xf>
    <xf numFmtId="0" fontId="2" fillId="0" borderId="57" xfId="0" applyFont="1" applyFill="1" applyBorder="1" applyAlignment="1" applyProtection="1">
      <alignment horizontal="center" vertical="center"/>
      <protection locked="0"/>
    </xf>
    <xf numFmtId="49" fontId="2" fillId="4" borderId="29" xfId="0" applyNumberFormat="1" applyFont="1" applyFill="1" applyBorder="1" applyAlignment="1" applyProtection="1">
      <alignment horizontal="center" vertical="center"/>
      <protection locked="0"/>
    </xf>
    <xf numFmtId="166" fontId="2" fillId="10" borderId="48" xfId="0" applyNumberFormat="1" applyFont="1" applyFill="1" applyBorder="1" applyAlignment="1" applyProtection="1">
      <alignment horizontal="center" vertical="center"/>
      <protection locked="0"/>
    </xf>
    <xf numFmtId="166" fontId="2" fillId="10" borderId="20" xfId="0" applyNumberFormat="1" applyFont="1" applyFill="1" applyBorder="1" applyAlignment="1" applyProtection="1">
      <alignment horizontal="center" vertical="center"/>
      <protection locked="0"/>
    </xf>
    <xf numFmtId="0" fontId="2" fillId="0" borderId="0" xfId="0" applyFont="1" applyAlignment="1" applyProtection="1">
      <alignment horizontal="center"/>
      <protection locked="0"/>
    </xf>
    <xf numFmtId="0" fontId="0" fillId="0" borderId="0" xfId="0" applyProtection="1">
      <protection locked="0"/>
    </xf>
    <xf numFmtId="0" fontId="8" fillId="3" borderId="17"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8" fillId="3" borderId="23"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10" fillId="3" borderId="23" xfId="0" applyFont="1" applyFill="1" applyBorder="1" applyAlignment="1" applyProtection="1">
      <alignment horizontal="center" vertical="center" wrapText="1"/>
      <protection locked="0"/>
    </xf>
    <xf numFmtId="165" fontId="2" fillId="3" borderId="30" xfId="1" applyNumberFormat="1"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protection locked="0"/>
    </xf>
    <xf numFmtId="0" fontId="7" fillId="3" borderId="2" xfId="0" applyFont="1" applyFill="1" applyBorder="1" applyAlignment="1" applyProtection="1">
      <alignment vertical="center"/>
      <protection locked="0"/>
    </xf>
    <xf numFmtId="0" fontId="7" fillId="3" borderId="4" xfId="0" applyFont="1" applyFill="1" applyBorder="1" applyAlignment="1" applyProtection="1">
      <alignment vertical="center"/>
      <protection locked="0"/>
    </xf>
    <xf numFmtId="0" fontId="6" fillId="3" borderId="32" xfId="0" applyFont="1" applyFill="1" applyBorder="1" applyAlignment="1" applyProtection="1">
      <alignment horizontal="center" vertical="center"/>
      <protection locked="0"/>
    </xf>
    <xf numFmtId="0" fontId="6" fillId="3" borderId="33" xfId="0" applyFont="1" applyFill="1" applyBorder="1" applyAlignment="1" applyProtection="1">
      <alignment horizontal="center" vertical="center"/>
      <protection locked="0"/>
    </xf>
    <xf numFmtId="0" fontId="6" fillId="3" borderId="34" xfId="0" applyFont="1" applyFill="1" applyBorder="1" applyAlignment="1" applyProtection="1">
      <alignment horizontal="center" vertical="center"/>
      <protection locked="0"/>
    </xf>
    <xf numFmtId="0" fontId="6" fillId="3" borderId="35" xfId="0" applyFont="1" applyFill="1" applyBorder="1" applyAlignment="1" applyProtection="1">
      <alignment horizontal="center" vertical="center"/>
      <protection locked="0"/>
    </xf>
    <xf numFmtId="0" fontId="2" fillId="0" borderId="0" xfId="0" applyFont="1" applyProtection="1">
      <protection locked="0"/>
    </xf>
    <xf numFmtId="0" fontId="2" fillId="3" borderId="36"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protection locked="0"/>
    </xf>
    <xf numFmtId="3" fontId="2" fillId="3" borderId="40" xfId="0" applyNumberFormat="1" applyFont="1" applyFill="1" applyBorder="1" applyAlignment="1" applyProtection="1">
      <alignment horizontal="center"/>
      <protection locked="0"/>
    </xf>
    <xf numFmtId="166" fontId="2" fillId="3" borderId="42" xfId="0" applyNumberFormat="1" applyFont="1" applyFill="1" applyBorder="1" applyAlignment="1" applyProtection="1">
      <alignment horizontal="center"/>
      <protection locked="0"/>
    </xf>
    <xf numFmtId="0" fontId="2" fillId="3" borderId="43" xfId="0" applyFont="1" applyFill="1" applyBorder="1" applyAlignment="1" applyProtection="1">
      <alignment horizontal="center" vertical="center"/>
      <protection locked="0"/>
    </xf>
    <xf numFmtId="0" fontId="2" fillId="3" borderId="46" xfId="0" applyFont="1" applyFill="1" applyBorder="1" applyAlignment="1" applyProtection="1">
      <alignment horizontal="center" vertical="center"/>
      <protection locked="0"/>
    </xf>
    <xf numFmtId="3" fontId="2" fillId="3" borderId="47" xfId="0" applyNumberFormat="1" applyFont="1" applyFill="1" applyBorder="1" applyAlignment="1" applyProtection="1">
      <alignment horizontal="center"/>
      <protection locked="0"/>
    </xf>
    <xf numFmtId="166" fontId="2" fillId="3" borderId="49" xfId="0" applyNumberFormat="1" applyFont="1" applyFill="1" applyBorder="1" applyAlignment="1" applyProtection="1">
      <alignment horizontal="center"/>
      <protection locked="0"/>
    </xf>
    <xf numFmtId="0" fontId="2" fillId="0" borderId="0" xfId="0" applyFont="1" applyAlignment="1" applyProtection="1">
      <alignment horizontal="center" vertical="center"/>
      <protection locked="0"/>
    </xf>
    <xf numFmtId="166" fontId="2" fillId="3" borderId="48" xfId="0" applyNumberFormat="1" applyFont="1" applyFill="1" applyBorder="1" applyAlignment="1" applyProtection="1">
      <alignment horizontal="center"/>
      <protection locked="0"/>
    </xf>
    <xf numFmtId="166" fontId="2" fillId="0" borderId="0" xfId="0" applyNumberFormat="1" applyFont="1" applyProtection="1">
      <protection locked="0"/>
    </xf>
    <xf numFmtId="0" fontId="2" fillId="3" borderId="51" xfId="0" applyFont="1" applyFill="1" applyBorder="1" applyAlignment="1" applyProtection="1">
      <alignment horizontal="center" vertical="center"/>
      <protection locked="0"/>
    </xf>
    <xf numFmtId="0" fontId="8" fillId="3" borderId="52" xfId="0" applyFont="1" applyFill="1" applyBorder="1" applyAlignment="1" applyProtection="1">
      <alignment horizontal="center" vertical="center"/>
      <protection locked="0"/>
    </xf>
    <xf numFmtId="0" fontId="2" fillId="3" borderId="53" xfId="0" applyFont="1" applyFill="1" applyBorder="1" applyAlignment="1" applyProtection="1">
      <alignment horizontal="center" vertical="center"/>
      <protection locked="0"/>
    </xf>
    <xf numFmtId="0" fontId="2" fillId="3" borderId="54" xfId="0" applyFont="1" applyFill="1" applyBorder="1" applyAlignment="1" applyProtection="1">
      <alignment horizontal="center" vertical="center"/>
      <protection locked="0"/>
    </xf>
    <xf numFmtId="166" fontId="2" fillId="3" borderId="56" xfId="0" applyNumberFormat="1"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166" fontId="2" fillId="3" borderId="20" xfId="0" applyNumberFormat="1" applyFont="1" applyFill="1" applyBorder="1" applyAlignment="1" applyProtection="1">
      <alignment horizontal="center" vertical="center"/>
      <protection locked="0"/>
    </xf>
    <xf numFmtId="0" fontId="2" fillId="3" borderId="57" xfId="0" applyFont="1" applyFill="1" applyBorder="1" applyAlignment="1" applyProtection="1">
      <alignment horizontal="center" vertical="center"/>
      <protection locked="0"/>
    </xf>
    <xf numFmtId="0" fontId="2" fillId="3" borderId="58" xfId="0" applyFont="1" applyFill="1" applyBorder="1" applyAlignment="1" applyProtection="1">
      <alignment horizontal="center" vertical="center"/>
      <protection locked="0"/>
    </xf>
    <xf numFmtId="166" fontId="2" fillId="3" borderId="19" xfId="0" applyNumberFormat="1" applyFont="1" applyFill="1" applyBorder="1" applyAlignment="1" applyProtection="1">
      <alignment horizontal="center" vertical="center"/>
      <protection locked="0"/>
    </xf>
    <xf numFmtId="0" fontId="6" fillId="5" borderId="1" xfId="0" applyFont="1" applyFill="1" applyBorder="1" applyAlignment="1" applyProtection="1">
      <alignment horizontal="center" vertical="center"/>
      <protection locked="0"/>
    </xf>
    <xf numFmtId="0" fontId="6" fillId="5" borderId="32" xfId="0" applyFont="1" applyFill="1" applyBorder="1" applyAlignment="1" applyProtection="1">
      <alignment horizontal="center" vertical="center"/>
      <protection locked="0"/>
    </xf>
    <xf numFmtId="0" fontId="12" fillId="0" borderId="0" xfId="0" applyFont="1" applyAlignment="1" applyProtection="1">
      <alignment vertical="center"/>
      <protection locked="0"/>
    </xf>
    <xf numFmtId="0" fontId="30" fillId="0" borderId="0" xfId="0" applyFont="1" applyFill="1" applyBorder="1" applyAlignment="1" applyProtection="1">
      <alignment vertical="center"/>
      <protection locked="0"/>
    </xf>
    <xf numFmtId="0" fontId="28" fillId="0" borderId="0" xfId="0" applyFont="1" applyProtection="1">
      <protection locked="0"/>
    </xf>
    <xf numFmtId="0" fontId="2" fillId="0" borderId="0" xfId="0" applyFont="1" applyAlignment="1" applyProtection="1">
      <alignment vertical="center"/>
      <protection locked="0"/>
    </xf>
    <xf numFmtId="0" fontId="8" fillId="5" borderId="37" xfId="0" applyFont="1" applyFill="1" applyBorder="1" applyAlignment="1" applyProtection="1">
      <alignment horizontal="center" vertical="center"/>
      <protection locked="0"/>
    </xf>
    <xf numFmtId="0" fontId="6" fillId="5" borderId="36" xfId="0" applyFont="1" applyFill="1" applyBorder="1" applyAlignment="1" applyProtection="1">
      <alignment horizontal="center" vertical="center"/>
      <protection locked="0"/>
    </xf>
    <xf numFmtId="0" fontId="29" fillId="0" borderId="0" xfId="0" applyFont="1" applyFill="1" applyBorder="1" applyAlignment="1" applyProtection="1">
      <alignment vertical="center" wrapText="1"/>
      <protection locked="0"/>
    </xf>
    <xf numFmtId="0" fontId="29" fillId="0" borderId="0" xfId="0" applyFont="1" applyFill="1" applyBorder="1" applyAlignment="1" applyProtection="1">
      <alignment vertical="center"/>
      <protection locked="0"/>
    </xf>
    <xf numFmtId="0" fontId="29" fillId="0" borderId="0" xfId="0" applyFont="1" applyFill="1" applyBorder="1" applyAlignment="1" applyProtection="1">
      <alignment horizontal="center" vertical="center"/>
      <protection locked="0"/>
    </xf>
    <xf numFmtId="0" fontId="8" fillId="5" borderId="44" xfId="0" applyFont="1" applyFill="1" applyBorder="1" applyAlignment="1" applyProtection="1">
      <alignment horizontal="center" vertical="center"/>
      <protection locked="0"/>
    </xf>
    <xf numFmtId="0" fontId="6" fillId="5" borderId="43" xfId="0" applyFont="1" applyFill="1" applyBorder="1" applyAlignment="1" applyProtection="1">
      <alignment horizontal="center" vertical="center"/>
      <protection locked="0"/>
    </xf>
    <xf numFmtId="167" fontId="28" fillId="0" borderId="0" xfId="0" applyNumberFormat="1" applyFont="1" applyFill="1" applyBorder="1" applyAlignment="1" applyProtection="1">
      <alignment horizontal="center" vertical="center"/>
      <protection locked="0"/>
    </xf>
    <xf numFmtId="49" fontId="8" fillId="5" borderId="43" xfId="0" applyNumberFormat="1" applyFont="1" applyFill="1" applyBorder="1" applyAlignment="1" applyProtection="1">
      <alignment horizontal="center" vertical="center"/>
      <protection locked="0"/>
    </xf>
    <xf numFmtId="0" fontId="8" fillId="5" borderId="65" xfId="0" applyFont="1" applyFill="1" applyBorder="1" applyAlignment="1" applyProtection="1">
      <alignment horizontal="center"/>
      <protection locked="0"/>
    </xf>
    <xf numFmtId="166" fontId="8" fillId="5" borderId="57" xfId="0" applyNumberFormat="1" applyFont="1" applyFill="1" applyBorder="1" applyAlignment="1" applyProtection="1">
      <alignment horizontal="center" vertical="center"/>
      <protection locked="0"/>
    </xf>
    <xf numFmtId="0" fontId="0" fillId="0" borderId="3" xfId="0" applyBorder="1" applyAlignment="1" applyProtection="1">
      <protection locked="0"/>
    </xf>
    <xf numFmtId="0" fontId="0" fillId="0" borderId="0" xfId="0" applyAlignment="1" applyProtection="1">
      <alignment horizontal="center"/>
      <protection locked="0"/>
    </xf>
    <xf numFmtId="0" fontId="6" fillId="6" borderId="66" xfId="0" applyFont="1" applyFill="1" applyBorder="1" applyAlignment="1" applyProtection="1">
      <alignment horizontal="center" vertical="center"/>
      <protection locked="0"/>
    </xf>
    <xf numFmtId="0" fontId="6" fillId="6" borderId="34" xfId="0" applyFont="1" applyFill="1" applyBorder="1" applyAlignment="1" applyProtection="1">
      <alignment horizontal="center" vertical="center"/>
      <protection locked="0"/>
    </xf>
    <xf numFmtId="0" fontId="6" fillId="6" borderId="35" xfId="0" applyFont="1" applyFill="1" applyBorder="1" applyAlignment="1" applyProtection="1">
      <alignment horizontal="center" vertical="center"/>
      <protection locked="0"/>
    </xf>
    <xf numFmtId="0" fontId="6" fillId="6" borderId="33" xfId="0" applyFont="1" applyFill="1" applyBorder="1" applyAlignment="1" applyProtection="1">
      <alignment horizontal="center" vertical="center"/>
      <protection locked="0"/>
    </xf>
    <xf numFmtId="0" fontId="6" fillId="6" borderId="27" xfId="0" applyFont="1" applyFill="1" applyBorder="1" applyAlignment="1" applyProtection="1">
      <alignment horizontal="center" vertical="center"/>
      <protection locked="0"/>
    </xf>
    <xf numFmtId="0" fontId="2" fillId="6" borderId="9" xfId="0" applyFont="1" applyFill="1" applyBorder="1" applyAlignment="1" applyProtection="1">
      <alignment horizontal="center" vertical="center"/>
      <protection locked="0"/>
    </xf>
    <xf numFmtId="166" fontId="2" fillId="6" borderId="7" xfId="0" applyNumberFormat="1" applyFont="1" applyFill="1" applyBorder="1" applyAlignment="1" applyProtection="1">
      <alignment horizontal="center" vertical="center"/>
      <protection locked="0"/>
    </xf>
    <xf numFmtId="166" fontId="2" fillId="6" borderId="9" xfId="0" applyNumberFormat="1" applyFont="1" applyFill="1" applyBorder="1" applyAlignment="1" applyProtection="1">
      <alignment horizontal="center" vertical="center"/>
      <protection locked="0"/>
    </xf>
    <xf numFmtId="0" fontId="2" fillId="6" borderId="49" xfId="0" applyFont="1" applyFill="1" applyBorder="1" applyAlignment="1" applyProtection="1">
      <alignment horizontal="center" vertical="center"/>
      <protection locked="0"/>
    </xf>
    <xf numFmtId="166" fontId="2" fillId="6" borderId="60" xfId="0" applyNumberFormat="1" applyFont="1" applyFill="1" applyBorder="1" applyAlignment="1" applyProtection="1">
      <alignment horizontal="center" vertical="center"/>
      <protection locked="0"/>
    </xf>
    <xf numFmtId="166" fontId="2" fillId="6" borderId="49" xfId="0" applyNumberFormat="1" applyFont="1" applyFill="1" applyBorder="1" applyAlignment="1" applyProtection="1">
      <alignment horizontal="center" vertical="center"/>
      <protection locked="0"/>
    </xf>
    <xf numFmtId="0" fontId="2" fillId="6" borderId="19" xfId="0" applyFont="1" applyFill="1" applyBorder="1" applyAlignment="1" applyProtection="1">
      <alignment horizontal="center" vertical="center"/>
      <protection locked="0"/>
    </xf>
    <xf numFmtId="166" fontId="2" fillId="6" borderId="17" xfId="0" applyNumberFormat="1" applyFont="1" applyFill="1" applyBorder="1" applyAlignment="1" applyProtection="1">
      <alignment horizontal="center" vertical="center"/>
      <protection locked="0"/>
    </xf>
    <xf numFmtId="166" fontId="2" fillId="6" borderId="19" xfId="0" applyNumberFormat="1" applyFont="1" applyFill="1" applyBorder="1" applyAlignment="1" applyProtection="1">
      <alignment horizontal="center" vertical="center"/>
      <protection locked="0"/>
    </xf>
    <xf numFmtId="0" fontId="2" fillId="6" borderId="66" xfId="0" applyFont="1" applyFill="1" applyBorder="1" applyAlignment="1" applyProtection="1">
      <alignment horizontal="center" vertical="center"/>
      <protection locked="0"/>
    </xf>
    <xf numFmtId="0" fontId="2" fillId="6" borderId="34" xfId="0" applyFont="1" applyFill="1" applyBorder="1" applyAlignment="1" applyProtection="1">
      <alignment horizontal="center" vertical="center"/>
      <protection locked="0"/>
    </xf>
    <xf numFmtId="0" fontId="2" fillId="6" borderId="35" xfId="0" applyFont="1" applyFill="1" applyBorder="1" applyAlignment="1" applyProtection="1">
      <alignment horizontal="center" vertical="center"/>
      <protection locked="0"/>
    </xf>
    <xf numFmtId="166" fontId="2" fillId="6" borderId="66" xfId="0" applyNumberFormat="1" applyFont="1" applyFill="1" applyBorder="1" applyAlignment="1" applyProtection="1">
      <alignment horizontal="center" vertical="center"/>
      <protection locked="0"/>
    </xf>
    <xf numFmtId="166" fontId="2" fillId="6" borderId="35" xfId="0" applyNumberFormat="1" applyFont="1" applyFill="1" applyBorder="1" applyAlignment="1" applyProtection="1">
      <alignment horizontal="center" vertical="center"/>
      <protection locked="0"/>
    </xf>
    <xf numFmtId="0" fontId="2" fillId="6" borderId="42" xfId="0" applyFont="1" applyFill="1" applyBorder="1" applyAlignment="1" applyProtection="1">
      <alignment horizontal="center" vertical="center"/>
      <protection locked="0"/>
    </xf>
    <xf numFmtId="166" fontId="2" fillId="6" borderId="59" xfId="0" applyNumberFormat="1" applyFont="1" applyFill="1" applyBorder="1" applyAlignment="1" applyProtection="1">
      <alignment horizontal="center" vertical="center"/>
      <protection locked="0"/>
    </xf>
    <xf numFmtId="166" fontId="2" fillId="6" borderId="41" xfId="0" applyNumberFormat="1" applyFont="1" applyFill="1" applyBorder="1" applyAlignment="1" applyProtection="1">
      <alignment horizontal="center" vertical="center"/>
      <protection locked="0"/>
    </xf>
    <xf numFmtId="166" fontId="2" fillId="6" borderId="48" xfId="0" applyNumberFormat="1" applyFont="1" applyFill="1" applyBorder="1" applyAlignment="1" applyProtection="1">
      <alignment horizontal="center" vertical="center"/>
      <protection locked="0"/>
    </xf>
    <xf numFmtId="166" fontId="2" fillId="6" borderId="20" xfId="0" applyNumberFormat="1"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6" fillId="0" borderId="0" xfId="0" applyFont="1" applyFill="1" applyBorder="1" applyAlignment="1" applyProtection="1">
      <alignment horizontal="center" vertical="center" wrapText="1"/>
      <protection locked="0"/>
    </xf>
    <xf numFmtId="9" fontId="18" fillId="0" borderId="0" xfId="2"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0" fontId="6" fillId="8" borderId="66" xfId="0" applyFont="1" applyFill="1" applyBorder="1" applyAlignment="1" applyProtection="1">
      <alignment horizontal="center" vertical="center" wrapText="1"/>
      <protection locked="0"/>
    </xf>
    <xf numFmtId="0" fontId="6" fillId="8" borderId="27" xfId="0" applyFont="1" applyFill="1" applyBorder="1" applyAlignment="1" applyProtection="1">
      <alignment horizontal="center" vertical="center" wrapText="1"/>
      <protection locked="0"/>
    </xf>
    <xf numFmtId="0" fontId="8" fillId="8" borderId="67" xfId="0" applyFont="1" applyFill="1" applyBorder="1" applyAlignment="1" applyProtection="1">
      <alignment horizontal="center" vertical="center"/>
      <protection locked="0"/>
    </xf>
    <xf numFmtId="0" fontId="8" fillId="8" borderId="68" xfId="0" applyFont="1" applyFill="1" applyBorder="1" applyAlignment="1" applyProtection="1">
      <alignment horizontal="center" vertical="center"/>
      <protection locked="0"/>
    </xf>
    <xf numFmtId="0" fontId="8" fillId="8" borderId="24" xfId="0" applyFont="1" applyFill="1" applyBorder="1" applyAlignment="1" applyProtection="1">
      <alignment horizontal="center" vertical="center" wrapText="1"/>
      <protection locked="0"/>
    </xf>
    <xf numFmtId="0" fontId="8" fillId="8" borderId="26" xfId="0" applyFont="1" applyFill="1" applyBorder="1" applyAlignment="1" applyProtection="1">
      <alignment horizontal="center" vertical="center"/>
      <protection locked="0"/>
    </xf>
    <xf numFmtId="0" fontId="8" fillId="8" borderId="67" xfId="0" applyFont="1" applyFill="1" applyBorder="1" applyAlignment="1" applyProtection="1">
      <alignment horizontal="center" vertical="center" wrapText="1"/>
      <protection locked="0"/>
    </xf>
    <xf numFmtId="0" fontId="8" fillId="8" borderId="25" xfId="0" applyFont="1" applyFill="1" applyBorder="1" applyAlignment="1" applyProtection="1">
      <alignment horizontal="center" vertical="center" wrapText="1"/>
      <protection locked="0"/>
    </xf>
    <xf numFmtId="0" fontId="8" fillId="8" borderId="68" xfId="0" applyFont="1" applyFill="1" applyBorder="1" applyAlignment="1" applyProtection="1">
      <alignment horizontal="center" vertical="center" wrapText="1"/>
      <protection locked="0"/>
    </xf>
    <xf numFmtId="168" fontId="2" fillId="0" borderId="0" xfId="0" applyNumberFormat="1" applyFont="1" applyProtection="1">
      <protection locked="0"/>
    </xf>
    <xf numFmtId="0" fontId="18" fillId="8" borderId="32" xfId="0" applyFont="1" applyFill="1" applyBorder="1" applyAlignment="1" applyProtection="1">
      <alignment horizontal="center" vertical="center"/>
      <protection locked="0"/>
    </xf>
    <xf numFmtId="165" fontId="2" fillId="8" borderId="66" xfId="1" applyNumberFormat="1" applyFont="1" applyFill="1" applyBorder="1" applyAlignment="1" applyProtection="1">
      <alignment horizontal="center" vertical="center" wrapText="1"/>
      <protection locked="0"/>
    </xf>
    <xf numFmtId="165" fontId="2" fillId="8" borderId="27" xfId="1" applyNumberFormat="1" applyFont="1" applyFill="1" applyBorder="1" applyAlignment="1" applyProtection="1">
      <alignment horizontal="center" vertical="center" wrapText="1"/>
      <protection locked="0"/>
    </xf>
    <xf numFmtId="169" fontId="2" fillId="8" borderId="35" xfId="0" applyNumberFormat="1" applyFont="1" applyFill="1" applyBorder="1" applyAlignment="1" applyProtection="1">
      <alignment horizontal="center" vertical="center" wrapText="1"/>
      <protection locked="0"/>
    </xf>
    <xf numFmtId="168" fontId="2" fillId="8" borderId="33" xfId="1" applyNumberFormat="1" applyFont="1" applyFill="1" applyBorder="1" applyAlignment="1" applyProtection="1">
      <alignment horizontal="center" vertical="center" wrapText="1"/>
      <protection locked="0"/>
    </xf>
    <xf numFmtId="168" fontId="2" fillId="8" borderId="34" xfId="1" applyNumberFormat="1" applyFont="1" applyFill="1" applyBorder="1" applyAlignment="1" applyProtection="1">
      <alignment horizontal="center" vertical="center" wrapText="1"/>
      <protection locked="0"/>
    </xf>
    <xf numFmtId="10" fontId="2" fillId="8" borderId="27" xfId="2" applyNumberFormat="1"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166" fontId="8" fillId="8" borderId="30" xfId="0" applyNumberFormat="1" applyFont="1" applyFill="1" applyBorder="1" applyAlignment="1" applyProtection="1">
      <alignment horizontal="center" vertical="center" wrapText="1"/>
      <protection locked="0"/>
    </xf>
    <xf numFmtId="166" fontId="2" fillId="8" borderId="31" xfId="1" applyNumberFormat="1" applyFont="1" applyFill="1" applyBorder="1" applyAlignment="1" applyProtection="1">
      <alignment horizontal="center" vertical="center" wrapText="1"/>
      <protection locked="0"/>
    </xf>
    <xf numFmtId="0" fontId="8" fillId="8" borderId="30" xfId="0" applyFont="1" applyFill="1" applyBorder="1" applyAlignment="1" applyProtection="1">
      <alignment horizontal="center" vertical="center" wrapText="1"/>
      <protection locked="0"/>
    </xf>
    <xf numFmtId="0" fontId="8" fillId="8" borderId="31" xfId="0" applyFont="1" applyFill="1" applyBorder="1" applyAlignment="1" applyProtection="1">
      <alignment horizontal="center" vertical="center" wrapText="1"/>
      <protection locked="0"/>
    </xf>
    <xf numFmtId="0" fontId="8" fillId="8" borderId="66" xfId="0" applyFont="1" applyFill="1" applyBorder="1" applyAlignment="1" applyProtection="1">
      <alignment horizontal="center" vertical="center" wrapText="1"/>
      <protection locked="0"/>
    </xf>
    <xf numFmtId="0" fontId="8" fillId="8" borderId="34"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wrapText="1"/>
      <protection locked="0"/>
    </xf>
    <xf numFmtId="0" fontId="8" fillId="8" borderId="33" xfId="0" applyFont="1" applyFill="1" applyBorder="1" applyAlignment="1" applyProtection="1">
      <alignment horizontal="center" vertical="center" wrapText="1"/>
      <protection locked="0"/>
    </xf>
    <xf numFmtId="0" fontId="18" fillId="8" borderId="65" xfId="0" applyFont="1" applyFill="1" applyBorder="1" applyAlignment="1" applyProtection="1">
      <alignment horizontal="center" vertical="center"/>
      <protection locked="0"/>
    </xf>
    <xf numFmtId="0" fontId="2" fillId="8" borderId="5" xfId="0" applyFont="1" applyFill="1" applyBorder="1" applyAlignment="1" applyProtection="1">
      <alignment horizontal="center" vertical="center" wrapText="1"/>
      <protection locked="0"/>
    </xf>
    <xf numFmtId="166" fontId="2" fillId="8" borderId="9" xfId="0" applyNumberFormat="1" applyFont="1" applyFill="1" applyBorder="1" applyAlignment="1" applyProtection="1">
      <alignment horizontal="center" vertical="center" wrapText="1"/>
      <protection locked="0"/>
    </xf>
    <xf numFmtId="169" fontId="2" fillId="8" borderId="9" xfId="0" applyNumberFormat="1" applyFont="1" applyFill="1" applyBorder="1" applyAlignment="1" applyProtection="1">
      <alignment horizontal="center" vertical="center" wrapText="1"/>
      <protection locked="0"/>
    </xf>
    <xf numFmtId="0" fontId="12" fillId="8" borderId="8" xfId="0" applyFont="1" applyFill="1" applyBorder="1" applyAlignment="1" applyProtection="1">
      <alignment horizontal="center" vertical="center" wrapText="1"/>
      <protection locked="0"/>
    </xf>
    <xf numFmtId="169" fontId="2" fillId="8" borderId="61" xfId="0" applyNumberFormat="1" applyFont="1" applyFill="1" applyBorder="1" applyAlignment="1" applyProtection="1">
      <alignment horizontal="center" vertical="center" wrapText="1"/>
      <protection locked="0"/>
    </xf>
    <xf numFmtId="0" fontId="12" fillId="8" borderId="9" xfId="0" applyFont="1" applyFill="1" applyBorder="1" applyAlignment="1" applyProtection="1">
      <alignment horizontal="center" vertical="center"/>
      <protection locked="0"/>
    </xf>
    <xf numFmtId="0" fontId="18" fillId="8" borderId="43" xfId="0" applyFont="1" applyFill="1" applyBorder="1" applyAlignment="1" applyProtection="1">
      <alignment horizontal="center" vertical="center"/>
      <protection locked="0"/>
    </xf>
    <xf numFmtId="0" fontId="2" fillId="8" borderId="43" xfId="0" applyFont="1" applyFill="1" applyBorder="1" applyAlignment="1" applyProtection="1">
      <alignment horizontal="center" vertical="center" wrapText="1"/>
      <protection locked="0"/>
    </xf>
    <xf numFmtId="166" fontId="2" fillId="8" borderId="49" xfId="0" applyNumberFormat="1" applyFont="1" applyFill="1" applyBorder="1" applyAlignment="1" applyProtection="1">
      <alignment horizontal="center" vertical="center" wrapText="1"/>
      <protection locked="0"/>
    </xf>
    <xf numFmtId="169" fontId="2" fillId="8" borderId="49" xfId="0" applyNumberFormat="1" applyFont="1" applyFill="1" applyBorder="1" applyAlignment="1" applyProtection="1">
      <alignment horizontal="center" vertical="center" wrapText="1"/>
      <protection locked="0"/>
    </xf>
    <xf numFmtId="0" fontId="12" fillId="8" borderId="47" xfId="0" applyFont="1" applyFill="1" applyBorder="1" applyAlignment="1" applyProtection="1">
      <alignment horizontal="center" vertical="center" wrapText="1"/>
      <protection locked="0"/>
    </xf>
    <xf numFmtId="169" fontId="2" fillId="8" borderId="46" xfId="0" applyNumberFormat="1" applyFont="1" applyFill="1" applyBorder="1" applyAlignment="1" applyProtection="1">
      <alignment horizontal="center" vertical="center" wrapText="1"/>
      <protection locked="0"/>
    </xf>
    <xf numFmtId="0" fontId="12" fillId="8" borderId="49" xfId="0" applyFont="1" applyFill="1" applyBorder="1" applyAlignment="1" applyProtection="1">
      <alignment horizontal="center" vertical="center"/>
      <protection locked="0"/>
    </xf>
    <xf numFmtId="0" fontId="24" fillId="8" borderId="47" xfId="0" applyFont="1" applyFill="1" applyBorder="1" applyAlignment="1" applyProtection="1">
      <alignment horizontal="center" vertical="center" wrapText="1"/>
      <protection locked="0"/>
    </xf>
    <xf numFmtId="0" fontId="2" fillId="8" borderId="14" xfId="0" applyFont="1" applyFill="1" applyBorder="1" applyAlignment="1" applyProtection="1">
      <alignment horizontal="center" vertical="center" wrapText="1"/>
      <protection locked="0"/>
    </xf>
    <xf numFmtId="0" fontId="24" fillId="8" borderId="40" xfId="0" applyFont="1" applyFill="1" applyBorder="1" applyAlignment="1" applyProtection="1">
      <alignment horizontal="center" vertical="center" wrapText="1"/>
      <protection locked="0"/>
    </xf>
    <xf numFmtId="0" fontId="24" fillId="8" borderId="49" xfId="0" applyFont="1" applyFill="1" applyBorder="1" applyAlignment="1" applyProtection="1">
      <alignment horizontal="center" vertical="center"/>
      <protection locked="0"/>
    </xf>
    <xf numFmtId="0" fontId="2" fillId="8" borderId="65" xfId="0" applyFont="1" applyFill="1" applyBorder="1" applyAlignment="1" applyProtection="1">
      <alignment horizontal="center" vertical="center" wrapText="1"/>
      <protection locked="0"/>
    </xf>
    <xf numFmtId="166" fontId="2" fillId="8" borderId="26" xfId="0" applyNumberFormat="1" applyFont="1" applyFill="1" applyBorder="1" applyAlignment="1" applyProtection="1">
      <alignment horizontal="center" vertical="center"/>
      <protection locked="0"/>
    </xf>
    <xf numFmtId="169" fontId="2" fillId="8" borderId="26" xfId="0" applyNumberFormat="1" applyFont="1" applyFill="1" applyBorder="1" applyAlignment="1" applyProtection="1">
      <alignment horizontal="center" vertical="center"/>
      <protection locked="0"/>
    </xf>
    <xf numFmtId="166" fontId="2" fillId="8" borderId="59" xfId="0" applyNumberFormat="1" applyFont="1" applyFill="1" applyBorder="1" applyAlignment="1" applyProtection="1">
      <alignment horizontal="center" vertical="center"/>
      <protection locked="0"/>
    </xf>
    <xf numFmtId="169" fontId="2" fillId="8" borderId="59" xfId="0" applyNumberFormat="1" applyFont="1" applyFill="1" applyBorder="1" applyAlignment="1" applyProtection="1">
      <alignment vertical="center"/>
      <protection locked="0"/>
    </xf>
    <xf numFmtId="0" fontId="12" fillId="8" borderId="26" xfId="0" applyFont="1" applyFill="1" applyBorder="1" applyAlignment="1" applyProtection="1">
      <alignment horizontal="center" vertical="center"/>
      <protection locked="0"/>
    </xf>
    <xf numFmtId="166" fontId="2" fillId="8" borderId="49" xfId="0" applyNumberFormat="1" applyFont="1" applyFill="1" applyBorder="1" applyAlignment="1" applyProtection="1">
      <alignment horizontal="center" vertical="center"/>
      <protection locked="0"/>
    </xf>
    <xf numFmtId="169" fontId="2" fillId="8" borderId="49" xfId="0" applyNumberFormat="1" applyFont="1" applyFill="1" applyBorder="1" applyAlignment="1" applyProtection="1">
      <alignment horizontal="center" vertical="center"/>
      <protection locked="0"/>
    </xf>
    <xf numFmtId="169" fontId="2" fillId="8" borderId="60" xfId="0" applyNumberFormat="1" applyFont="1" applyFill="1" applyBorder="1" applyAlignment="1" applyProtection="1">
      <alignment vertical="center"/>
      <protection locked="0"/>
    </xf>
    <xf numFmtId="0" fontId="18" fillId="8" borderId="57" xfId="0" applyFont="1" applyFill="1" applyBorder="1" applyAlignment="1" applyProtection="1">
      <alignment horizontal="center" vertical="center"/>
      <protection locked="0"/>
    </xf>
    <xf numFmtId="166" fontId="2" fillId="8" borderId="19" xfId="0" applyNumberFormat="1" applyFont="1" applyFill="1" applyBorder="1" applyAlignment="1" applyProtection="1">
      <alignment horizontal="center" vertical="center"/>
      <protection locked="0"/>
    </xf>
    <xf numFmtId="169" fontId="2" fillId="8" borderId="19" xfId="0" applyNumberFormat="1"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protection locked="0"/>
    </xf>
    <xf numFmtId="169" fontId="2" fillId="8" borderId="17" xfId="0" applyNumberFormat="1" applyFont="1" applyFill="1" applyBorder="1" applyAlignment="1" applyProtection="1">
      <alignment vertical="center"/>
      <protection locked="0"/>
    </xf>
    <xf numFmtId="0" fontId="24" fillId="8" borderId="19" xfId="0" applyFont="1" applyFill="1" applyBorder="1" applyAlignment="1" applyProtection="1">
      <alignment horizontal="center" vertical="center"/>
      <protection locked="0"/>
    </xf>
    <xf numFmtId="0" fontId="6" fillId="8" borderId="5" xfId="0" applyFont="1" applyFill="1" applyBorder="1" applyAlignment="1" applyProtection="1">
      <alignment horizontal="center" vertical="center"/>
      <protection locked="0"/>
    </xf>
    <xf numFmtId="0" fontId="6" fillId="8" borderId="23" xfId="0" applyFont="1" applyFill="1" applyBorder="1" applyAlignment="1" applyProtection="1">
      <alignment horizontal="center" vertical="center"/>
      <protection locked="0"/>
    </xf>
    <xf numFmtId="166" fontId="8" fillId="8" borderId="66" xfId="0" applyNumberFormat="1" applyFont="1" applyFill="1" applyBorder="1" applyAlignment="1" applyProtection="1">
      <alignment horizontal="center" vertical="center" wrapText="1"/>
      <protection locked="0"/>
    </xf>
    <xf numFmtId="165" fontId="2" fillId="8" borderId="35" xfId="1" applyNumberFormat="1" applyFont="1" applyFill="1" applyBorder="1" applyAlignment="1" applyProtection="1">
      <alignment horizontal="center" vertical="center" wrapText="1"/>
      <protection locked="0"/>
    </xf>
    <xf numFmtId="0" fontId="2" fillId="8" borderId="43" xfId="0" applyFont="1" applyFill="1" applyBorder="1" applyAlignment="1" applyProtection="1">
      <alignment horizontal="center" vertical="center"/>
      <protection locked="0"/>
    </xf>
    <xf numFmtId="169" fontId="2" fillId="8" borderId="7" xfId="0" applyNumberFormat="1" applyFont="1" applyFill="1" applyBorder="1" applyAlignment="1" applyProtection="1">
      <alignment horizontal="center" vertical="center" wrapText="1"/>
      <protection locked="0"/>
    </xf>
    <xf numFmtId="0" fontId="2" fillId="8" borderId="51" xfId="0" applyFont="1" applyFill="1" applyBorder="1" applyAlignment="1" applyProtection="1">
      <alignment horizontal="center" vertical="center"/>
      <protection locked="0"/>
    </xf>
    <xf numFmtId="166" fontId="2" fillId="8" borderId="56" xfId="0" applyNumberFormat="1" applyFont="1" applyFill="1" applyBorder="1" applyAlignment="1" applyProtection="1">
      <alignment horizontal="center" vertical="center" wrapText="1"/>
      <protection locked="0"/>
    </xf>
    <xf numFmtId="169" fontId="2" fillId="8" borderId="56" xfId="0" applyNumberFormat="1" applyFont="1" applyFill="1" applyBorder="1" applyAlignment="1" applyProtection="1">
      <alignment horizontal="center" vertical="center" wrapText="1"/>
      <protection locked="0"/>
    </xf>
    <xf numFmtId="170" fontId="2" fillId="0" borderId="63" xfId="0" applyNumberFormat="1" applyFont="1" applyFill="1" applyBorder="1" applyAlignment="1" applyProtection="1">
      <alignment horizontal="center" vertical="center" wrapText="1"/>
      <protection locked="0"/>
    </xf>
    <xf numFmtId="0" fontId="24" fillId="8" borderId="25" xfId="0" applyFont="1" applyFill="1" applyBorder="1" applyAlignment="1" applyProtection="1">
      <alignment horizontal="center" vertical="center" wrapText="1"/>
      <protection locked="0"/>
    </xf>
    <xf numFmtId="169" fontId="2" fillId="8" borderId="60" xfId="0" applyNumberFormat="1" applyFont="1" applyFill="1" applyBorder="1" applyAlignment="1" applyProtection="1">
      <alignment horizontal="center" vertical="center" wrapText="1"/>
      <protection locked="0"/>
    </xf>
    <xf numFmtId="170" fontId="2" fillId="0" borderId="60" xfId="0" applyNumberFormat="1" applyFont="1" applyFill="1" applyBorder="1" applyAlignment="1" applyProtection="1">
      <alignment horizontal="center" vertical="center" wrapText="1"/>
      <protection locked="0"/>
    </xf>
    <xf numFmtId="0" fontId="24" fillId="8" borderId="47" xfId="0" applyFont="1" applyFill="1" applyBorder="1" applyAlignment="1" applyProtection="1">
      <alignment horizontal="center" vertical="center"/>
      <protection locked="0"/>
    </xf>
    <xf numFmtId="0" fontId="24" fillId="0" borderId="47" xfId="0" applyFont="1" applyFill="1" applyBorder="1" applyAlignment="1" applyProtection="1">
      <alignment horizontal="center" vertical="center"/>
      <protection locked="0"/>
    </xf>
    <xf numFmtId="0" fontId="14" fillId="0" borderId="43" xfId="0" applyFont="1" applyFill="1" applyBorder="1" applyAlignment="1" applyProtection="1">
      <alignment horizontal="center" vertical="center"/>
      <protection locked="0"/>
    </xf>
    <xf numFmtId="0" fontId="0" fillId="0" borderId="60" xfId="0" applyBorder="1" applyProtection="1">
      <protection locked="0"/>
    </xf>
    <xf numFmtId="0" fontId="0" fillId="8" borderId="49" xfId="0" applyFill="1" applyBorder="1" applyProtection="1">
      <protection locked="0"/>
    </xf>
    <xf numFmtId="0" fontId="0" fillId="0" borderId="60" xfId="0" applyFill="1" applyBorder="1" applyProtection="1">
      <protection locked="0"/>
    </xf>
    <xf numFmtId="0" fontId="0" fillId="0" borderId="47" xfId="0" applyFill="1" applyBorder="1" applyProtection="1">
      <protection locked="0"/>
    </xf>
    <xf numFmtId="0" fontId="0" fillId="0" borderId="49" xfId="0" applyFill="1" applyBorder="1" applyProtection="1">
      <protection locked="0"/>
    </xf>
    <xf numFmtId="0" fontId="0" fillId="8" borderId="60" xfId="0" applyFill="1" applyBorder="1" applyProtection="1">
      <protection locked="0"/>
    </xf>
    <xf numFmtId="0" fontId="14" fillId="4" borderId="57" xfId="0" applyFont="1" applyFill="1" applyBorder="1" applyAlignment="1" applyProtection="1">
      <alignment horizontal="center" vertical="center"/>
      <protection locked="0"/>
    </xf>
    <xf numFmtId="0" fontId="2" fillId="8" borderId="36" xfId="0" applyFont="1" applyFill="1" applyBorder="1" applyAlignment="1" applyProtection="1">
      <alignment horizontal="center" vertical="center"/>
      <protection locked="0"/>
    </xf>
    <xf numFmtId="166" fontId="2" fillId="8" borderId="42" xfId="0" applyNumberFormat="1" applyFont="1" applyFill="1" applyBorder="1" applyAlignment="1" applyProtection="1">
      <alignment horizontal="center" vertical="center" wrapText="1"/>
      <protection locked="0"/>
    </xf>
    <xf numFmtId="169" fontId="2" fillId="8" borderId="42" xfId="0" applyNumberFormat="1" applyFont="1" applyFill="1" applyBorder="1" applyAlignment="1" applyProtection="1">
      <alignment horizontal="center" vertical="center" wrapText="1"/>
      <protection locked="0"/>
    </xf>
    <xf numFmtId="2" fontId="2" fillId="8" borderId="59" xfId="0" applyNumberFormat="1" applyFont="1" applyFill="1" applyBorder="1" applyAlignment="1" applyProtection="1">
      <alignment horizontal="center" vertical="center" wrapText="1"/>
      <protection locked="0"/>
    </xf>
    <xf numFmtId="169" fontId="2" fillId="8" borderId="59" xfId="0" applyNumberFormat="1" applyFont="1" applyFill="1" applyBorder="1" applyAlignment="1" applyProtection="1">
      <alignment horizontal="center" vertical="center" wrapText="1"/>
      <protection locked="0"/>
    </xf>
    <xf numFmtId="0" fontId="12" fillId="8" borderId="42" xfId="0" applyFont="1" applyFill="1" applyBorder="1" applyAlignment="1" applyProtection="1">
      <alignment horizontal="center" vertical="center"/>
      <protection locked="0"/>
    </xf>
    <xf numFmtId="2" fontId="2" fillId="8" borderId="60" xfId="0" applyNumberFormat="1" applyFont="1" applyFill="1" applyBorder="1" applyAlignment="1" applyProtection="1">
      <alignment horizontal="center" vertical="center" wrapText="1"/>
      <protection locked="0"/>
    </xf>
    <xf numFmtId="0" fontId="2" fillId="0" borderId="43" xfId="0" applyFont="1" applyFill="1" applyBorder="1" applyAlignment="1" applyProtection="1">
      <alignment vertical="center"/>
      <protection locked="0"/>
    </xf>
    <xf numFmtId="0" fontId="0" fillId="0" borderId="0" xfId="0" applyBorder="1" applyProtection="1">
      <protection locked="0"/>
    </xf>
    <xf numFmtId="3" fontId="2" fillId="0" borderId="60" xfId="0" applyNumberFormat="1" applyFont="1" applyFill="1" applyBorder="1" applyAlignment="1" applyProtection="1">
      <alignment horizontal="center" vertical="center"/>
      <protection locked="0"/>
    </xf>
    <xf numFmtId="0" fontId="2" fillId="0" borderId="47" xfId="0" applyFont="1" applyBorder="1" applyProtection="1">
      <protection locked="0"/>
    </xf>
    <xf numFmtId="167" fontId="2" fillId="0" borderId="47" xfId="0" applyNumberFormat="1" applyFont="1" applyBorder="1" applyProtection="1">
      <protection locked="0"/>
    </xf>
    <xf numFmtId="166" fontId="2" fillId="8" borderId="19" xfId="0" applyNumberFormat="1" applyFont="1" applyFill="1" applyBorder="1" applyAlignment="1" applyProtection="1">
      <alignment horizontal="center" vertical="center" wrapText="1"/>
      <protection locked="0"/>
    </xf>
    <xf numFmtId="169" fontId="2" fillId="8" borderId="19" xfId="0" applyNumberFormat="1" applyFont="1" applyFill="1" applyBorder="1" applyAlignment="1" applyProtection="1">
      <alignment horizontal="center" vertical="center" wrapText="1"/>
      <protection locked="0"/>
    </xf>
    <xf numFmtId="169" fontId="2" fillId="8" borderId="17" xfId="0" applyNumberFormat="1" applyFont="1" applyFill="1" applyBorder="1" applyAlignment="1" applyProtection="1">
      <alignment horizontal="center" vertical="center" wrapText="1"/>
      <protection locked="0"/>
    </xf>
    <xf numFmtId="0" fontId="6" fillId="9" borderId="66" xfId="0" applyFont="1" applyFill="1" applyBorder="1" applyAlignment="1" applyProtection="1">
      <alignment horizontal="center" vertical="center" wrapText="1"/>
      <protection locked="0"/>
    </xf>
    <xf numFmtId="0" fontId="6" fillId="9" borderId="27" xfId="0" applyFont="1" applyFill="1" applyBorder="1" applyAlignment="1" applyProtection="1">
      <alignment horizontal="center" vertical="center" wrapText="1"/>
      <protection locked="0"/>
    </xf>
    <xf numFmtId="0" fontId="3" fillId="9" borderId="67" xfId="0" applyFont="1" applyFill="1" applyBorder="1" applyAlignment="1" applyProtection="1">
      <alignment horizontal="center" vertical="center"/>
      <protection locked="0"/>
    </xf>
    <xf numFmtId="0" fontId="8" fillId="9" borderId="68" xfId="0" applyFont="1" applyFill="1" applyBorder="1" applyAlignment="1" applyProtection="1">
      <alignment horizontal="center" vertical="center"/>
      <protection locked="0"/>
    </xf>
    <xf numFmtId="0" fontId="8" fillId="9" borderId="24" xfId="0" applyFont="1" applyFill="1" applyBorder="1" applyAlignment="1" applyProtection="1">
      <alignment horizontal="center" vertical="center" wrapText="1"/>
      <protection locked="0"/>
    </xf>
    <xf numFmtId="0" fontId="8" fillId="9" borderId="26" xfId="0" applyFont="1" applyFill="1" applyBorder="1" applyAlignment="1" applyProtection="1">
      <alignment horizontal="center" vertical="center"/>
      <protection locked="0"/>
    </xf>
    <xf numFmtId="0" fontId="8" fillId="9" borderId="67" xfId="0" applyFont="1" applyFill="1" applyBorder="1" applyAlignment="1" applyProtection="1">
      <alignment horizontal="center" vertical="center" wrapText="1"/>
      <protection locked="0"/>
    </xf>
    <xf numFmtId="0" fontId="8" fillId="9" borderId="25" xfId="0" applyFont="1" applyFill="1" applyBorder="1" applyAlignment="1" applyProtection="1">
      <alignment horizontal="center" vertical="center" wrapText="1"/>
      <protection locked="0"/>
    </xf>
    <xf numFmtId="0" fontId="8" fillId="9" borderId="68" xfId="0" applyFont="1" applyFill="1" applyBorder="1" applyAlignment="1" applyProtection="1">
      <alignment horizontal="center" vertical="center" wrapText="1"/>
      <protection locked="0"/>
    </xf>
    <xf numFmtId="0" fontId="18" fillId="9" borderId="32" xfId="0" applyFont="1" applyFill="1" applyBorder="1" applyAlignment="1" applyProtection="1">
      <alignment horizontal="center" vertical="center"/>
      <protection locked="0"/>
    </xf>
    <xf numFmtId="165" fontId="2" fillId="9" borderId="66" xfId="1" applyNumberFormat="1" applyFont="1" applyFill="1" applyBorder="1" applyAlignment="1" applyProtection="1">
      <alignment horizontal="center" vertical="center" wrapText="1"/>
      <protection locked="0"/>
    </xf>
    <xf numFmtId="165" fontId="2" fillId="9" borderId="27" xfId="1" applyNumberFormat="1" applyFont="1" applyFill="1" applyBorder="1" applyAlignment="1" applyProtection="1">
      <alignment horizontal="center" vertical="center" wrapText="1"/>
      <protection locked="0"/>
    </xf>
    <xf numFmtId="169" fontId="2" fillId="9" borderId="35" xfId="0" applyNumberFormat="1" applyFont="1" applyFill="1" applyBorder="1" applyAlignment="1" applyProtection="1">
      <alignment horizontal="center" vertical="center" wrapText="1"/>
      <protection locked="0"/>
    </xf>
    <xf numFmtId="168" fontId="2" fillId="9" borderId="33" xfId="1" applyNumberFormat="1" applyFont="1" applyFill="1" applyBorder="1" applyAlignment="1" applyProtection="1">
      <alignment horizontal="center" vertical="center" wrapText="1"/>
      <protection locked="0"/>
    </xf>
    <xf numFmtId="168" fontId="2" fillId="9" borderId="34" xfId="1" applyNumberFormat="1" applyFont="1" applyFill="1" applyBorder="1" applyAlignment="1" applyProtection="1">
      <alignment horizontal="center" vertical="center" wrapText="1"/>
      <protection locked="0"/>
    </xf>
    <xf numFmtId="10" fontId="2" fillId="9" borderId="27" xfId="2" applyNumberFormat="1" applyFont="1" applyFill="1" applyBorder="1" applyAlignment="1" applyProtection="1">
      <alignment horizontal="center" vertical="center" wrapText="1"/>
      <protection locked="0"/>
    </xf>
    <xf numFmtId="0" fontId="6" fillId="9" borderId="35" xfId="0" applyFont="1" applyFill="1" applyBorder="1" applyAlignment="1" applyProtection="1">
      <alignment horizontal="center" vertical="center" wrapText="1"/>
      <protection locked="0"/>
    </xf>
    <xf numFmtId="166" fontId="8" fillId="9" borderId="70" xfId="0" applyNumberFormat="1" applyFont="1" applyFill="1" applyBorder="1" applyAlignment="1" applyProtection="1">
      <alignment horizontal="center" vertical="center" wrapText="1"/>
      <protection locked="0"/>
    </xf>
    <xf numFmtId="165" fontId="2" fillId="9" borderId="69" xfId="1" applyNumberFormat="1" applyFont="1" applyFill="1" applyBorder="1" applyAlignment="1" applyProtection="1">
      <alignment horizontal="center" vertical="center" wrapText="1"/>
      <protection locked="0"/>
    </xf>
    <xf numFmtId="0" fontId="8" fillId="9" borderId="70" xfId="0" applyFont="1" applyFill="1" applyBorder="1" applyAlignment="1" applyProtection="1">
      <alignment horizontal="center" vertical="center" wrapText="1"/>
      <protection locked="0"/>
    </xf>
    <xf numFmtId="0" fontId="8" fillId="9" borderId="69" xfId="0" applyFont="1" applyFill="1" applyBorder="1" applyAlignment="1" applyProtection="1">
      <alignment horizontal="center" vertical="center" wrapText="1"/>
      <protection locked="0"/>
    </xf>
    <xf numFmtId="0" fontId="8" fillId="9" borderId="66" xfId="0" applyFont="1" applyFill="1" applyBorder="1" applyAlignment="1" applyProtection="1">
      <alignment horizontal="center" vertical="center" wrapText="1"/>
      <protection locked="0"/>
    </xf>
    <xf numFmtId="0" fontId="8" fillId="9" borderId="34" xfId="0" applyFont="1" applyFill="1" applyBorder="1" applyAlignment="1" applyProtection="1">
      <alignment horizontal="center" vertical="center" wrapText="1"/>
      <protection locked="0"/>
    </xf>
    <xf numFmtId="0" fontId="8" fillId="9" borderId="35" xfId="0" applyFont="1" applyFill="1" applyBorder="1" applyAlignment="1" applyProtection="1">
      <alignment horizontal="center" vertical="center" wrapText="1"/>
      <protection locked="0"/>
    </xf>
    <xf numFmtId="0" fontId="8" fillId="9" borderId="74" xfId="0" applyFont="1" applyFill="1" applyBorder="1" applyAlignment="1" applyProtection="1">
      <alignment horizontal="center" vertical="center" wrapText="1"/>
      <protection locked="0"/>
    </xf>
    <xf numFmtId="0" fontId="18" fillId="9" borderId="65" xfId="0" applyFont="1" applyFill="1" applyBorder="1" applyAlignment="1" applyProtection="1">
      <alignment horizontal="center" vertical="center"/>
      <protection locked="0"/>
    </xf>
    <xf numFmtId="0" fontId="2" fillId="0" borderId="12" xfId="0" applyFont="1" applyFill="1" applyBorder="1" applyAlignment="1" applyProtection="1">
      <alignment horizontal="center" vertical="center"/>
      <protection locked="0"/>
    </xf>
    <xf numFmtId="166" fontId="2" fillId="9" borderId="9" xfId="0" applyNumberFormat="1" applyFont="1" applyFill="1" applyBorder="1" applyAlignment="1" applyProtection="1">
      <alignment horizontal="center" vertical="center" wrapText="1"/>
      <protection locked="0"/>
    </xf>
    <xf numFmtId="169" fontId="2" fillId="9" borderId="9" xfId="0" applyNumberFormat="1" applyFont="1" applyFill="1" applyBorder="1" applyAlignment="1" applyProtection="1">
      <alignment horizontal="center" vertical="center" wrapText="1"/>
      <protection locked="0"/>
    </xf>
    <xf numFmtId="170" fontId="2" fillId="0" borderId="7" xfId="0" applyNumberFormat="1" applyFont="1" applyFill="1" applyBorder="1" applyAlignment="1" applyProtection="1">
      <alignment horizontal="center" vertical="center" wrapText="1"/>
      <protection locked="0"/>
    </xf>
    <xf numFmtId="0" fontId="24" fillId="0" borderId="8" xfId="0" applyFont="1" applyFill="1" applyBorder="1" applyAlignment="1" applyProtection="1">
      <alignment horizontal="center" vertical="center"/>
      <protection locked="0"/>
    </xf>
    <xf numFmtId="169" fontId="2" fillId="9" borderId="7" xfId="0" applyNumberFormat="1" applyFont="1" applyFill="1" applyBorder="1" applyAlignment="1" applyProtection="1">
      <alignment horizontal="center" vertical="center" wrapText="1"/>
      <protection locked="0"/>
    </xf>
    <xf numFmtId="0" fontId="2" fillId="9" borderId="9" xfId="0" applyFont="1" applyFill="1" applyBorder="1" applyAlignment="1" applyProtection="1">
      <alignment horizontal="center" vertical="center"/>
      <protection locked="0"/>
    </xf>
    <xf numFmtId="0" fontId="18" fillId="9" borderId="43" xfId="0" applyFont="1" applyFill="1" applyBorder="1" applyAlignment="1" applyProtection="1">
      <alignment horizontal="center" vertical="center"/>
      <protection locked="0"/>
    </xf>
    <xf numFmtId="0" fontId="2" fillId="0" borderId="45" xfId="0" applyFont="1" applyFill="1" applyBorder="1" applyAlignment="1" applyProtection="1">
      <alignment horizontal="center" vertical="center"/>
      <protection locked="0"/>
    </xf>
    <xf numFmtId="166" fontId="2" fillId="9" borderId="49" xfId="0" applyNumberFormat="1" applyFont="1" applyFill="1" applyBorder="1" applyAlignment="1" applyProtection="1">
      <alignment horizontal="center" vertical="center" wrapText="1"/>
      <protection locked="0"/>
    </xf>
    <xf numFmtId="169" fontId="2" fillId="9" borderId="49" xfId="0" applyNumberFormat="1" applyFont="1" applyFill="1" applyBorder="1" applyAlignment="1" applyProtection="1">
      <alignment horizontal="center" vertical="center" wrapText="1"/>
      <protection locked="0"/>
    </xf>
    <xf numFmtId="169" fontId="2" fillId="9" borderId="60" xfId="0" applyNumberFormat="1" applyFont="1" applyFill="1" applyBorder="1" applyAlignment="1" applyProtection="1">
      <alignment horizontal="center" vertical="center" wrapText="1"/>
      <protection locked="0"/>
    </xf>
    <xf numFmtId="0" fontId="2" fillId="9" borderId="49" xfId="0" applyFont="1" applyFill="1" applyBorder="1" applyAlignment="1" applyProtection="1">
      <alignment horizontal="center" vertical="center"/>
      <protection locked="0"/>
    </xf>
    <xf numFmtId="166" fontId="2" fillId="9" borderId="19" xfId="0" applyNumberFormat="1" applyFont="1" applyFill="1" applyBorder="1" applyAlignment="1" applyProtection="1">
      <alignment horizontal="center" vertical="center" wrapText="1"/>
      <protection locked="0"/>
    </xf>
    <xf numFmtId="169" fontId="2" fillId="9" borderId="19" xfId="0" applyNumberFormat="1" applyFont="1" applyFill="1" applyBorder="1" applyAlignment="1" applyProtection="1">
      <alignment horizontal="center" vertical="center" wrapText="1"/>
      <protection locked="0"/>
    </xf>
    <xf numFmtId="169" fontId="2" fillId="9" borderId="17" xfId="0" applyNumberFormat="1" applyFont="1" applyFill="1" applyBorder="1" applyAlignment="1" applyProtection="1">
      <alignment horizontal="center" vertical="center" wrapText="1"/>
      <protection locked="0"/>
    </xf>
    <xf numFmtId="0" fontId="2" fillId="9" borderId="19" xfId="0" applyFont="1" applyFill="1" applyBorder="1" applyAlignment="1" applyProtection="1">
      <alignment horizontal="center" vertical="center"/>
      <protection locked="0"/>
    </xf>
    <xf numFmtId="2" fontId="2" fillId="0" borderId="7" xfId="0" applyNumberFormat="1" applyFont="1" applyFill="1" applyBorder="1" applyAlignment="1" applyProtection="1">
      <alignment horizontal="center" vertical="center" wrapText="1"/>
      <protection locked="0"/>
    </xf>
    <xf numFmtId="169" fontId="2" fillId="9" borderId="42" xfId="0" applyNumberFormat="1" applyFont="1" applyFill="1" applyBorder="1" applyAlignment="1" applyProtection="1">
      <alignment horizontal="center" vertical="center" wrapText="1"/>
      <protection locked="0"/>
    </xf>
    <xf numFmtId="2" fontId="2" fillId="0" borderId="24" xfId="0" applyNumberFormat="1" applyFont="1" applyFill="1" applyBorder="1" applyAlignment="1" applyProtection="1">
      <alignment horizontal="center" vertical="center" wrapText="1"/>
      <protection locked="0"/>
    </xf>
    <xf numFmtId="0" fontId="24" fillId="0" borderId="25" xfId="0" applyFont="1" applyFill="1" applyBorder="1" applyAlignment="1" applyProtection="1">
      <alignment horizontal="center" vertical="center"/>
      <protection locked="0"/>
    </xf>
    <xf numFmtId="169" fontId="2" fillId="9" borderId="59" xfId="0" applyNumberFormat="1" applyFont="1" applyFill="1" applyBorder="1" applyAlignment="1" applyProtection="1">
      <alignment horizontal="center" vertical="center" wrapText="1"/>
      <protection locked="0"/>
    </xf>
    <xf numFmtId="0" fontId="2" fillId="9" borderId="42" xfId="0" applyFont="1" applyFill="1" applyBorder="1" applyAlignment="1" applyProtection="1">
      <alignment horizontal="center" vertical="center"/>
      <protection locked="0"/>
    </xf>
    <xf numFmtId="0" fontId="18" fillId="9" borderId="57" xfId="0" applyFont="1" applyFill="1" applyBorder="1" applyAlignment="1" applyProtection="1">
      <alignment horizontal="center" vertical="center"/>
      <protection locked="0"/>
    </xf>
    <xf numFmtId="0" fontId="2" fillId="0" borderId="23" xfId="0" applyFont="1" applyFill="1" applyBorder="1" applyAlignment="1" applyProtection="1">
      <alignment horizontal="left" vertical="center"/>
      <protection locked="0"/>
    </xf>
    <xf numFmtId="2" fontId="2" fillId="0" borderId="17" xfId="0" applyNumberFormat="1" applyFont="1" applyFill="1" applyBorder="1" applyAlignment="1" applyProtection="1">
      <alignment horizontal="center" vertical="center" wrapText="1"/>
      <protection locked="0"/>
    </xf>
    <xf numFmtId="0" fontId="6" fillId="9" borderId="5" xfId="0" applyFont="1" applyFill="1" applyBorder="1" applyAlignment="1" applyProtection="1">
      <alignment horizontal="center" vertical="center"/>
      <protection locked="0"/>
    </xf>
    <xf numFmtId="0" fontId="6" fillId="9" borderId="23" xfId="0" applyFont="1" applyFill="1" applyBorder="1" applyAlignment="1" applyProtection="1">
      <alignment horizontal="center" vertical="center"/>
      <protection locked="0"/>
    </xf>
    <xf numFmtId="0" fontId="8" fillId="9" borderId="33" xfId="0" applyFont="1" applyFill="1" applyBorder="1" applyAlignment="1" applyProtection="1">
      <alignment horizontal="center" vertical="center" wrapText="1"/>
      <protection locked="0"/>
    </xf>
    <xf numFmtId="0" fontId="2" fillId="9" borderId="12" xfId="0" applyFont="1" applyFill="1" applyBorder="1" applyAlignment="1" applyProtection="1">
      <alignment horizontal="center" vertical="center"/>
      <protection locked="0"/>
    </xf>
    <xf numFmtId="0" fontId="24" fillId="9" borderId="8" xfId="0" applyFont="1" applyFill="1" applyBorder="1" applyAlignment="1" applyProtection="1">
      <alignment horizontal="center" vertical="center"/>
      <protection locked="0"/>
    </xf>
    <xf numFmtId="169" fontId="2" fillId="9" borderId="61" xfId="0" applyNumberFormat="1" applyFont="1" applyFill="1" applyBorder="1" applyAlignment="1" applyProtection="1">
      <alignment horizontal="center" vertical="center" wrapText="1"/>
      <protection locked="0"/>
    </xf>
    <xf numFmtId="169" fontId="2" fillId="9" borderId="46" xfId="0" applyNumberFormat="1" applyFont="1" applyFill="1" applyBorder="1" applyAlignment="1" applyProtection="1">
      <alignment horizontal="center" vertical="center" wrapText="1"/>
      <protection locked="0"/>
    </xf>
    <xf numFmtId="169" fontId="2" fillId="9" borderId="56" xfId="0" applyNumberFormat="1" applyFont="1" applyFill="1" applyBorder="1" applyAlignment="1" applyProtection="1">
      <alignment horizontal="center" vertical="center" wrapText="1"/>
      <protection locked="0"/>
    </xf>
    <xf numFmtId="169" fontId="2" fillId="9" borderId="53" xfId="0" applyNumberFormat="1" applyFont="1" applyFill="1" applyBorder="1" applyAlignment="1" applyProtection="1">
      <alignment horizontal="center" vertical="center" wrapText="1"/>
      <protection locked="0"/>
    </xf>
    <xf numFmtId="0" fontId="2" fillId="9" borderId="56" xfId="0" applyFont="1" applyFill="1" applyBorder="1" applyAlignment="1" applyProtection="1">
      <alignment horizontal="center" vertical="center"/>
      <protection locked="0"/>
    </xf>
    <xf numFmtId="169" fontId="2" fillId="9" borderId="39" xfId="0" applyNumberFormat="1" applyFont="1" applyFill="1" applyBorder="1" applyAlignment="1" applyProtection="1">
      <alignment horizontal="center" vertical="center" wrapText="1"/>
      <protection locked="0"/>
    </xf>
    <xf numFmtId="169" fontId="2" fillId="9" borderId="58" xfId="0" applyNumberFormat="1" applyFont="1" applyFill="1" applyBorder="1" applyAlignment="1" applyProtection="1">
      <alignment horizontal="center" vertical="center" wrapText="1"/>
      <protection locked="0"/>
    </xf>
    <xf numFmtId="0" fontId="8" fillId="9" borderId="67" xfId="0" applyFont="1" applyFill="1" applyBorder="1" applyAlignment="1" applyProtection="1">
      <alignment horizontal="center" vertical="center"/>
      <protection locked="0"/>
    </xf>
    <xf numFmtId="0" fontId="18" fillId="9" borderId="23"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wrapText="1"/>
      <protection locked="0"/>
    </xf>
    <xf numFmtId="0" fontId="6" fillId="9" borderId="4" xfId="0" applyFont="1" applyFill="1" applyBorder="1" applyAlignment="1" applyProtection="1">
      <alignment horizontal="center" vertical="center" wrapText="1"/>
      <protection locked="0"/>
    </xf>
    <xf numFmtId="0" fontId="0" fillId="0" borderId="47" xfId="0" applyBorder="1" applyProtection="1">
      <protection locked="0"/>
    </xf>
    <xf numFmtId="166" fontId="2" fillId="10" borderId="41" xfId="0" applyNumberFormat="1" applyFont="1" applyFill="1" applyBorder="1" applyAlignment="1" applyProtection="1">
      <alignment horizontal="center"/>
      <protection locked="0"/>
    </xf>
    <xf numFmtId="166" fontId="8" fillId="9" borderId="66" xfId="0" applyNumberFormat="1" applyFont="1" applyFill="1" applyBorder="1" applyAlignment="1" applyProtection="1">
      <alignment horizontal="center" vertical="center" wrapText="1"/>
      <protection locked="0"/>
    </xf>
    <xf numFmtId="165" fontId="2" fillId="9" borderId="35" xfId="1" applyNumberFormat="1" applyFont="1" applyFill="1" applyBorder="1" applyAlignment="1" applyProtection="1">
      <alignment horizontal="center" vertical="center" wrapText="1"/>
      <protection locked="0"/>
    </xf>
    <xf numFmtId="166" fontId="2" fillId="10" borderId="48" xfId="0" applyNumberFormat="1" applyFont="1" applyFill="1" applyBorder="1" applyAlignment="1" applyProtection="1">
      <alignment horizontal="center"/>
      <protection locked="0"/>
    </xf>
    <xf numFmtId="0" fontId="2" fillId="0" borderId="8" xfId="0" applyFont="1" applyFill="1" applyBorder="1" applyAlignment="1" applyProtection="1">
      <alignment horizontal="center" vertical="center"/>
      <protection locked="0"/>
    </xf>
    <xf numFmtId="166" fontId="2" fillId="10" borderId="20" xfId="0" applyNumberFormat="1" applyFont="1" applyFill="1" applyBorder="1" applyAlignment="1" applyProtection="1">
      <alignment horizontal="center"/>
      <protection locked="0"/>
    </xf>
    <xf numFmtId="0" fontId="2" fillId="0" borderId="65" xfId="0" applyFont="1" applyFill="1" applyBorder="1" applyAlignment="1" applyProtection="1">
      <alignment horizontal="left" vertical="center"/>
      <protection locked="0"/>
    </xf>
    <xf numFmtId="166" fontId="2" fillId="9" borderId="42" xfId="0" applyNumberFormat="1" applyFont="1" applyFill="1" applyBorder="1" applyAlignment="1" applyProtection="1">
      <alignment horizontal="center" vertical="center" wrapText="1"/>
      <protection locked="0"/>
    </xf>
    <xf numFmtId="0" fontId="2" fillId="0" borderId="43" xfId="0" applyFont="1" applyFill="1" applyBorder="1" applyAlignment="1" applyProtection="1">
      <alignment horizontal="left" vertical="center"/>
      <protection locked="0"/>
    </xf>
    <xf numFmtId="0" fontId="2" fillId="0" borderId="25" xfId="0" applyFont="1" applyFill="1" applyBorder="1" applyAlignment="1" applyProtection="1">
      <alignment horizontal="center" vertical="center"/>
      <protection locked="0"/>
    </xf>
    <xf numFmtId="0" fontId="2" fillId="9" borderId="26" xfId="0" applyFont="1" applyFill="1" applyBorder="1" applyAlignment="1" applyProtection="1">
      <alignment horizontal="center" vertical="center"/>
      <protection locked="0"/>
    </xf>
    <xf numFmtId="0" fontId="12" fillId="0" borderId="0" xfId="0" applyFont="1" applyProtection="1">
      <protection locked="0"/>
    </xf>
    <xf numFmtId="0" fontId="19" fillId="0" borderId="0" xfId="0" applyFont="1" applyAlignment="1" applyProtection="1">
      <alignment horizontal="center" vertical="center" wrapText="1"/>
      <protection locked="0"/>
    </xf>
    <xf numFmtId="0" fontId="6" fillId="10" borderId="1" xfId="0" applyFont="1" applyFill="1" applyBorder="1" applyAlignment="1" applyProtection="1">
      <alignment horizontal="center" vertical="center"/>
      <protection locked="0"/>
    </xf>
    <xf numFmtId="0" fontId="6" fillId="10" borderId="33" xfId="0" applyFont="1" applyFill="1" applyBorder="1" applyAlignment="1" applyProtection="1">
      <alignment horizontal="center" vertical="center"/>
      <protection locked="0"/>
    </xf>
    <xf numFmtId="0" fontId="6" fillId="10" borderId="35" xfId="0" applyFont="1" applyFill="1" applyBorder="1" applyAlignment="1" applyProtection="1">
      <alignment horizontal="center" vertical="center"/>
      <protection locked="0"/>
    </xf>
    <xf numFmtId="0" fontId="2" fillId="10" borderId="65" xfId="0" applyFont="1" applyFill="1" applyBorder="1" applyAlignment="1" applyProtection="1">
      <alignment horizontal="center" vertical="center"/>
      <protection locked="0"/>
    </xf>
    <xf numFmtId="0" fontId="2" fillId="10" borderId="39" xfId="0" applyFont="1" applyFill="1" applyBorder="1" applyAlignment="1" applyProtection="1">
      <alignment horizontal="center" vertical="center"/>
      <protection locked="0"/>
    </xf>
    <xf numFmtId="166" fontId="2" fillId="10" borderId="41" xfId="0" applyNumberFormat="1" applyFont="1" applyFill="1" applyBorder="1" applyAlignment="1" applyProtection="1">
      <alignment horizontal="center" vertical="center"/>
      <protection locked="0"/>
    </xf>
    <xf numFmtId="0" fontId="2" fillId="10" borderId="43" xfId="0" applyFont="1" applyFill="1" applyBorder="1" applyAlignment="1" applyProtection="1">
      <alignment horizontal="center" vertical="center"/>
      <protection locked="0"/>
    </xf>
    <xf numFmtId="0" fontId="2" fillId="10" borderId="46" xfId="0" applyFont="1" applyFill="1" applyBorder="1" applyAlignment="1" applyProtection="1">
      <alignment horizontal="center" vertical="center"/>
      <protection locked="0"/>
    </xf>
    <xf numFmtId="0" fontId="2" fillId="10" borderId="57" xfId="0" applyFont="1" applyFill="1" applyBorder="1" applyAlignment="1" applyProtection="1">
      <alignment horizontal="center" vertical="center"/>
      <protection locked="0"/>
    </xf>
    <xf numFmtId="0" fontId="2" fillId="10" borderId="58" xfId="0" applyFont="1" applyFill="1" applyBorder="1" applyAlignment="1" applyProtection="1">
      <alignment horizontal="center" vertical="center"/>
      <protection locked="0"/>
    </xf>
    <xf numFmtId="0" fontId="12" fillId="2" borderId="37" xfId="0" applyFont="1" applyFill="1" applyBorder="1" applyAlignment="1" applyProtection="1">
      <alignment horizontal="center" vertical="center" wrapText="1"/>
      <protection locked="0"/>
    </xf>
    <xf numFmtId="0" fontId="12" fillId="2" borderId="64" xfId="0" applyFont="1" applyFill="1" applyBorder="1" applyAlignment="1" applyProtection="1">
      <alignment horizontal="center" vertical="center" wrapText="1"/>
      <protection locked="0"/>
    </xf>
    <xf numFmtId="0" fontId="2" fillId="2" borderId="59" xfId="0" applyFont="1" applyFill="1" applyBorder="1" applyAlignment="1" applyProtection="1">
      <alignment horizontal="center" vertical="center" wrapText="1"/>
      <protection locked="0"/>
    </xf>
    <xf numFmtId="0" fontId="12" fillId="2" borderId="40" xfId="0" applyFont="1" applyFill="1" applyBorder="1" applyAlignment="1" applyProtection="1">
      <alignment horizontal="center" vertical="center" wrapText="1"/>
      <protection locked="0"/>
    </xf>
    <xf numFmtId="0" fontId="12" fillId="2" borderId="59" xfId="0" applyFont="1" applyFill="1" applyBorder="1" applyAlignment="1" applyProtection="1">
      <alignment horizontal="center" vertical="center" wrapText="1"/>
      <protection locked="0"/>
    </xf>
    <xf numFmtId="0" fontId="12" fillId="2" borderId="62" xfId="0" applyFont="1" applyFill="1" applyBorder="1" applyAlignment="1" applyProtection="1">
      <alignment horizontal="center" vertical="center" wrapText="1"/>
      <protection locked="0"/>
    </xf>
    <xf numFmtId="3" fontId="12" fillId="2" borderId="17" xfId="0" applyNumberFormat="1"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wrapText="1"/>
      <protection locked="0"/>
    </xf>
    <xf numFmtId="0" fontId="12" fillId="2" borderId="21" xfId="0" applyFont="1" applyFill="1" applyBorder="1" applyAlignment="1" applyProtection="1">
      <alignment horizontal="center" vertical="center" wrapText="1"/>
      <protection locked="0"/>
    </xf>
    <xf numFmtId="3" fontId="12" fillId="2" borderId="17" xfId="0" applyNumberFormat="1" applyFont="1" applyFill="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2" borderId="70" xfId="0" applyFont="1" applyFill="1" applyBorder="1" applyAlignment="1" applyProtection="1">
      <alignment horizontal="center" vertical="center" wrapText="1"/>
      <protection locked="0"/>
    </xf>
    <xf numFmtId="0" fontId="12" fillId="2" borderId="71" xfId="0" applyFont="1" applyFill="1" applyBorder="1" applyAlignment="1" applyProtection="1">
      <alignment horizontal="center" vertical="center" wrapText="1"/>
      <protection locked="0"/>
    </xf>
    <xf numFmtId="0" fontId="12" fillId="2" borderId="72" xfId="0" applyFont="1" applyFill="1" applyBorder="1" applyAlignment="1" applyProtection="1">
      <alignment horizontal="center" vertical="center" wrapText="1"/>
      <protection locked="0"/>
    </xf>
    <xf numFmtId="0" fontId="2" fillId="2" borderId="70" xfId="0" applyFont="1" applyFill="1" applyBorder="1" applyAlignment="1" applyProtection="1">
      <alignment horizontal="center" vertical="center" wrapText="1"/>
      <protection locked="0"/>
    </xf>
    <xf numFmtId="0" fontId="12" fillId="2" borderId="24" xfId="0" applyFont="1" applyFill="1" applyBorder="1" applyAlignment="1" applyProtection="1">
      <alignment horizontal="center" vertical="center" wrapText="1"/>
      <protection locked="0"/>
    </xf>
    <xf numFmtId="0" fontId="12" fillId="2" borderId="25" xfId="0" applyFont="1" applyFill="1" applyBorder="1" applyAlignment="1" applyProtection="1">
      <alignment horizontal="center" vertical="center" wrapText="1"/>
      <protection locked="0"/>
    </xf>
    <xf numFmtId="0" fontId="12" fillId="2" borderId="26" xfId="0" applyFont="1" applyFill="1" applyBorder="1" applyAlignment="1" applyProtection="1">
      <alignment horizontal="center" vertical="center" wrapText="1"/>
      <protection locked="0"/>
    </xf>
    <xf numFmtId="0" fontId="12" fillId="2" borderId="70" xfId="0" applyFont="1" applyFill="1" applyBorder="1" applyAlignment="1" applyProtection="1">
      <alignment vertical="center"/>
      <protection locked="0"/>
    </xf>
    <xf numFmtId="0" fontId="12" fillId="2" borderId="7" xfId="0" applyFont="1" applyFill="1" applyBorder="1" applyAlignment="1" applyProtection="1">
      <alignment horizontal="center" vertical="center" wrapText="1"/>
      <protection locked="0"/>
    </xf>
    <xf numFmtId="166" fontId="12" fillId="2" borderId="71" xfId="0" applyNumberFormat="1" applyFont="1" applyFill="1" applyBorder="1" applyAlignment="1" applyProtection="1">
      <alignment horizontal="center" vertical="center" wrapText="1"/>
      <protection locked="0"/>
    </xf>
    <xf numFmtId="0" fontId="2" fillId="2" borderId="41" xfId="0" applyFont="1" applyFill="1" applyBorder="1" applyAlignment="1" applyProtection="1">
      <alignment horizontal="center" vertical="center"/>
      <protection locked="0"/>
    </xf>
    <xf numFmtId="0" fontId="12" fillId="2" borderId="40" xfId="0" applyFont="1" applyFill="1" applyBorder="1" applyAlignment="1" applyProtection="1">
      <alignment vertical="center"/>
      <protection locked="0"/>
    </xf>
    <xf numFmtId="0" fontId="0" fillId="2" borderId="42" xfId="0" applyFill="1" applyBorder="1" applyAlignment="1" applyProtection="1">
      <alignment horizontal="center" vertical="center"/>
      <protection locked="0"/>
    </xf>
    <xf numFmtId="0" fontId="12" fillId="2" borderId="60" xfId="0" applyFont="1" applyFill="1" applyBorder="1" applyAlignment="1" applyProtection="1">
      <alignment vertical="center"/>
      <protection locked="0"/>
    </xf>
    <xf numFmtId="166" fontId="12" fillId="2" borderId="47" xfId="0" applyNumberFormat="1" applyFont="1" applyFill="1" applyBorder="1" applyAlignment="1" applyProtection="1">
      <alignment horizontal="center" vertical="center" wrapText="1"/>
      <protection locked="0"/>
    </xf>
    <xf numFmtId="0" fontId="12" fillId="2" borderId="47" xfId="0" applyFont="1" applyFill="1" applyBorder="1" applyAlignment="1" applyProtection="1">
      <alignment horizontal="center" vertical="center" wrapText="1"/>
      <protection locked="0"/>
    </xf>
    <xf numFmtId="0" fontId="2" fillId="2" borderId="48" xfId="0" applyFont="1" applyFill="1" applyBorder="1" applyAlignment="1" applyProtection="1">
      <alignment horizontal="center" vertical="center"/>
      <protection locked="0"/>
    </xf>
    <xf numFmtId="0" fontId="12" fillId="2" borderId="47" xfId="0" applyFont="1" applyFill="1" applyBorder="1" applyAlignment="1" applyProtection="1">
      <alignment vertical="center"/>
      <protection locked="0"/>
    </xf>
    <xf numFmtId="0" fontId="0" fillId="2" borderId="49" xfId="0" applyFill="1" applyBorder="1" applyAlignment="1" applyProtection="1">
      <alignment horizontal="center" vertical="center"/>
      <protection locked="0"/>
    </xf>
    <xf numFmtId="0" fontId="12" fillId="2" borderId="17" xfId="0" applyFont="1" applyFill="1" applyBorder="1" applyAlignment="1" applyProtection="1">
      <alignment vertical="center"/>
      <protection locked="0"/>
    </xf>
    <xf numFmtId="0" fontId="12" fillId="2" borderId="30" xfId="0" applyFont="1" applyFill="1" applyBorder="1" applyAlignment="1" applyProtection="1">
      <alignment horizontal="center" vertical="center" wrapText="1"/>
      <protection locked="0"/>
    </xf>
    <xf numFmtId="166" fontId="12" fillId="2" borderId="18" xfId="0" applyNumberFormat="1" applyFont="1" applyFill="1" applyBorder="1" applyAlignment="1" applyProtection="1">
      <alignment horizontal="center" vertical="center" wrapText="1"/>
      <protection locked="0"/>
    </xf>
    <xf numFmtId="0" fontId="12" fillId="2" borderId="18" xfId="0" applyFont="1" applyFill="1" applyBorder="1" applyAlignment="1" applyProtection="1">
      <alignment horizontal="center" vertical="center" wrapText="1"/>
      <protection locked="0"/>
    </xf>
    <xf numFmtId="0" fontId="2" fillId="2" borderId="20" xfId="0" applyFont="1" applyFill="1" applyBorder="1" applyAlignment="1" applyProtection="1">
      <alignment horizontal="center" vertical="center"/>
      <protection locked="0"/>
    </xf>
    <xf numFmtId="0" fontId="12" fillId="2" borderId="18" xfId="0" applyFont="1" applyFill="1" applyBorder="1" applyAlignment="1" applyProtection="1">
      <alignment vertical="center"/>
      <protection locked="0"/>
    </xf>
    <xf numFmtId="0" fontId="0" fillId="2" borderId="19" xfId="0" applyFill="1" applyBorder="1" applyAlignment="1" applyProtection="1">
      <alignment horizontal="center" vertical="center"/>
      <protection locked="0"/>
    </xf>
    <xf numFmtId="0" fontId="12" fillId="0" borderId="0" xfId="0" applyFont="1" applyAlignment="1" applyProtection="1">
      <alignment horizontal="center"/>
      <protection locked="0"/>
    </xf>
    <xf numFmtId="0" fontId="12" fillId="0" borderId="0" xfId="0" applyFont="1" applyAlignment="1" applyProtection="1">
      <alignment horizontal="center" vertical="center" wrapText="1"/>
      <protection locked="0"/>
    </xf>
    <xf numFmtId="166" fontId="12" fillId="0" borderId="0" xfId="0" applyNumberFormat="1" applyFont="1" applyAlignment="1" applyProtection="1">
      <alignment horizontal="center" vertical="center" wrapText="1"/>
      <protection locked="0"/>
    </xf>
    <xf numFmtId="0" fontId="6" fillId="2" borderId="5" xfId="0" applyFont="1" applyFill="1" applyBorder="1" applyAlignment="1" applyProtection="1">
      <alignment horizontal="center" vertical="center"/>
      <protection locked="0"/>
    </xf>
    <xf numFmtId="0" fontId="6" fillId="2" borderId="14" xfId="0" applyFont="1" applyFill="1" applyBorder="1" applyAlignment="1" applyProtection="1">
      <alignment horizontal="center" vertical="center"/>
      <protection locked="0"/>
    </xf>
    <xf numFmtId="0" fontId="6" fillId="2" borderId="23" xfId="0" applyFont="1" applyFill="1" applyBorder="1" applyAlignment="1" applyProtection="1">
      <alignment horizontal="center" vertical="center"/>
      <protection locked="0"/>
    </xf>
    <xf numFmtId="0" fontId="19" fillId="0" borderId="13"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28"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6" fillId="9" borderId="1" xfId="0" applyFont="1" applyFill="1" applyBorder="1" applyAlignment="1" applyProtection="1">
      <alignment horizontal="center" vertical="center" wrapText="1"/>
      <protection locked="0"/>
    </xf>
    <xf numFmtId="0" fontId="6" fillId="9" borderId="4" xfId="0" applyFont="1" applyFill="1" applyBorder="1" applyAlignment="1" applyProtection="1">
      <alignment horizontal="center" vertical="center" wrapText="1"/>
      <protection locked="0"/>
    </xf>
    <xf numFmtId="0" fontId="6" fillId="9" borderId="5" xfId="0" applyFont="1" applyFill="1" applyBorder="1" applyAlignment="1" applyProtection="1">
      <alignment horizontal="center" vertical="center"/>
      <protection locked="0"/>
    </xf>
    <xf numFmtId="0" fontId="6" fillId="9" borderId="23"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4" xfId="0" applyFont="1" applyFill="1" applyBorder="1" applyAlignment="1" applyProtection="1">
      <alignment horizontal="center" vertical="center"/>
      <protection locked="0"/>
    </xf>
    <xf numFmtId="0" fontId="6" fillId="9" borderId="13" xfId="0" applyFont="1" applyFill="1" applyBorder="1" applyAlignment="1" applyProtection="1">
      <alignment horizontal="center" vertical="center"/>
      <protection locked="0"/>
    </xf>
    <xf numFmtId="0" fontId="6" fillId="9" borderId="28" xfId="0" applyFont="1" applyFill="1" applyBorder="1" applyAlignment="1" applyProtection="1">
      <alignment horizontal="center" vertical="center"/>
      <protection locked="0"/>
    </xf>
    <xf numFmtId="0" fontId="6" fillId="9" borderId="22" xfId="0" applyFont="1" applyFill="1" applyBorder="1" applyAlignment="1" applyProtection="1">
      <alignment horizontal="center" vertical="center"/>
      <protection locked="0"/>
    </xf>
    <xf numFmtId="0" fontId="18" fillId="9" borderId="6" xfId="0" applyFont="1" applyFill="1" applyBorder="1" applyAlignment="1" applyProtection="1">
      <alignment horizontal="center" vertical="center" wrapText="1"/>
      <protection locked="0"/>
    </xf>
    <xf numFmtId="0" fontId="18" fillId="9" borderId="29" xfId="0" applyFont="1" applyFill="1" applyBorder="1" applyAlignment="1" applyProtection="1">
      <alignment horizontal="center" vertical="center" wrapText="1"/>
      <protection locked="0"/>
    </xf>
    <xf numFmtId="0" fontId="18" fillId="9" borderId="16" xfId="0" applyFont="1" applyFill="1" applyBorder="1" applyAlignment="1" applyProtection="1">
      <alignment horizontal="center" vertical="center" wrapText="1"/>
      <protection locked="0"/>
    </xf>
    <xf numFmtId="0" fontId="18" fillId="9" borderId="5" xfId="0" applyFont="1" applyFill="1" applyBorder="1" applyAlignment="1" applyProtection="1">
      <alignment horizontal="center" vertical="center"/>
      <protection locked="0"/>
    </xf>
    <xf numFmtId="0" fontId="18" fillId="9" borderId="14" xfId="0" applyFont="1" applyFill="1" applyBorder="1" applyAlignment="1" applyProtection="1">
      <alignment horizontal="center" vertical="center"/>
      <protection locked="0"/>
    </xf>
    <xf numFmtId="0" fontId="18" fillId="9" borderId="23" xfId="0" applyFont="1" applyFill="1" applyBorder="1" applyAlignment="1" applyProtection="1">
      <alignment horizontal="center" vertical="center"/>
      <protection locked="0"/>
    </xf>
    <xf numFmtId="0" fontId="18" fillId="9" borderId="5" xfId="0" applyFont="1" applyFill="1" applyBorder="1" applyAlignment="1" applyProtection="1">
      <alignment horizontal="center" vertical="center" wrapText="1"/>
      <protection locked="0"/>
    </xf>
    <xf numFmtId="0" fontId="18" fillId="9" borderId="14" xfId="0" applyFont="1" applyFill="1" applyBorder="1" applyAlignment="1" applyProtection="1">
      <alignment horizontal="center" vertical="center" wrapText="1"/>
      <protection locked="0"/>
    </xf>
    <xf numFmtId="0" fontId="18" fillId="9" borderId="23" xfId="0" applyFont="1" applyFill="1" applyBorder="1" applyAlignment="1" applyProtection="1">
      <alignment horizontal="center" vertical="center" wrapText="1"/>
      <protection locked="0"/>
    </xf>
    <xf numFmtId="0" fontId="7" fillId="9" borderId="15" xfId="0" applyFont="1" applyFill="1" applyBorder="1" applyAlignment="1" applyProtection="1">
      <alignment horizontal="center" vertical="center" wrapText="1"/>
      <protection locked="0"/>
    </xf>
    <xf numFmtId="0" fontId="7" fillId="9" borderId="16" xfId="0" applyFont="1" applyFill="1" applyBorder="1" applyAlignment="1" applyProtection="1">
      <alignment horizontal="center" vertical="center" wrapText="1"/>
      <protection locked="0"/>
    </xf>
    <xf numFmtId="0" fontId="6" fillId="9" borderId="14" xfId="0" applyFont="1" applyFill="1" applyBorder="1" applyAlignment="1" applyProtection="1">
      <alignment horizontal="center" vertical="center"/>
      <protection locked="0"/>
    </xf>
    <xf numFmtId="0" fontId="12" fillId="0" borderId="48" xfId="0" applyFont="1" applyFill="1" applyBorder="1" applyAlignment="1" applyProtection="1">
      <alignment horizontal="center" vertical="center"/>
      <protection locked="0"/>
    </xf>
    <xf numFmtId="0" fontId="12" fillId="0" borderId="45" xfId="0" applyFont="1" applyFill="1" applyBorder="1" applyAlignment="1" applyProtection="1">
      <alignment horizontal="center" vertical="center"/>
      <protection locked="0"/>
    </xf>
    <xf numFmtId="0" fontId="6" fillId="8" borderId="1" xfId="0" applyFont="1" applyFill="1" applyBorder="1" applyAlignment="1" applyProtection="1">
      <alignment horizontal="center" vertical="center" wrapText="1"/>
      <protection locked="0"/>
    </xf>
    <xf numFmtId="0" fontId="6" fillId="8" borderId="2" xfId="0" applyFont="1" applyFill="1" applyBorder="1" applyAlignment="1" applyProtection="1">
      <alignment horizontal="center" vertical="center" wrapText="1"/>
      <protection locked="0"/>
    </xf>
    <xf numFmtId="0" fontId="6" fillId="8" borderId="4" xfId="0" applyFont="1" applyFill="1" applyBorder="1" applyAlignment="1" applyProtection="1">
      <alignment horizontal="center" vertical="center" wrapText="1"/>
      <protection locked="0"/>
    </xf>
    <xf numFmtId="0" fontId="6" fillId="9" borderId="2"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3" fillId="2" borderId="4" xfId="0" applyFont="1" applyFill="1" applyBorder="1" applyAlignment="1" applyProtection="1">
      <alignment horizontal="center"/>
      <protection locked="0"/>
    </xf>
    <xf numFmtId="0" fontId="6" fillId="3" borderId="5" xfId="0" applyFont="1" applyFill="1" applyBorder="1" applyAlignment="1" applyProtection="1">
      <alignment horizontal="center" vertical="center"/>
      <protection locked="0"/>
    </xf>
    <xf numFmtId="0" fontId="6" fillId="3" borderId="1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3" borderId="6" xfId="0" applyFont="1" applyFill="1" applyBorder="1" applyAlignment="1" applyProtection="1">
      <alignment horizontal="center" vertical="center"/>
      <protection locked="0"/>
    </xf>
    <xf numFmtId="0" fontId="7" fillId="3" borderId="15" xfId="0"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protection locked="0"/>
    </xf>
    <xf numFmtId="0" fontId="8" fillId="3" borderId="9" xfId="0" applyFont="1" applyFill="1" applyBorder="1" applyAlignment="1" applyProtection="1">
      <alignment horizontal="center" vertical="center"/>
      <protection locked="0"/>
    </xf>
    <xf numFmtId="0" fontId="8" fillId="3" borderId="17" xfId="0" applyFont="1" applyFill="1" applyBorder="1" applyAlignment="1" applyProtection="1">
      <alignment horizontal="center" vertical="center"/>
      <protection locked="0"/>
    </xf>
    <xf numFmtId="0" fontId="8" fillId="3" borderId="18" xfId="0" applyFont="1" applyFill="1" applyBorder="1" applyAlignment="1" applyProtection="1">
      <alignment horizontal="center" vertical="center"/>
      <protection locked="0"/>
    </xf>
    <xf numFmtId="0" fontId="8" fillId="3" borderId="19"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0" fontId="8" fillId="3" borderId="13"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3"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protection locked="0"/>
    </xf>
    <xf numFmtId="0" fontId="8" fillId="3" borderId="12" xfId="0" applyFont="1" applyFill="1" applyBorder="1" applyAlignment="1" applyProtection="1">
      <alignment horizontal="center"/>
      <protection locked="0"/>
    </xf>
    <xf numFmtId="0" fontId="8" fillId="3" borderId="20" xfId="0" applyFont="1" applyFill="1" applyBorder="1" applyAlignment="1" applyProtection="1">
      <alignment horizontal="center" vertical="center"/>
      <protection locked="0"/>
    </xf>
    <xf numFmtId="0" fontId="8" fillId="3" borderId="21" xfId="0" applyFont="1" applyFill="1" applyBorder="1" applyAlignment="1" applyProtection="1">
      <alignment horizontal="center" vertical="center"/>
      <protection locked="0"/>
    </xf>
    <xf numFmtId="0" fontId="9" fillId="3" borderId="22"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49" fontId="7" fillId="4" borderId="15" xfId="0" applyNumberFormat="1" applyFont="1" applyFill="1" applyBorder="1" applyAlignment="1" applyProtection="1">
      <alignment horizontal="center" vertical="center"/>
      <protection locked="0"/>
    </xf>
    <xf numFmtId="49" fontId="7" fillId="4" borderId="16" xfId="0" applyNumberFormat="1" applyFont="1" applyFill="1" applyBorder="1" applyAlignment="1" applyProtection="1">
      <alignment horizontal="center" vertical="center"/>
      <protection locked="0"/>
    </xf>
    <xf numFmtId="49" fontId="2" fillId="4" borderId="24" xfId="0" applyNumberFormat="1" applyFont="1" applyFill="1" applyBorder="1" applyAlignment="1" applyProtection="1">
      <alignment horizontal="center" vertical="center" wrapText="1"/>
      <protection locked="0"/>
    </xf>
    <xf numFmtId="49" fontId="2" fillId="4" borderId="25" xfId="0" applyNumberFormat="1" applyFont="1" applyFill="1" applyBorder="1" applyAlignment="1" applyProtection="1">
      <alignment horizontal="center" vertical="center" wrapText="1"/>
      <protection locked="0"/>
    </xf>
    <xf numFmtId="49" fontId="2" fillId="4" borderId="26" xfId="0" applyNumberFormat="1" applyFont="1" applyFill="1" applyBorder="1" applyAlignment="1" applyProtection="1">
      <alignment horizontal="center" vertical="center" wrapText="1"/>
      <protection locked="0"/>
    </xf>
    <xf numFmtId="49" fontId="2" fillId="4" borderId="27" xfId="0" applyNumberFormat="1" applyFont="1" applyFill="1" applyBorder="1" applyAlignment="1" applyProtection="1">
      <alignment horizontal="center" vertical="center" wrapText="1"/>
      <protection locked="0"/>
    </xf>
    <xf numFmtId="49" fontId="2" fillId="4" borderId="4" xfId="0" applyNumberFormat="1" applyFont="1" applyFill="1" applyBorder="1" applyAlignment="1" applyProtection="1">
      <alignment horizontal="center" vertical="center" wrapText="1"/>
      <protection locked="0"/>
    </xf>
    <xf numFmtId="49" fontId="2" fillId="4" borderId="28" xfId="0" applyNumberFormat="1" applyFont="1" applyFill="1" applyBorder="1" applyAlignment="1" applyProtection="1">
      <alignment horizontal="center" vertical="center"/>
      <protection locked="0"/>
    </xf>
    <xf numFmtId="49" fontId="2" fillId="4" borderId="29" xfId="0" applyNumberFormat="1" applyFont="1" applyFill="1" applyBorder="1" applyAlignment="1" applyProtection="1">
      <alignment horizontal="center" vertical="center"/>
      <protection locked="0"/>
    </xf>
    <xf numFmtId="0" fontId="6" fillId="3" borderId="13" xfId="0" applyFont="1" applyFill="1" applyBorder="1" applyAlignment="1" applyProtection="1">
      <alignment horizontal="center" vertical="center"/>
      <protection locked="0"/>
    </xf>
    <xf numFmtId="0" fontId="6" fillId="3" borderId="3" xfId="0" applyFont="1" applyFill="1" applyBorder="1" applyAlignment="1" applyProtection="1">
      <alignment horizontal="center" vertical="center"/>
      <protection locked="0"/>
    </xf>
    <xf numFmtId="0" fontId="6" fillId="3" borderId="28"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0" xfId="0" applyFont="1" applyFill="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0" fontId="6" fillId="3" borderId="15"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xf numFmtId="0" fontId="6" fillId="3" borderId="4"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33" xfId="0" applyFont="1" applyFill="1" applyBorder="1" applyAlignment="1" applyProtection="1">
      <alignment horizontal="center" vertical="center"/>
      <protection locked="0"/>
    </xf>
    <xf numFmtId="0" fontId="2" fillId="3" borderId="48" xfId="0" applyFont="1" applyFill="1" applyBorder="1" applyAlignment="1" applyProtection="1">
      <alignment horizontal="center" vertical="center"/>
      <protection locked="0"/>
    </xf>
    <xf numFmtId="0" fontId="2" fillId="3" borderId="46"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8" fillId="3" borderId="37"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166" fontId="2" fillId="0" borderId="40" xfId="0" applyNumberFormat="1" applyFont="1" applyBorder="1" applyAlignment="1" applyProtection="1">
      <alignment horizontal="center"/>
      <protection locked="0"/>
    </xf>
    <xf numFmtId="0" fontId="2" fillId="3" borderId="41" xfId="0" applyFont="1" applyFill="1" applyBorder="1" applyAlignment="1" applyProtection="1">
      <alignment horizontal="center" vertical="center"/>
      <protection locked="0"/>
    </xf>
    <xf numFmtId="0" fontId="2" fillId="3" borderId="39" xfId="0" applyFont="1" applyFill="1" applyBorder="1" applyAlignment="1" applyProtection="1">
      <alignment horizontal="center" vertical="center"/>
      <protection locked="0"/>
    </xf>
    <xf numFmtId="0" fontId="8" fillId="5" borderId="44" xfId="0" applyFont="1" applyFill="1" applyBorder="1" applyAlignment="1" applyProtection="1">
      <alignment horizontal="left" vertical="center"/>
      <protection locked="0"/>
    </xf>
    <xf numFmtId="0" fontId="8" fillId="5" borderId="45" xfId="0" applyFont="1" applyFill="1" applyBorder="1" applyAlignment="1" applyProtection="1">
      <alignment horizontal="left" vertical="center"/>
      <protection locked="0"/>
    </xf>
    <xf numFmtId="0" fontId="8" fillId="5" borderId="60" xfId="0" applyFont="1" applyFill="1" applyBorder="1" applyAlignment="1" applyProtection="1">
      <alignment horizontal="left" vertical="center"/>
      <protection locked="0"/>
    </xf>
    <xf numFmtId="0" fontId="8" fillId="5" borderId="48" xfId="0" applyFont="1" applyFill="1" applyBorder="1" applyAlignment="1" applyProtection="1">
      <alignment horizontal="left" vertical="center"/>
      <protection locked="0"/>
    </xf>
    <xf numFmtId="166" fontId="11" fillId="3" borderId="3" xfId="0" applyNumberFormat="1" applyFont="1" applyFill="1" applyBorder="1" applyAlignment="1" applyProtection="1">
      <alignment horizontal="center" vertical="center"/>
      <protection locked="0"/>
    </xf>
    <xf numFmtId="166" fontId="11" fillId="3" borderId="6" xfId="0" applyNumberFormat="1" applyFont="1" applyFill="1" applyBorder="1" applyAlignment="1" applyProtection="1">
      <alignment horizontal="center" vertical="center"/>
      <protection locked="0"/>
    </xf>
    <xf numFmtId="166" fontId="11" fillId="3" borderId="0" xfId="0" applyNumberFormat="1" applyFont="1" applyFill="1" applyAlignment="1" applyProtection="1">
      <alignment horizontal="center" vertical="center"/>
      <protection locked="0"/>
    </xf>
    <xf numFmtId="166" fontId="11" fillId="3" borderId="29" xfId="0" applyNumberFormat="1" applyFont="1" applyFill="1" applyBorder="1" applyAlignment="1" applyProtection="1">
      <alignment horizontal="center" vertical="center"/>
      <protection locked="0"/>
    </xf>
    <xf numFmtId="166" fontId="11" fillId="3" borderId="15" xfId="0" applyNumberFormat="1" applyFont="1" applyFill="1" applyBorder="1" applyAlignment="1" applyProtection="1">
      <alignment horizontal="center" vertical="center"/>
      <protection locked="0"/>
    </xf>
    <xf numFmtId="166" fontId="11" fillId="3" borderId="16" xfId="0" applyNumberFormat="1" applyFont="1" applyFill="1" applyBorder="1" applyAlignment="1" applyProtection="1">
      <alignment horizontal="center" vertical="center"/>
      <protection locked="0"/>
    </xf>
    <xf numFmtId="0" fontId="8" fillId="3" borderId="44" xfId="0" applyFont="1" applyFill="1" applyBorder="1" applyAlignment="1" applyProtection="1">
      <alignment horizontal="center" vertical="center"/>
      <protection locked="0"/>
    </xf>
    <xf numFmtId="0" fontId="8" fillId="3" borderId="45" xfId="0" applyFont="1" applyFill="1" applyBorder="1" applyAlignment="1" applyProtection="1">
      <alignment horizontal="center" vertical="center"/>
      <protection locked="0"/>
    </xf>
    <xf numFmtId="166" fontId="2" fillId="0" borderId="47" xfId="0" applyNumberFormat="1" applyFont="1" applyBorder="1" applyAlignment="1" applyProtection="1">
      <alignment horizontal="center"/>
      <protection locked="0"/>
    </xf>
    <xf numFmtId="166" fontId="2" fillId="0" borderId="48" xfId="0" applyNumberFormat="1" applyFont="1" applyBorder="1" applyAlignment="1" applyProtection="1">
      <alignment horizontal="center"/>
      <protection locked="0"/>
    </xf>
    <xf numFmtId="166" fontId="2" fillId="0" borderId="46" xfId="0" applyNumberFormat="1" applyFont="1" applyBorder="1" applyAlignment="1" applyProtection="1">
      <alignment horizontal="center"/>
      <protection locked="0"/>
    </xf>
    <xf numFmtId="3" fontId="15" fillId="7" borderId="63" xfId="0" applyNumberFormat="1" applyFont="1" applyFill="1" applyBorder="1" applyAlignment="1" applyProtection="1">
      <alignment horizontal="center" vertical="center" wrapText="1"/>
      <protection locked="0"/>
    </xf>
    <xf numFmtId="3" fontId="15" fillId="7" borderId="30" xfId="0" applyNumberFormat="1" applyFont="1" applyFill="1" applyBorder="1" applyAlignment="1" applyProtection="1">
      <alignment horizontal="center" vertical="center" wrapText="1"/>
      <protection locked="0"/>
    </xf>
    <xf numFmtId="166" fontId="17" fillId="7" borderId="56" xfId="0" applyNumberFormat="1" applyFont="1" applyFill="1" applyBorder="1" applyAlignment="1" applyProtection="1">
      <alignment horizontal="center" vertical="center"/>
      <protection locked="0"/>
    </xf>
    <xf numFmtId="166" fontId="17" fillId="7" borderId="31" xfId="0" applyNumberFormat="1" applyFont="1" applyFill="1" applyBorder="1" applyAlignment="1" applyProtection="1">
      <alignment horizontal="center" vertical="center"/>
      <protection locked="0"/>
    </xf>
    <xf numFmtId="0" fontId="6" fillId="5" borderId="13" xfId="0" applyFont="1" applyFill="1" applyBorder="1" applyAlignment="1" applyProtection="1">
      <alignment horizontal="center" vertical="center" wrapText="1"/>
      <protection locked="0"/>
    </xf>
    <xf numFmtId="0" fontId="6" fillId="5" borderId="3" xfId="0" applyFont="1" applyFill="1" applyBorder="1" applyAlignment="1" applyProtection="1">
      <alignment horizontal="center" vertical="center" wrapText="1"/>
      <protection locked="0"/>
    </xf>
    <xf numFmtId="0" fontId="6" fillId="5" borderId="6" xfId="0" applyFont="1" applyFill="1" applyBorder="1" applyAlignment="1" applyProtection="1">
      <alignment horizontal="center" vertical="center" wrapText="1"/>
      <protection locked="0"/>
    </xf>
    <xf numFmtId="0" fontId="6" fillId="5" borderId="28" xfId="0" applyFont="1" applyFill="1" applyBorder="1" applyAlignment="1" applyProtection="1">
      <alignment horizontal="center" vertical="center" wrapText="1"/>
      <protection locked="0"/>
    </xf>
    <xf numFmtId="0" fontId="6" fillId="5" borderId="0" xfId="0" applyFont="1" applyFill="1" applyBorder="1" applyAlignment="1" applyProtection="1">
      <alignment horizontal="center" vertical="center" wrapText="1"/>
      <protection locked="0"/>
    </xf>
    <xf numFmtId="0" fontId="6" fillId="5" borderId="29" xfId="0" applyFont="1" applyFill="1" applyBorder="1" applyAlignment="1" applyProtection="1">
      <alignment horizontal="center" vertical="center" wrapText="1"/>
      <protection locked="0"/>
    </xf>
    <xf numFmtId="0" fontId="6" fillId="5" borderId="22" xfId="0" applyFont="1" applyFill="1" applyBorder="1" applyAlignment="1" applyProtection="1">
      <alignment horizontal="center" vertical="center" wrapText="1"/>
      <protection locked="0"/>
    </xf>
    <xf numFmtId="0" fontId="6" fillId="5" borderId="15" xfId="0" applyFont="1" applyFill="1" applyBorder="1" applyAlignment="1" applyProtection="1">
      <alignment horizontal="center" vertical="center" wrapText="1"/>
      <protection locked="0"/>
    </xf>
    <xf numFmtId="0" fontId="6" fillId="5" borderId="16" xfId="0" applyFont="1" applyFill="1" applyBorder="1" applyAlignment="1" applyProtection="1">
      <alignment horizontal="center" vertical="center" wrapText="1"/>
      <protection locked="0"/>
    </xf>
    <xf numFmtId="0" fontId="6" fillId="5" borderId="1" xfId="0" applyFont="1" applyFill="1" applyBorder="1" applyAlignment="1" applyProtection="1">
      <alignment horizontal="center" vertical="center"/>
      <protection locked="0"/>
    </xf>
    <xf numFmtId="0" fontId="6" fillId="5" borderId="2" xfId="0" applyFont="1" applyFill="1" applyBorder="1" applyAlignment="1" applyProtection="1">
      <alignment horizontal="center" vertical="center"/>
      <protection locked="0"/>
    </xf>
    <xf numFmtId="0" fontId="8" fillId="5" borderId="59" xfId="0" applyFont="1" applyFill="1" applyBorder="1" applyAlignment="1" applyProtection="1">
      <alignment horizontal="left" vertical="center"/>
      <protection locked="0"/>
    </xf>
    <xf numFmtId="0" fontId="8" fillId="5" borderId="41" xfId="0" applyFont="1" applyFill="1" applyBorder="1" applyAlignment="1" applyProtection="1">
      <alignment horizontal="left" vertical="center"/>
      <protection locked="0"/>
    </xf>
    <xf numFmtId="0" fontId="8" fillId="3" borderId="50" xfId="0" applyFont="1" applyFill="1" applyBorder="1" applyAlignment="1" applyProtection="1">
      <alignment horizontal="center" vertical="center"/>
      <protection locked="0"/>
    </xf>
    <xf numFmtId="166" fontId="2" fillId="4" borderId="54" xfId="0" applyNumberFormat="1" applyFont="1" applyFill="1" applyBorder="1" applyAlignment="1" applyProtection="1">
      <alignment horizontal="center" vertical="center"/>
      <protection locked="0"/>
    </xf>
    <xf numFmtId="0" fontId="2" fillId="3" borderId="55" xfId="0" applyFont="1" applyFill="1" applyBorder="1" applyAlignment="1" applyProtection="1">
      <alignment horizontal="center" vertical="center"/>
      <protection locked="0"/>
    </xf>
    <xf numFmtId="0" fontId="2" fillId="3" borderId="53" xfId="0" applyFont="1" applyFill="1" applyBorder="1" applyAlignment="1" applyProtection="1">
      <alignment horizontal="center" vertical="center"/>
      <protection locked="0"/>
    </xf>
    <xf numFmtId="0" fontId="8" fillId="3" borderId="31" xfId="0" applyFont="1" applyFill="1" applyBorder="1" applyAlignment="1" applyProtection="1">
      <alignment horizontal="center" vertical="center"/>
      <protection locked="0"/>
    </xf>
    <xf numFmtId="166" fontId="2" fillId="3" borderId="18" xfId="0" applyNumberFormat="1" applyFont="1" applyFill="1" applyBorder="1" applyAlignment="1" applyProtection="1">
      <alignment horizontal="center" vertical="center"/>
      <protection locked="0"/>
    </xf>
    <xf numFmtId="0" fontId="2" fillId="3" borderId="18" xfId="0" applyFont="1" applyFill="1" applyBorder="1" applyAlignment="1" applyProtection="1">
      <alignment horizontal="center" vertical="center"/>
      <protection locked="0"/>
    </xf>
    <xf numFmtId="0" fontId="8" fillId="5" borderId="52" xfId="0" applyFont="1" applyFill="1" applyBorder="1" applyAlignment="1" applyProtection="1">
      <alignment horizontal="center" vertical="center"/>
      <protection locked="0"/>
    </xf>
    <xf numFmtId="0" fontId="8" fillId="5" borderId="22" xfId="0" applyFont="1" applyFill="1" applyBorder="1" applyAlignment="1" applyProtection="1">
      <alignment horizontal="center" vertical="center"/>
      <protection locked="0"/>
    </xf>
    <xf numFmtId="0" fontId="8" fillId="5" borderId="7" xfId="0" applyFont="1" applyFill="1" applyBorder="1" applyAlignment="1" applyProtection="1">
      <alignment horizontal="left" vertical="center"/>
      <protection locked="0"/>
    </xf>
    <xf numFmtId="0" fontId="8" fillId="5" borderId="17" xfId="0" applyFont="1" applyFill="1" applyBorder="1" applyAlignment="1" applyProtection="1">
      <alignment horizontal="left" vertical="center"/>
      <protection locked="0"/>
    </xf>
    <xf numFmtId="0" fontId="2" fillId="4" borderId="64"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2" fontId="8" fillId="8" borderId="59" xfId="0" applyNumberFormat="1" applyFont="1" applyFill="1" applyBorder="1" applyAlignment="1" applyProtection="1">
      <alignment horizontal="center" vertical="center" wrapText="1"/>
      <protection locked="0"/>
    </xf>
    <xf numFmtId="2" fontId="8" fillId="8" borderId="42" xfId="0" applyNumberFormat="1" applyFont="1" applyFill="1" applyBorder="1" applyAlignment="1" applyProtection="1">
      <alignment horizontal="center" vertical="center" wrapText="1"/>
      <protection locked="0"/>
    </xf>
    <xf numFmtId="2" fontId="8" fillId="8" borderId="17" xfId="0" applyNumberFormat="1" applyFont="1" applyFill="1" applyBorder="1" applyAlignment="1" applyProtection="1">
      <alignment horizontal="center" vertical="center" wrapText="1"/>
      <protection locked="0"/>
    </xf>
    <xf numFmtId="2" fontId="8" fillId="8" borderId="19" xfId="0" applyNumberFormat="1"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7" fillId="8" borderId="4" xfId="0" applyFont="1" applyFill="1" applyBorder="1" applyAlignment="1" applyProtection="1">
      <alignment horizontal="center" vertical="center" wrapText="1"/>
      <protection locked="0"/>
    </xf>
    <xf numFmtId="0" fontId="6" fillId="6" borderId="13" xfId="0" applyFont="1" applyFill="1" applyBorder="1" applyAlignment="1" applyProtection="1">
      <alignment horizontal="center" vertical="center"/>
      <protection locked="0"/>
    </xf>
    <xf numFmtId="0" fontId="6" fillId="6" borderId="28" xfId="0" applyFont="1" applyFill="1" applyBorder="1" applyAlignment="1" applyProtection="1">
      <alignment horizontal="center" vertical="center"/>
      <protection locked="0"/>
    </xf>
    <xf numFmtId="0" fontId="6" fillId="6" borderId="22" xfId="0" applyFont="1" applyFill="1" applyBorder="1" applyAlignment="1" applyProtection="1">
      <alignment horizontal="center" vertical="center"/>
      <protection locked="0"/>
    </xf>
    <xf numFmtId="0" fontId="7" fillId="6" borderId="13" xfId="0" applyFont="1" applyFill="1" applyBorder="1" applyAlignment="1" applyProtection="1">
      <alignment horizontal="center" vertical="center"/>
      <protection locked="0"/>
    </xf>
    <xf numFmtId="0" fontId="7" fillId="6" borderId="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8" xfId="0" applyFont="1" applyFill="1" applyBorder="1" applyAlignment="1" applyProtection="1">
      <alignment horizontal="center" vertical="center"/>
      <protection locked="0"/>
    </xf>
    <xf numFmtId="0" fontId="7" fillId="6" borderId="0" xfId="0" applyFont="1" applyFill="1" applyBorder="1" applyAlignment="1" applyProtection="1">
      <alignment horizontal="center" vertical="center"/>
      <protection locked="0"/>
    </xf>
    <xf numFmtId="0" fontId="7" fillId="6" borderId="29" xfId="0" applyFont="1" applyFill="1" applyBorder="1" applyAlignment="1" applyProtection="1">
      <alignment horizontal="center" vertical="center"/>
      <protection locked="0"/>
    </xf>
    <xf numFmtId="0" fontId="7" fillId="6" borderId="22" xfId="0" applyFont="1" applyFill="1" applyBorder="1" applyAlignment="1" applyProtection="1">
      <alignment horizontal="center" vertical="center"/>
      <protection locked="0"/>
    </xf>
    <xf numFmtId="0" fontId="7" fillId="6" borderId="15" xfId="0" applyFont="1" applyFill="1" applyBorder="1" applyAlignment="1" applyProtection="1">
      <alignment horizontal="center" vertical="center"/>
      <protection locked="0"/>
    </xf>
    <xf numFmtId="0" fontId="7" fillId="6" borderId="16" xfId="0" applyFont="1" applyFill="1" applyBorder="1" applyAlignment="1" applyProtection="1">
      <alignment horizontal="center" vertical="center"/>
      <protection locked="0"/>
    </xf>
    <xf numFmtId="0" fontId="6" fillId="7" borderId="66" xfId="0" applyFont="1" applyFill="1" applyBorder="1" applyAlignment="1" applyProtection="1">
      <alignment horizontal="center" vertical="center"/>
      <protection locked="0"/>
    </xf>
    <xf numFmtId="0" fontId="6" fillId="7" borderId="35" xfId="0" applyFont="1" applyFill="1" applyBorder="1" applyAlignment="1" applyProtection="1">
      <alignment horizontal="center" vertical="center"/>
      <protection locked="0"/>
    </xf>
    <xf numFmtId="0" fontId="2" fillId="6" borderId="7" xfId="0" applyFont="1" applyFill="1" applyBorder="1" applyAlignment="1" applyProtection="1">
      <alignment horizontal="center" vertical="center"/>
      <protection locked="0"/>
    </xf>
    <xf numFmtId="0" fontId="2" fillId="6" borderId="60" xfId="0" applyFont="1" applyFill="1" applyBorder="1" applyAlignment="1" applyProtection="1">
      <alignment horizontal="center" vertical="center"/>
      <protection locked="0"/>
    </xf>
    <xf numFmtId="0" fontId="2" fillId="6" borderId="17" xfId="0" applyFont="1" applyFill="1" applyBorder="1" applyAlignment="1" applyProtection="1">
      <alignment horizontal="center" vertical="center"/>
      <protection locked="0"/>
    </xf>
    <xf numFmtId="0" fontId="2" fillId="6" borderId="8" xfId="0" applyFont="1" applyFill="1" applyBorder="1" applyAlignment="1" applyProtection="1">
      <alignment horizontal="center" vertical="center"/>
      <protection locked="0"/>
    </xf>
    <xf numFmtId="0" fontId="2" fillId="6" borderId="47" xfId="0" applyFont="1" applyFill="1" applyBorder="1" applyAlignment="1" applyProtection="1">
      <alignment horizontal="center" vertical="center"/>
      <protection locked="0"/>
    </xf>
    <xf numFmtId="0" fontId="2" fillId="6" borderId="18" xfId="0" applyFont="1" applyFill="1" applyBorder="1" applyAlignment="1" applyProtection="1">
      <alignment horizontal="center" vertical="center"/>
      <protection locked="0"/>
    </xf>
    <xf numFmtId="3" fontId="13" fillId="7" borderId="59" xfId="0" applyNumberFormat="1" applyFont="1" applyFill="1" applyBorder="1" applyAlignment="1" applyProtection="1">
      <alignment horizontal="center" vertical="center" wrapText="1"/>
      <protection locked="0"/>
    </xf>
    <xf numFmtId="3" fontId="13" fillId="7" borderId="60" xfId="0" applyNumberFormat="1" applyFont="1" applyFill="1" applyBorder="1" applyAlignment="1" applyProtection="1">
      <alignment horizontal="center" vertical="center" wrapText="1"/>
      <protection locked="0"/>
    </xf>
    <xf numFmtId="166" fontId="14" fillId="7" borderId="42" xfId="0" applyNumberFormat="1" applyFont="1" applyFill="1" applyBorder="1" applyAlignment="1" applyProtection="1">
      <alignment horizontal="center" vertical="center"/>
      <protection locked="0"/>
    </xf>
    <xf numFmtId="166" fontId="14" fillId="7" borderId="49" xfId="0" applyNumberFormat="1" applyFont="1" applyFill="1" applyBorder="1" applyAlignment="1" applyProtection="1">
      <alignment horizontal="center" vertical="center"/>
      <protection locked="0"/>
    </xf>
    <xf numFmtId="3" fontId="13" fillId="7" borderId="60" xfId="0" applyNumberFormat="1" applyFont="1" applyFill="1" applyBorder="1" applyAlignment="1" applyProtection="1">
      <alignment horizontal="center" vertical="center"/>
      <protection locked="0"/>
    </xf>
    <xf numFmtId="0" fontId="2" fillId="6" borderId="59" xfId="0" applyFont="1" applyFill="1" applyBorder="1" applyAlignment="1" applyProtection="1">
      <alignment horizontal="center" vertical="center"/>
      <protection locked="0"/>
    </xf>
    <xf numFmtId="0" fontId="2" fillId="6" borderId="40" xfId="0" applyFont="1" applyFill="1" applyBorder="1" applyAlignment="1" applyProtection="1">
      <alignment horizontal="center" vertical="center"/>
      <protection locked="0"/>
    </xf>
    <xf numFmtId="0" fontId="6" fillId="0" borderId="0" xfId="0" applyFont="1" applyFill="1" applyBorder="1" applyAlignment="1" applyProtection="1">
      <alignment horizontal="center" vertical="center" wrapText="1"/>
      <protection locked="0"/>
    </xf>
    <xf numFmtId="0" fontId="6" fillId="8" borderId="5" xfId="0" applyFont="1" applyFill="1" applyBorder="1" applyAlignment="1" applyProtection="1">
      <alignment horizontal="center" vertical="center"/>
      <protection locked="0"/>
    </xf>
    <xf numFmtId="0" fontId="6" fillId="8" borderId="14" xfId="0" applyFont="1" applyFill="1" applyBorder="1" applyAlignment="1" applyProtection="1">
      <alignment horizontal="center" vertical="center"/>
      <protection locked="0"/>
    </xf>
    <xf numFmtId="0" fontId="6" fillId="8" borderId="23" xfId="0" applyFont="1" applyFill="1" applyBorder="1" applyAlignment="1" applyProtection="1">
      <alignment horizontal="center" vertical="center"/>
      <protection locked="0"/>
    </xf>
    <xf numFmtId="0" fontId="11" fillId="8" borderId="13" xfId="0" applyFont="1" applyFill="1" applyBorder="1" applyAlignment="1" applyProtection="1">
      <alignment horizontal="center" vertical="center" wrapText="1"/>
      <protection locked="0"/>
    </xf>
    <xf numFmtId="0" fontId="11" fillId="8" borderId="3" xfId="0" applyFont="1" applyFill="1" applyBorder="1" applyAlignment="1" applyProtection="1">
      <alignment horizontal="center" vertical="center" wrapText="1"/>
      <protection locked="0"/>
    </xf>
    <xf numFmtId="0" fontId="11" fillId="8" borderId="6" xfId="0" applyFont="1" applyFill="1" applyBorder="1" applyAlignment="1" applyProtection="1">
      <alignment horizontal="center" vertical="center" wrapText="1"/>
      <protection locked="0"/>
    </xf>
    <xf numFmtId="0" fontId="11" fillId="8" borderId="28" xfId="0" applyFont="1" applyFill="1" applyBorder="1" applyAlignment="1" applyProtection="1">
      <alignment horizontal="center" vertical="center" wrapText="1"/>
      <protection locked="0"/>
    </xf>
    <xf numFmtId="0" fontId="11" fillId="8" borderId="0" xfId="0" applyFont="1" applyFill="1" applyBorder="1" applyAlignment="1" applyProtection="1">
      <alignment horizontal="center" vertical="center" wrapText="1"/>
      <protection locked="0"/>
    </xf>
    <xf numFmtId="0" fontId="11" fillId="8" borderId="29" xfId="0" applyFont="1" applyFill="1" applyBorder="1" applyAlignment="1" applyProtection="1">
      <alignment horizontal="center" vertical="center" wrapText="1"/>
      <protection locked="0"/>
    </xf>
    <xf numFmtId="0" fontId="6" fillId="8" borderId="66"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6" fillId="8" borderId="13" xfId="0" applyFont="1" applyFill="1" applyBorder="1" applyAlignment="1" applyProtection="1">
      <alignment horizontal="center" vertical="center" wrapText="1"/>
      <protection locked="0"/>
    </xf>
    <xf numFmtId="0" fontId="6" fillId="8" borderId="6" xfId="0" applyFont="1" applyFill="1" applyBorder="1" applyAlignment="1" applyProtection="1">
      <alignment horizontal="center" vertical="center" wrapText="1"/>
      <protection locked="0"/>
    </xf>
    <xf numFmtId="0" fontId="18" fillId="8" borderId="5" xfId="0" applyFont="1" applyFill="1" applyBorder="1" applyAlignment="1" applyProtection="1">
      <alignment horizontal="center" vertical="center"/>
      <protection locked="0"/>
    </xf>
    <xf numFmtId="0" fontId="18" fillId="8" borderId="23" xfId="0" applyFont="1" applyFill="1" applyBorder="1" applyAlignment="1" applyProtection="1">
      <alignment horizontal="center" vertical="center"/>
      <protection locked="0"/>
    </xf>
    <xf numFmtId="0" fontId="18" fillId="8" borderId="14" xfId="0" applyFont="1" applyFill="1" applyBorder="1" applyAlignment="1" applyProtection="1">
      <alignment horizontal="center" vertical="center"/>
      <protection locked="0"/>
    </xf>
    <xf numFmtId="0" fontId="18" fillId="8" borderId="6" xfId="0" applyFont="1" applyFill="1" applyBorder="1" applyAlignment="1" applyProtection="1">
      <alignment horizontal="center" vertical="center" wrapText="1"/>
      <protection locked="0"/>
    </xf>
    <xf numFmtId="0" fontId="18" fillId="8" borderId="29" xfId="0" applyFont="1" applyFill="1" applyBorder="1" applyAlignment="1" applyProtection="1">
      <alignment horizontal="center" vertical="center" wrapText="1"/>
      <protection locked="0"/>
    </xf>
    <xf numFmtId="0" fontId="18" fillId="8" borderId="16" xfId="0" applyFont="1" applyFill="1" applyBorder="1" applyAlignment="1" applyProtection="1">
      <alignment horizontal="center" vertical="center" wrapText="1"/>
      <protection locked="0"/>
    </xf>
    <xf numFmtId="0" fontId="18" fillId="8" borderId="6" xfId="0"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protection locked="0"/>
    </xf>
    <xf numFmtId="0" fontId="18" fillId="8" borderId="16"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protection locked="0"/>
    </xf>
    <xf numFmtId="0" fontId="6" fillId="8" borderId="22" xfId="0" applyFont="1" applyFill="1" applyBorder="1" applyAlignment="1" applyProtection="1">
      <alignment horizontal="center" vertical="center"/>
      <protection locked="0"/>
    </xf>
    <xf numFmtId="0" fontId="18" fillId="8" borderId="13" xfId="0" applyFont="1" applyFill="1" applyBorder="1" applyAlignment="1" applyProtection="1">
      <alignment horizontal="center" vertical="center" wrapText="1"/>
      <protection locked="0"/>
    </xf>
    <xf numFmtId="0" fontId="18" fillId="8" borderId="28" xfId="0" applyFont="1" applyFill="1" applyBorder="1" applyAlignment="1" applyProtection="1">
      <alignment horizontal="center" vertical="center" wrapText="1"/>
      <protection locked="0"/>
    </xf>
    <xf numFmtId="0" fontId="18" fillId="8" borderId="22" xfId="0" applyFont="1" applyFill="1" applyBorder="1" applyAlignment="1" applyProtection="1">
      <alignment horizontal="center" vertical="center" wrapText="1"/>
      <protection locked="0"/>
    </xf>
    <xf numFmtId="0" fontId="18" fillId="8" borderId="28" xfId="0" applyFont="1" applyFill="1" applyBorder="1" applyAlignment="1" applyProtection="1">
      <alignment horizontal="center" vertical="center"/>
      <protection locked="0"/>
    </xf>
    <xf numFmtId="0" fontId="18" fillId="8" borderId="22" xfId="0" applyFont="1" applyFill="1" applyBorder="1" applyAlignment="1" applyProtection="1">
      <alignment horizontal="center" vertical="center"/>
      <protection locked="0"/>
    </xf>
    <xf numFmtId="0" fontId="11" fillId="9" borderId="1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6" xfId="0" applyFont="1" applyFill="1" applyBorder="1" applyAlignment="1" applyProtection="1">
      <alignment horizontal="center" vertical="center" wrapText="1"/>
      <protection locked="0"/>
    </xf>
    <xf numFmtId="0" fontId="11" fillId="9" borderId="22" xfId="0" applyFont="1" applyFill="1" applyBorder="1" applyAlignment="1" applyProtection="1">
      <alignment horizontal="center" vertical="center" wrapText="1"/>
      <protection locked="0"/>
    </xf>
    <xf numFmtId="0" fontId="11" fillId="9" borderId="15" xfId="0" applyFont="1" applyFill="1" applyBorder="1" applyAlignment="1" applyProtection="1">
      <alignment horizontal="center" vertical="center" wrapText="1"/>
      <protection locked="0"/>
    </xf>
    <xf numFmtId="0" fontId="11" fillId="9" borderId="16" xfId="0" applyFont="1" applyFill="1" applyBorder="1" applyAlignment="1" applyProtection="1">
      <alignment horizontal="center" vertical="center" wrapText="1"/>
      <protection locked="0"/>
    </xf>
    <xf numFmtId="0" fontId="8" fillId="10" borderId="44" xfId="0" applyFont="1" applyFill="1" applyBorder="1" applyAlignment="1" applyProtection="1">
      <alignment horizontal="center" vertical="center"/>
      <protection locked="0"/>
    </xf>
    <xf numFmtId="0" fontId="8" fillId="10" borderId="45" xfId="0" applyFont="1" applyFill="1" applyBorder="1" applyAlignment="1" applyProtection="1">
      <alignment horizontal="center" vertical="center"/>
      <protection locked="0"/>
    </xf>
    <xf numFmtId="0" fontId="8" fillId="10" borderId="62" xfId="0" applyFont="1" applyFill="1" applyBorder="1" applyAlignment="1" applyProtection="1">
      <alignment horizontal="center" vertical="center"/>
      <protection locked="0"/>
    </xf>
    <xf numFmtId="0" fontId="8" fillId="10" borderId="21" xfId="0" applyFont="1" applyFill="1" applyBorder="1" applyAlignment="1" applyProtection="1">
      <alignment horizontal="center" vertical="center"/>
      <protection locked="0"/>
    </xf>
    <xf numFmtId="0" fontId="6" fillId="10" borderId="27" xfId="0" applyFont="1" applyFill="1" applyBorder="1" applyAlignment="1" applyProtection="1">
      <alignment horizontal="center" vertical="center"/>
      <protection locked="0"/>
    </xf>
    <xf numFmtId="0" fontId="6" fillId="10" borderId="33" xfId="0" applyFont="1" applyFill="1" applyBorder="1" applyAlignment="1" applyProtection="1">
      <alignment horizontal="center" vertical="center"/>
      <protection locked="0"/>
    </xf>
    <xf numFmtId="0" fontId="6" fillId="10" borderId="5" xfId="0" applyFont="1" applyFill="1" applyBorder="1" applyAlignment="1" applyProtection="1">
      <alignment horizontal="center" vertical="center" wrapText="1"/>
      <protection locked="0"/>
    </xf>
    <xf numFmtId="0" fontId="6" fillId="10" borderId="14" xfId="0" applyFont="1" applyFill="1" applyBorder="1" applyAlignment="1" applyProtection="1">
      <alignment horizontal="center" vertical="center" wrapText="1"/>
      <protection locked="0"/>
    </xf>
    <xf numFmtId="0" fontId="6" fillId="10" borderId="23" xfId="0" applyFont="1" applyFill="1" applyBorder="1" applyAlignment="1" applyProtection="1">
      <alignment horizontal="center" vertical="center" wrapText="1"/>
      <protection locked="0"/>
    </xf>
    <xf numFmtId="2" fontId="8" fillId="9" borderId="13" xfId="0" applyNumberFormat="1" applyFont="1" applyFill="1" applyBorder="1" applyAlignment="1" applyProtection="1">
      <alignment horizontal="center" vertical="center" wrapText="1"/>
      <protection locked="0"/>
    </xf>
    <xf numFmtId="2" fontId="8" fillId="9" borderId="6" xfId="0" applyNumberFormat="1" applyFont="1" applyFill="1" applyBorder="1" applyAlignment="1" applyProtection="1">
      <alignment horizontal="center" vertical="center" wrapText="1"/>
      <protection locked="0"/>
    </xf>
    <xf numFmtId="2" fontId="8" fillId="9" borderId="22" xfId="0" applyNumberFormat="1" applyFont="1" applyFill="1" applyBorder="1" applyAlignment="1" applyProtection="1">
      <alignment horizontal="center" vertical="center" wrapText="1"/>
      <protection locked="0"/>
    </xf>
    <xf numFmtId="2" fontId="8" fillId="9" borderId="16" xfId="0" applyNumberFormat="1" applyFont="1" applyFill="1" applyBorder="1" applyAlignment="1" applyProtection="1">
      <alignment horizontal="center" vertical="center" wrapText="1"/>
      <protection locked="0"/>
    </xf>
    <xf numFmtId="0" fontId="18" fillId="9" borderId="6" xfId="0" applyFont="1" applyFill="1" applyBorder="1" applyAlignment="1" applyProtection="1">
      <alignment horizontal="center" vertical="center"/>
      <protection locked="0"/>
    </xf>
    <xf numFmtId="0" fontId="18" fillId="9" borderId="29" xfId="0" applyFont="1" applyFill="1" applyBorder="1" applyAlignment="1" applyProtection="1">
      <alignment horizontal="center" vertical="center"/>
      <protection locked="0"/>
    </xf>
    <xf numFmtId="0" fontId="18" fillId="9" borderId="16" xfId="0" applyFont="1" applyFill="1" applyBorder="1" applyAlignment="1" applyProtection="1">
      <alignment horizontal="center" vertical="center"/>
      <protection locked="0"/>
    </xf>
    <xf numFmtId="0" fontId="7" fillId="9" borderId="1" xfId="0" applyFont="1" applyFill="1" applyBorder="1" applyAlignment="1" applyProtection="1">
      <alignment horizontal="center" vertical="center" wrapText="1"/>
      <protection locked="0"/>
    </xf>
    <xf numFmtId="0" fontId="7" fillId="9" borderId="4"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protection locked="0"/>
    </xf>
    <xf numFmtId="0" fontId="2" fillId="3" borderId="58" xfId="0" applyFont="1" applyFill="1" applyBorder="1" applyAlignment="1" applyProtection="1">
      <alignment horizontal="center" vertical="center"/>
      <protection locked="0"/>
    </xf>
    <xf numFmtId="0" fontId="6" fillId="8" borderId="34" xfId="0" applyFont="1" applyFill="1" applyBorder="1" applyAlignment="1" applyProtection="1">
      <alignment horizontal="center" vertical="center" wrapText="1"/>
      <protection locked="0"/>
    </xf>
    <xf numFmtId="0" fontId="2" fillId="10" borderId="48" xfId="0" applyFont="1" applyFill="1" applyBorder="1" applyAlignment="1" applyProtection="1">
      <alignment horizontal="center" vertical="center"/>
      <protection locked="0"/>
    </xf>
    <xf numFmtId="0" fontId="2" fillId="10" borderId="46" xfId="0" applyFont="1" applyFill="1" applyBorder="1" applyAlignment="1" applyProtection="1">
      <alignment horizontal="center" vertical="center"/>
      <protection locked="0"/>
    </xf>
    <xf numFmtId="0" fontId="2" fillId="10" borderId="20" xfId="0" applyFont="1" applyFill="1" applyBorder="1" applyAlignment="1" applyProtection="1">
      <alignment horizontal="center" vertical="center"/>
      <protection locked="0"/>
    </xf>
    <xf numFmtId="0" fontId="2" fillId="10" borderId="58" xfId="0" applyFont="1" applyFill="1" applyBorder="1" applyAlignment="1" applyProtection="1">
      <alignment horizontal="center" vertical="center"/>
      <protection locked="0"/>
    </xf>
    <xf numFmtId="0" fontId="26" fillId="10" borderId="13" xfId="0" applyFont="1" applyFill="1" applyBorder="1" applyAlignment="1" applyProtection="1">
      <alignment horizontal="center" vertical="center"/>
      <protection locked="0"/>
    </xf>
    <xf numFmtId="0" fontId="26" fillId="10" borderId="3" xfId="0" applyFont="1" applyFill="1" applyBorder="1" applyAlignment="1" applyProtection="1">
      <alignment horizontal="center" vertical="center"/>
      <protection locked="0"/>
    </xf>
    <xf numFmtId="0" fontId="26" fillId="10" borderId="6" xfId="0" applyFont="1" applyFill="1" applyBorder="1" applyAlignment="1" applyProtection="1">
      <alignment horizontal="center" vertical="center"/>
      <protection locked="0"/>
    </xf>
    <xf numFmtId="0" fontId="26" fillId="10" borderId="28" xfId="0" applyFont="1" applyFill="1" applyBorder="1" applyAlignment="1" applyProtection="1">
      <alignment horizontal="center" vertical="center"/>
      <protection locked="0"/>
    </xf>
    <xf numFmtId="0" fontId="26" fillId="10" borderId="0" xfId="0" applyFont="1" applyFill="1" applyBorder="1" applyAlignment="1" applyProtection="1">
      <alignment horizontal="center" vertical="center"/>
      <protection locked="0"/>
    </xf>
    <xf numFmtId="0" fontId="26" fillId="10" borderId="29" xfId="0" applyFont="1" applyFill="1" applyBorder="1" applyAlignment="1" applyProtection="1">
      <alignment horizontal="center" vertical="center"/>
      <protection locked="0"/>
    </xf>
    <xf numFmtId="0" fontId="26" fillId="10" borderId="22" xfId="0" applyFont="1" applyFill="1" applyBorder="1" applyAlignment="1" applyProtection="1">
      <alignment horizontal="center" vertical="center"/>
      <protection locked="0"/>
    </xf>
    <xf numFmtId="0" fontId="26" fillId="10" borderId="15" xfId="0" applyFont="1" applyFill="1" applyBorder="1" applyAlignment="1" applyProtection="1">
      <alignment horizontal="center" vertical="center"/>
      <protection locked="0"/>
    </xf>
    <xf numFmtId="0" fontId="26" fillId="10" borderId="16" xfId="0" applyFont="1" applyFill="1" applyBorder="1" applyAlignment="1" applyProtection="1">
      <alignment horizontal="center" vertical="center"/>
      <protection locked="0"/>
    </xf>
    <xf numFmtId="0" fontId="6" fillId="10" borderId="1" xfId="0" applyFont="1" applyFill="1" applyBorder="1" applyAlignment="1" applyProtection="1">
      <alignment horizontal="center" vertical="center"/>
      <protection locked="0"/>
    </xf>
    <xf numFmtId="0" fontId="6" fillId="10" borderId="4" xfId="0" applyFont="1" applyFill="1" applyBorder="1" applyAlignment="1" applyProtection="1">
      <alignment horizontal="center" vertical="center"/>
      <protection locked="0"/>
    </xf>
    <xf numFmtId="0" fontId="8" fillId="10" borderId="10" xfId="0" applyFont="1" applyFill="1" applyBorder="1" applyAlignment="1" applyProtection="1">
      <alignment horizontal="center" vertical="center"/>
      <protection locked="0"/>
    </xf>
    <xf numFmtId="0" fontId="8" fillId="10" borderId="12" xfId="0" applyFont="1" applyFill="1" applyBorder="1" applyAlignment="1" applyProtection="1">
      <alignment horizontal="center" vertical="center"/>
      <protection locked="0"/>
    </xf>
    <xf numFmtId="0" fontId="12" fillId="0" borderId="20" xfId="0" applyFont="1" applyFill="1" applyBorder="1" applyAlignment="1" applyProtection="1">
      <alignment horizontal="center" vertical="center"/>
      <protection locked="0"/>
    </xf>
    <xf numFmtId="0" fontId="12" fillId="0" borderId="21" xfId="0" applyFont="1" applyFill="1" applyBorder="1" applyAlignment="1" applyProtection="1">
      <alignment horizontal="center" vertical="center"/>
      <protection locked="0"/>
    </xf>
    <xf numFmtId="0" fontId="6" fillId="10" borderId="2" xfId="0" applyFont="1" applyFill="1" applyBorder="1" applyAlignment="1" applyProtection="1">
      <alignment horizontal="center" vertical="center"/>
      <protection locked="0"/>
    </xf>
    <xf numFmtId="166" fontId="11" fillId="10" borderId="13" xfId="0" applyNumberFormat="1" applyFont="1" applyFill="1" applyBorder="1" applyAlignment="1" applyProtection="1">
      <alignment horizontal="center" vertical="center"/>
      <protection locked="0"/>
    </xf>
    <xf numFmtId="166" fontId="11" fillId="10" borderId="3" xfId="0" applyNumberFormat="1" applyFont="1" applyFill="1" applyBorder="1" applyAlignment="1" applyProtection="1">
      <alignment horizontal="center" vertical="center"/>
      <protection locked="0"/>
    </xf>
    <xf numFmtId="166" fontId="11" fillId="10" borderId="6" xfId="0" applyNumberFormat="1" applyFont="1" applyFill="1" applyBorder="1" applyAlignment="1" applyProtection="1">
      <alignment horizontal="center" vertical="center"/>
      <protection locked="0"/>
    </xf>
    <xf numFmtId="166" fontId="11" fillId="10" borderId="28" xfId="0" applyNumberFormat="1" applyFont="1" applyFill="1" applyBorder="1" applyAlignment="1" applyProtection="1">
      <alignment horizontal="center" vertical="center"/>
      <protection locked="0"/>
    </xf>
    <xf numFmtId="166" fontId="11" fillId="10" borderId="0" xfId="0" applyNumberFormat="1" applyFont="1" applyFill="1" applyBorder="1" applyAlignment="1" applyProtection="1">
      <alignment horizontal="center" vertical="center"/>
      <protection locked="0"/>
    </xf>
    <xf numFmtId="166" fontId="11" fillId="10" borderId="29" xfId="0" applyNumberFormat="1" applyFont="1" applyFill="1" applyBorder="1" applyAlignment="1" applyProtection="1">
      <alignment horizontal="center" vertical="center"/>
      <protection locked="0"/>
    </xf>
    <xf numFmtId="166" fontId="11" fillId="10" borderId="22" xfId="0" applyNumberFormat="1" applyFont="1" applyFill="1" applyBorder="1" applyAlignment="1" applyProtection="1">
      <alignment horizontal="center" vertical="center"/>
      <protection locked="0"/>
    </xf>
    <xf numFmtId="166" fontId="11" fillId="10" borderId="15" xfId="0" applyNumberFormat="1" applyFont="1" applyFill="1" applyBorder="1" applyAlignment="1" applyProtection="1">
      <alignment horizontal="center" vertical="center"/>
      <protection locked="0"/>
    </xf>
    <xf numFmtId="166" fontId="11" fillId="10" borderId="16" xfId="0" applyNumberFormat="1"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14" xfId="0" applyFont="1" applyFill="1" applyBorder="1" applyAlignment="1" applyProtection="1">
      <alignment horizontal="center" vertical="center"/>
      <protection locked="0"/>
    </xf>
    <xf numFmtId="0" fontId="12" fillId="2" borderId="23" xfId="0" applyFont="1" applyFill="1" applyBorder="1" applyAlignment="1" applyProtection="1">
      <alignment horizontal="center" vertical="center"/>
      <protection locked="0"/>
    </xf>
    <xf numFmtId="0" fontId="12" fillId="2" borderId="1" xfId="0" applyFont="1" applyFill="1" applyBorder="1" applyAlignment="1" applyProtection="1">
      <alignment horizontal="center" vertical="center" wrapText="1"/>
      <protection locked="0"/>
    </xf>
    <xf numFmtId="0" fontId="12" fillId="2" borderId="4" xfId="0" applyFont="1" applyFill="1" applyBorder="1" applyAlignment="1" applyProtection="1">
      <alignment horizontal="center" vertical="center" wrapText="1"/>
      <protection locked="0"/>
    </xf>
    <xf numFmtId="0" fontId="27" fillId="2" borderId="13" xfId="0" applyFont="1" applyFill="1" applyBorder="1" applyAlignment="1" applyProtection="1">
      <alignment horizontal="center" vertical="center"/>
      <protection locked="0"/>
    </xf>
    <xf numFmtId="0" fontId="27" fillId="2" borderId="6" xfId="0" applyFont="1" applyFill="1" applyBorder="1" applyAlignment="1" applyProtection="1">
      <alignment horizontal="center" vertical="center"/>
      <protection locked="0"/>
    </xf>
    <xf numFmtId="0" fontId="27" fillId="2" borderId="22" xfId="0" applyFont="1" applyFill="1" applyBorder="1" applyAlignment="1" applyProtection="1">
      <alignment horizontal="center" vertical="center"/>
      <protection locked="0"/>
    </xf>
    <xf numFmtId="0" fontId="27" fillId="2" borderId="16"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10" xfId="0" applyFont="1" applyFill="1" applyBorder="1" applyAlignment="1" applyProtection="1">
      <alignment horizontal="center" vertical="center" wrapText="1"/>
      <protection locked="0"/>
    </xf>
    <xf numFmtId="0" fontId="12" fillId="2" borderId="61" xfId="0" applyFont="1" applyFill="1" applyBorder="1" applyAlignment="1" applyProtection="1">
      <alignment horizontal="center" vertical="center" wrapText="1"/>
      <protection locked="0"/>
    </xf>
    <xf numFmtId="166" fontId="12" fillId="2" borderId="62" xfId="0" applyNumberFormat="1" applyFont="1" applyFill="1" applyBorder="1" applyAlignment="1" applyProtection="1">
      <alignment horizontal="center" vertical="center" wrapText="1"/>
      <protection locked="0"/>
    </xf>
    <xf numFmtId="166" fontId="12" fillId="2" borderId="58" xfId="0" applyNumberFormat="1" applyFont="1" applyFill="1" applyBorder="1" applyAlignment="1" applyProtection="1">
      <alignment horizontal="center" vertical="center" wrapText="1"/>
      <protection locked="0"/>
    </xf>
    <xf numFmtId="0" fontId="12" fillId="2" borderId="64" xfId="0" applyFont="1" applyFill="1" applyBorder="1" applyAlignment="1" applyProtection="1">
      <alignment horizontal="center" vertical="center" wrapText="1"/>
      <protection locked="0"/>
    </xf>
    <xf numFmtId="0" fontId="12" fillId="2" borderId="12" xfId="0" applyFont="1" applyFill="1" applyBorder="1" applyAlignment="1" applyProtection="1">
      <alignment horizontal="center" vertical="center" wrapText="1"/>
      <protection locked="0"/>
    </xf>
    <xf numFmtId="0" fontId="12" fillId="2" borderId="20" xfId="0" applyFont="1" applyFill="1" applyBorder="1" applyAlignment="1" applyProtection="1">
      <alignment horizontal="center" vertical="center"/>
      <protection locked="0"/>
    </xf>
    <xf numFmtId="0" fontId="12" fillId="2" borderId="21" xfId="0" applyFont="1" applyFill="1" applyBorder="1" applyAlignment="1" applyProtection="1">
      <alignment horizontal="center" vertical="center"/>
      <protection locked="0"/>
    </xf>
    <xf numFmtId="166" fontId="2" fillId="10" borderId="64" xfId="0" applyNumberFormat="1" applyFont="1" applyFill="1" applyBorder="1" applyAlignment="1" applyProtection="1">
      <alignment horizontal="center" vertical="center"/>
      <protection locked="0"/>
    </xf>
    <xf numFmtId="166" fontId="2" fillId="10" borderId="61" xfId="0" applyNumberFormat="1" applyFont="1" applyFill="1" applyBorder="1" applyAlignment="1" applyProtection="1">
      <alignment horizontal="center" vertical="center"/>
      <protection locked="0"/>
    </xf>
    <xf numFmtId="166" fontId="2" fillId="10" borderId="48" xfId="0" applyNumberFormat="1" applyFont="1" applyFill="1" applyBorder="1" applyAlignment="1" applyProtection="1">
      <alignment horizontal="center" vertical="center"/>
      <protection locked="0"/>
    </xf>
    <xf numFmtId="166" fontId="2" fillId="10" borderId="46" xfId="0" applyNumberFormat="1" applyFont="1" applyFill="1" applyBorder="1" applyAlignment="1" applyProtection="1">
      <alignment horizontal="center" vertical="center"/>
      <protection locked="0"/>
    </xf>
    <xf numFmtId="166" fontId="2" fillId="10" borderId="20" xfId="0" applyNumberFormat="1" applyFont="1" applyFill="1" applyBorder="1" applyAlignment="1" applyProtection="1">
      <alignment horizontal="center" vertical="center"/>
      <protection locked="0"/>
    </xf>
    <xf numFmtId="166" fontId="2" fillId="10" borderId="58" xfId="0" applyNumberFormat="1" applyFont="1" applyFill="1" applyBorder="1" applyAlignment="1" applyProtection="1">
      <alignment horizontal="center" vertical="center"/>
      <protection locked="0"/>
    </xf>
    <xf numFmtId="0" fontId="2" fillId="10" borderId="64" xfId="0" applyFont="1" applyFill="1" applyBorder="1" applyAlignment="1" applyProtection="1">
      <alignment horizontal="center" vertical="center"/>
      <protection locked="0"/>
    </xf>
    <xf numFmtId="0" fontId="2" fillId="10" borderId="61" xfId="0" applyFont="1" applyFill="1" applyBorder="1" applyAlignment="1" applyProtection="1">
      <alignment horizontal="center" vertical="center"/>
      <protection locked="0"/>
    </xf>
    <xf numFmtId="0" fontId="12" fillId="2" borderId="70" xfId="0" applyFont="1" applyFill="1" applyBorder="1" applyAlignment="1" applyProtection="1">
      <alignment horizontal="center" vertical="center"/>
      <protection locked="0"/>
    </xf>
    <xf numFmtId="0" fontId="12" fillId="2" borderId="30" xfId="0" applyFont="1" applyFill="1" applyBorder="1" applyAlignment="1" applyProtection="1">
      <alignment horizontal="center" vertical="center"/>
      <protection locked="0"/>
    </xf>
    <xf numFmtId="0" fontId="24" fillId="2" borderId="72" xfId="0" applyFont="1" applyFill="1" applyBorder="1" applyAlignment="1" applyProtection="1">
      <alignment horizontal="center" vertical="center" wrapText="1"/>
      <protection locked="0"/>
    </xf>
    <xf numFmtId="0" fontId="24" fillId="2" borderId="6" xfId="0" applyFont="1" applyFill="1" applyBorder="1" applyAlignment="1" applyProtection="1">
      <alignment horizontal="center" vertical="center" wrapText="1"/>
      <protection locked="0"/>
    </xf>
    <xf numFmtId="0" fontId="24" fillId="2" borderId="73" xfId="0" applyFont="1" applyFill="1" applyBorder="1" applyAlignment="1" applyProtection="1">
      <alignment horizontal="center" vertical="center" wrapText="1"/>
      <protection locked="0"/>
    </xf>
    <xf numFmtId="0" fontId="24" fillId="2" borderId="16" xfId="0" applyFont="1" applyFill="1" applyBorder="1" applyAlignment="1" applyProtection="1">
      <alignment horizontal="center" vertical="center" wrapText="1"/>
      <protection locked="0"/>
    </xf>
    <xf numFmtId="0" fontId="12" fillId="0" borderId="64" xfId="0" applyFont="1" applyFill="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locked="0"/>
    </xf>
  </cellXfs>
  <cellStyles count="3">
    <cellStyle name="Migliaia" xfId="1" builtinId="3"/>
    <cellStyle name="Normale" xfId="0" builtinId="0"/>
    <cellStyle name="Percentuale" xfId="2" builtinId="5"/>
  </cellStyles>
  <dxfs count="4">
    <dxf>
      <fill>
        <patternFill patternType="mediumGray"/>
      </fill>
    </dxf>
    <dxf>
      <font>
        <b/>
        <i/>
      </font>
      <fill>
        <patternFill>
          <bgColor rgb="FFFFFF00"/>
        </patternFill>
      </fill>
    </dxf>
    <dxf>
      <fill>
        <patternFill patternType="mediumGray"/>
      </fill>
    </dxf>
    <dxf>
      <font>
        <b/>
        <i/>
        <color rgb="FFFFFF00"/>
      </font>
      <fill>
        <patternFill>
          <bgColor rgb="FFFF0000"/>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181"/>
  <sheetViews>
    <sheetView tabSelected="1" zoomScale="70" zoomScaleNormal="70" workbookViewId="0">
      <selection activeCell="B6" sqref="B6:D17"/>
    </sheetView>
  </sheetViews>
  <sheetFormatPr defaultRowHeight="15" x14ac:dyDescent="0.25"/>
  <cols>
    <col min="1" max="1" width="9" style="114" customWidth="1"/>
    <col min="2" max="2" width="12.28515625" style="114" customWidth="1"/>
    <col min="3" max="3" width="29.7109375" style="114" customWidth="1"/>
    <col min="4" max="4" width="46.5703125" style="114" customWidth="1"/>
    <col min="5" max="5" width="20.28515625" style="114" customWidth="1"/>
    <col min="6" max="6" width="21.42578125" style="114" customWidth="1"/>
    <col min="7" max="7" width="32.5703125" style="114" customWidth="1"/>
    <col min="8" max="8" width="21.5703125" style="114" customWidth="1"/>
    <col min="9" max="9" width="18.140625" style="114" customWidth="1"/>
    <col min="10" max="10" width="20.7109375" style="114" customWidth="1"/>
    <col min="11" max="11" width="16.7109375" style="114" customWidth="1"/>
    <col min="12" max="12" width="21.42578125" style="114" customWidth="1"/>
    <col min="13" max="13" width="29.28515625" style="114" customWidth="1"/>
    <col min="14" max="14" width="25.7109375" style="114" customWidth="1"/>
    <col min="15" max="15" width="17.5703125" style="114" bestFit="1" customWidth="1"/>
    <col min="16" max="16" width="20" style="114" customWidth="1"/>
    <col min="17" max="17" width="8.85546875" style="114" customWidth="1"/>
    <col min="18" max="18" width="9.140625" style="114"/>
    <col min="19" max="19" width="21.7109375" style="114" customWidth="1"/>
    <col min="20" max="20" width="33.7109375" style="114" customWidth="1"/>
    <col min="21" max="21" width="14.140625" style="114" customWidth="1"/>
    <col min="22" max="22" width="15.140625" style="114" customWidth="1"/>
    <col min="23" max="23" width="12.42578125" style="114" customWidth="1"/>
    <col min="24" max="31" width="9.140625" style="114"/>
    <col min="32" max="32" width="26.5703125" style="114" bestFit="1" customWidth="1"/>
    <col min="33" max="33" width="21.28515625" style="114" bestFit="1" customWidth="1"/>
    <col min="34" max="34" width="41.28515625" style="114" bestFit="1" customWidth="1"/>
    <col min="35" max="37" width="9.140625" style="114"/>
    <col min="38" max="38" width="17.5703125" style="114" bestFit="1" customWidth="1"/>
    <col min="39" max="39" width="21.5703125" style="114" bestFit="1" customWidth="1"/>
    <col min="40" max="40" width="9.140625" style="114"/>
    <col min="41" max="41" width="17.5703125" style="114" bestFit="1" customWidth="1"/>
    <col min="42" max="42" width="26.5703125" style="114" bestFit="1" customWidth="1"/>
    <col min="43" max="43" width="16.28515625" style="114" bestFit="1" customWidth="1"/>
    <col min="44" max="44" width="16.140625" style="114" bestFit="1" customWidth="1"/>
    <col min="45" max="45" width="9.42578125" style="114" bestFit="1" customWidth="1"/>
    <col min="46" max="51" width="9.140625" style="114"/>
    <col min="52" max="52" width="98.85546875" style="114" bestFit="1" customWidth="1"/>
    <col min="53" max="16384" width="9.140625" style="114"/>
  </cols>
  <sheetData>
    <row r="1" spans="1:54" ht="18" customHeight="1" thickBot="1" x14ac:dyDescent="0.4">
      <c r="A1" s="113" t="s">
        <v>148</v>
      </c>
      <c r="B1" s="465" t="s">
        <v>0</v>
      </c>
      <c r="C1" s="466"/>
      <c r="D1" s="466"/>
      <c r="E1" s="466"/>
      <c r="F1" s="466"/>
      <c r="G1" s="466"/>
      <c r="H1" s="466"/>
      <c r="I1" s="466"/>
      <c r="J1" s="466"/>
      <c r="K1" s="467"/>
      <c r="L1" s="467"/>
      <c r="M1" s="466"/>
      <c r="N1" s="466"/>
      <c r="O1" s="466"/>
      <c r="P1" s="466"/>
      <c r="Q1" s="468"/>
    </row>
    <row r="2" spans="1:54" ht="18" customHeight="1" thickBot="1" x14ac:dyDescent="0.3">
      <c r="A2" s="469" t="s">
        <v>1</v>
      </c>
      <c r="B2" s="472" t="s">
        <v>2</v>
      </c>
      <c r="C2" s="472"/>
      <c r="D2" s="473"/>
      <c r="E2" s="476" t="s">
        <v>3</v>
      </c>
      <c r="F2" s="477"/>
      <c r="G2" s="478"/>
      <c r="H2" s="482" t="s">
        <v>4</v>
      </c>
      <c r="I2" s="483"/>
      <c r="J2" s="484"/>
      <c r="K2" s="485" t="s">
        <v>5</v>
      </c>
      <c r="L2" s="486"/>
      <c r="M2" s="487" t="s">
        <v>6</v>
      </c>
      <c r="N2" s="488"/>
      <c r="O2" s="489" t="s">
        <v>7</v>
      </c>
      <c r="P2" s="491" t="s">
        <v>8</v>
      </c>
      <c r="Q2" s="492"/>
    </row>
    <row r="3" spans="1:54" ht="36" customHeight="1" thickBot="1" x14ac:dyDescent="0.3">
      <c r="A3" s="470"/>
      <c r="B3" s="474"/>
      <c r="C3" s="474"/>
      <c r="D3" s="475"/>
      <c r="E3" s="479"/>
      <c r="F3" s="480"/>
      <c r="G3" s="481"/>
      <c r="H3" s="115" t="s">
        <v>9</v>
      </c>
      <c r="I3" s="493" t="s">
        <v>10</v>
      </c>
      <c r="J3" s="494"/>
      <c r="K3" s="495" t="s">
        <v>11</v>
      </c>
      <c r="L3" s="496"/>
      <c r="M3" s="116" t="s">
        <v>12</v>
      </c>
      <c r="N3" s="117" t="s">
        <v>13</v>
      </c>
      <c r="O3" s="490"/>
      <c r="P3" s="115" t="s">
        <v>14</v>
      </c>
      <c r="Q3" s="118" t="s">
        <v>15</v>
      </c>
    </row>
    <row r="4" spans="1:54" ht="19.5" thickBot="1" x14ac:dyDescent="0.3">
      <c r="A4" s="470"/>
      <c r="B4" s="497"/>
      <c r="C4" s="497"/>
      <c r="D4" s="498"/>
      <c r="E4" s="499"/>
      <c r="F4" s="500"/>
      <c r="G4" s="501"/>
      <c r="H4" s="1"/>
      <c r="I4" s="502"/>
      <c r="J4" s="503"/>
      <c r="K4" s="504"/>
      <c r="L4" s="505"/>
      <c r="M4" s="110"/>
      <c r="N4" s="119" t="str">
        <f>IFERROR(VLOOKUP(M4,AY4:AZ12,2,0),"")</f>
        <v/>
      </c>
      <c r="O4" s="2"/>
      <c r="P4" s="120">
        <f>SUM(I20:I23)</f>
        <v>0</v>
      </c>
      <c r="Q4" s="121" t="s">
        <v>16</v>
      </c>
      <c r="AY4" s="114" t="s">
        <v>261</v>
      </c>
      <c r="AZ4" s="114" t="s">
        <v>262</v>
      </c>
      <c r="BA4" s="114" t="s">
        <v>263</v>
      </c>
      <c r="BB4" s="114" t="s">
        <v>264</v>
      </c>
    </row>
    <row r="5" spans="1:54" ht="18" customHeight="1" thickBot="1" x14ac:dyDescent="0.3">
      <c r="A5" s="470"/>
      <c r="B5" s="122"/>
      <c r="C5" s="122"/>
      <c r="D5" s="122"/>
      <c r="E5" s="122"/>
      <c r="F5" s="122"/>
      <c r="G5" s="122"/>
      <c r="H5" s="122"/>
      <c r="I5" s="122"/>
      <c r="J5" s="122"/>
      <c r="K5" s="122"/>
      <c r="L5" s="122"/>
      <c r="M5" s="122"/>
      <c r="N5" s="122"/>
      <c r="O5" s="122"/>
      <c r="P5" s="122"/>
      <c r="Q5" s="123"/>
      <c r="AY5" s="114" t="s">
        <v>265</v>
      </c>
      <c r="AZ5" s="114" t="s">
        <v>266</v>
      </c>
      <c r="BA5" s="114" t="s">
        <v>263</v>
      </c>
      <c r="BB5" s="114" t="s">
        <v>264</v>
      </c>
    </row>
    <row r="6" spans="1:54" ht="18" customHeight="1" thickBot="1" x14ac:dyDescent="0.3">
      <c r="A6" s="470"/>
      <c r="B6" s="506" t="s">
        <v>17</v>
      </c>
      <c r="C6" s="507"/>
      <c r="D6" s="507"/>
      <c r="E6" s="124" t="s">
        <v>18</v>
      </c>
      <c r="F6" s="513" t="s">
        <v>19</v>
      </c>
      <c r="G6" s="514"/>
      <c r="H6" s="125" t="s">
        <v>20</v>
      </c>
      <c r="I6" s="515" t="s">
        <v>21</v>
      </c>
      <c r="J6" s="516"/>
      <c r="K6" s="515" t="s">
        <v>22</v>
      </c>
      <c r="L6" s="516"/>
      <c r="M6" s="126" t="s">
        <v>23</v>
      </c>
      <c r="N6" s="127" t="s">
        <v>24</v>
      </c>
      <c r="O6" s="519" t="s">
        <v>25</v>
      </c>
      <c r="P6" s="519"/>
      <c r="Q6" s="514"/>
      <c r="AY6" s="128" t="s">
        <v>267</v>
      </c>
      <c r="AZ6" s="128" t="s">
        <v>268</v>
      </c>
      <c r="BA6" s="128" t="s">
        <v>263</v>
      </c>
      <c r="BB6" s="114" t="s">
        <v>264</v>
      </c>
    </row>
    <row r="7" spans="1:54" ht="18" customHeight="1" x14ac:dyDescent="0.25">
      <c r="A7" s="470"/>
      <c r="B7" s="508"/>
      <c r="C7" s="509"/>
      <c r="D7" s="510"/>
      <c r="E7" s="129">
        <v>1</v>
      </c>
      <c r="F7" s="520" t="s">
        <v>26</v>
      </c>
      <c r="G7" s="521"/>
      <c r="H7" s="130" t="s">
        <v>27</v>
      </c>
      <c r="I7" s="522"/>
      <c r="J7" s="522"/>
      <c r="K7" s="523" t="s">
        <v>28</v>
      </c>
      <c r="L7" s="524"/>
      <c r="M7" s="131"/>
      <c r="N7" s="132">
        <f>I7*0.187*10^-3</f>
        <v>0</v>
      </c>
      <c r="O7" s="529">
        <f>SUM(N7:N17)</f>
        <v>0</v>
      </c>
      <c r="P7" s="529"/>
      <c r="Q7" s="530"/>
      <c r="AJ7" s="128"/>
      <c r="AK7" s="128"/>
      <c r="AL7" s="128"/>
      <c r="AM7" s="128"/>
      <c r="AN7" s="128"/>
      <c r="AO7" s="128"/>
      <c r="AP7" s="128"/>
      <c r="AQ7" s="128" t="s">
        <v>255</v>
      </c>
      <c r="AR7" s="128"/>
      <c r="AS7" s="128"/>
      <c r="AT7" s="128"/>
      <c r="AU7" s="128"/>
      <c r="AV7" s="128"/>
      <c r="AW7" s="128"/>
      <c r="AX7" s="128"/>
      <c r="AY7" s="128" t="s">
        <v>269</v>
      </c>
      <c r="AZ7" s="128" t="s">
        <v>270</v>
      </c>
      <c r="BA7" s="128" t="s">
        <v>263</v>
      </c>
      <c r="BB7" s="114" t="s">
        <v>264</v>
      </c>
    </row>
    <row r="8" spans="1:54" ht="18" customHeight="1" x14ac:dyDescent="0.25">
      <c r="A8" s="470"/>
      <c r="B8" s="508"/>
      <c r="C8" s="509"/>
      <c r="D8" s="510"/>
      <c r="E8" s="133">
        <v>2</v>
      </c>
      <c r="F8" s="535" t="s">
        <v>29</v>
      </c>
      <c r="G8" s="536"/>
      <c r="H8" s="134" t="s">
        <v>30</v>
      </c>
      <c r="I8" s="537"/>
      <c r="J8" s="537"/>
      <c r="K8" s="517" t="s">
        <v>260</v>
      </c>
      <c r="L8" s="518"/>
      <c r="M8" s="135">
        <v>8360</v>
      </c>
      <c r="N8" s="136">
        <f>I8*M8*10^-7</f>
        <v>0</v>
      </c>
      <c r="O8" s="531"/>
      <c r="P8" s="531"/>
      <c r="Q8" s="532"/>
      <c r="AH8" s="137" t="s">
        <v>167</v>
      </c>
      <c r="AI8" s="114">
        <v>2</v>
      </c>
      <c r="AJ8" s="137" t="s">
        <v>30</v>
      </c>
      <c r="AK8" s="537">
        <v>1</v>
      </c>
      <c r="AL8" s="537"/>
      <c r="AM8" s="517" t="s">
        <v>31</v>
      </c>
      <c r="AN8" s="518"/>
      <c r="AO8" s="135">
        <v>8250</v>
      </c>
      <c r="AP8" s="138">
        <f>AK8*AO8*10^-7</f>
        <v>8.25E-4</v>
      </c>
      <c r="AQ8" s="139">
        <f>I8</f>
        <v>0</v>
      </c>
      <c r="AR8" s="128"/>
      <c r="AS8" s="128"/>
      <c r="AT8" s="128"/>
      <c r="AU8" s="128">
        <v>2018</v>
      </c>
      <c r="AV8" s="128"/>
      <c r="AW8" s="128"/>
      <c r="AX8" s="128"/>
      <c r="AY8" s="128" t="s">
        <v>271</v>
      </c>
      <c r="AZ8" s="128" t="s">
        <v>272</v>
      </c>
      <c r="BA8" s="128" t="s">
        <v>263</v>
      </c>
      <c r="BB8" s="114" t="s">
        <v>264</v>
      </c>
    </row>
    <row r="9" spans="1:54" ht="18" customHeight="1" x14ac:dyDescent="0.25">
      <c r="A9" s="470"/>
      <c r="B9" s="508"/>
      <c r="C9" s="509"/>
      <c r="D9" s="510"/>
      <c r="E9" s="133">
        <v>3</v>
      </c>
      <c r="F9" s="535" t="s">
        <v>32</v>
      </c>
      <c r="G9" s="536"/>
      <c r="H9" s="134" t="s">
        <v>27</v>
      </c>
      <c r="I9" s="538"/>
      <c r="J9" s="539"/>
      <c r="K9" s="517" t="s">
        <v>33</v>
      </c>
      <c r="L9" s="518"/>
      <c r="M9" s="135"/>
      <c r="N9" s="136">
        <f>I9*860/0.9*10^-7</f>
        <v>0</v>
      </c>
      <c r="O9" s="531"/>
      <c r="P9" s="531"/>
      <c r="Q9" s="532"/>
      <c r="AH9" s="137" t="s">
        <v>168</v>
      </c>
      <c r="AI9" s="114">
        <v>3</v>
      </c>
      <c r="AJ9" s="137" t="s">
        <v>27</v>
      </c>
      <c r="AK9" s="537">
        <v>1</v>
      </c>
      <c r="AL9" s="537"/>
      <c r="AM9" s="517" t="s">
        <v>33</v>
      </c>
      <c r="AN9" s="518"/>
      <c r="AO9" s="135"/>
      <c r="AP9" s="138">
        <f>AK9*860/0.9*10^-7</f>
        <v>9.5555555555555555E-5</v>
      </c>
      <c r="AQ9" s="139">
        <f>I9</f>
        <v>0</v>
      </c>
      <c r="AR9" s="128"/>
      <c r="AS9" s="128"/>
      <c r="AT9" s="128"/>
      <c r="AU9" s="128">
        <v>2019</v>
      </c>
      <c r="AV9" s="128"/>
      <c r="AW9" s="128"/>
      <c r="AX9" s="128"/>
      <c r="AY9" s="128" t="s">
        <v>273</v>
      </c>
      <c r="AZ9" s="128" t="s">
        <v>274</v>
      </c>
      <c r="BA9" s="128" t="s">
        <v>263</v>
      </c>
      <c r="BB9" s="114" t="s">
        <v>264</v>
      </c>
    </row>
    <row r="10" spans="1:54" ht="18" customHeight="1" x14ac:dyDescent="0.25">
      <c r="A10" s="470"/>
      <c r="B10" s="508"/>
      <c r="C10" s="509"/>
      <c r="D10" s="510"/>
      <c r="E10" s="133">
        <v>4</v>
      </c>
      <c r="F10" s="535" t="s">
        <v>34</v>
      </c>
      <c r="G10" s="536"/>
      <c r="H10" s="134" t="s">
        <v>27</v>
      </c>
      <c r="I10" s="538"/>
      <c r="J10" s="539"/>
      <c r="K10" s="517" t="s">
        <v>35</v>
      </c>
      <c r="L10" s="518"/>
      <c r="M10" s="135">
        <v>3</v>
      </c>
      <c r="N10" s="136">
        <f>IF(M10=0,0,I10*(1/M10)*0.187*10^-3)</f>
        <v>0</v>
      </c>
      <c r="O10" s="531"/>
      <c r="P10" s="531"/>
      <c r="Q10" s="532"/>
      <c r="AH10" s="137" t="s">
        <v>169</v>
      </c>
      <c r="AI10" s="114">
        <v>4</v>
      </c>
      <c r="AJ10" s="137" t="s">
        <v>27</v>
      </c>
      <c r="AK10" s="537">
        <v>1</v>
      </c>
      <c r="AL10" s="537"/>
      <c r="AM10" s="517" t="s">
        <v>35</v>
      </c>
      <c r="AN10" s="518"/>
      <c r="AO10" s="135">
        <v>3</v>
      </c>
      <c r="AP10" s="138">
        <f>IF(AO10=0,0,AK10*(1/AO10)*0.187*10^-3)</f>
        <v>6.2333333333333335E-5</v>
      </c>
      <c r="AQ10" s="139">
        <f t="shared" ref="AQ10:AQ15" si="0">I10</f>
        <v>0</v>
      </c>
      <c r="AR10" s="128"/>
      <c r="AS10" s="128"/>
      <c r="AT10" s="128"/>
      <c r="AU10" s="128">
        <v>2020</v>
      </c>
      <c r="AV10" s="128"/>
      <c r="AW10" s="128"/>
      <c r="AX10" s="128"/>
      <c r="AY10" s="114" t="s">
        <v>275</v>
      </c>
      <c r="AZ10" s="114" t="s">
        <v>276</v>
      </c>
      <c r="BA10" s="114" t="s">
        <v>263</v>
      </c>
      <c r="BB10" s="114" t="s">
        <v>264</v>
      </c>
    </row>
    <row r="11" spans="1:54" ht="18" customHeight="1" x14ac:dyDescent="0.25">
      <c r="A11" s="470"/>
      <c r="B11" s="508"/>
      <c r="C11" s="509"/>
      <c r="D11" s="510"/>
      <c r="E11" s="133">
        <v>5</v>
      </c>
      <c r="F11" s="535" t="s">
        <v>36</v>
      </c>
      <c r="G11" s="536"/>
      <c r="H11" s="134" t="s">
        <v>37</v>
      </c>
      <c r="I11" s="538"/>
      <c r="J11" s="539"/>
      <c r="K11" s="517" t="s">
        <v>38</v>
      </c>
      <c r="L11" s="518"/>
      <c r="M11" s="3"/>
      <c r="N11" s="136">
        <f>I11*M11*10^-4</f>
        <v>0</v>
      </c>
      <c r="O11" s="531"/>
      <c r="P11" s="531"/>
      <c r="Q11" s="532"/>
      <c r="AH11" s="137" t="s">
        <v>170</v>
      </c>
      <c r="AI11" s="114">
        <v>5</v>
      </c>
      <c r="AJ11" s="137" t="s">
        <v>37</v>
      </c>
      <c r="AK11" s="537">
        <v>1</v>
      </c>
      <c r="AL11" s="537"/>
      <c r="AM11" s="517" t="s">
        <v>38</v>
      </c>
      <c r="AN11" s="518"/>
      <c r="AO11" s="3"/>
      <c r="AP11" s="138">
        <f>AK11*AO11*10^-4</f>
        <v>0</v>
      </c>
      <c r="AQ11" s="139">
        <f t="shared" si="0"/>
        <v>0</v>
      </c>
      <c r="AR11" s="128"/>
      <c r="AS11" s="128"/>
      <c r="AT11" s="128"/>
      <c r="AU11" s="128">
        <v>2021</v>
      </c>
      <c r="AV11" s="128"/>
      <c r="AW11" s="128"/>
      <c r="AX11" s="128"/>
      <c r="AY11" s="114" t="s">
        <v>277</v>
      </c>
      <c r="AZ11" s="114" t="s">
        <v>278</v>
      </c>
      <c r="BA11" s="114" t="s">
        <v>263</v>
      </c>
      <c r="BB11" s="114" t="s">
        <v>264</v>
      </c>
    </row>
    <row r="12" spans="1:54" ht="18" customHeight="1" x14ac:dyDescent="0.25">
      <c r="A12" s="470"/>
      <c r="B12" s="508"/>
      <c r="C12" s="509"/>
      <c r="D12" s="510"/>
      <c r="E12" s="133">
        <v>6</v>
      </c>
      <c r="F12" s="535" t="s">
        <v>39</v>
      </c>
      <c r="G12" s="536"/>
      <c r="H12" s="134" t="s">
        <v>37</v>
      </c>
      <c r="I12" s="538"/>
      <c r="J12" s="539"/>
      <c r="K12" s="517" t="s">
        <v>38</v>
      </c>
      <c r="L12" s="518"/>
      <c r="M12" s="135">
        <v>9800</v>
      </c>
      <c r="N12" s="136">
        <f>I12*M12*10^-4</f>
        <v>0</v>
      </c>
      <c r="O12" s="531"/>
      <c r="P12" s="531"/>
      <c r="Q12" s="532"/>
      <c r="AH12" s="137" t="s">
        <v>171</v>
      </c>
      <c r="AI12" s="114">
        <v>6</v>
      </c>
      <c r="AJ12" s="137" t="s">
        <v>37</v>
      </c>
      <c r="AK12" s="537">
        <v>1</v>
      </c>
      <c r="AL12" s="537"/>
      <c r="AM12" s="517" t="s">
        <v>38</v>
      </c>
      <c r="AN12" s="518"/>
      <c r="AO12" s="135">
        <v>9800</v>
      </c>
      <c r="AP12" s="138">
        <f>AK12*AO12*10^-4</f>
        <v>0.98000000000000009</v>
      </c>
      <c r="AQ12" s="139">
        <f t="shared" si="0"/>
        <v>0</v>
      </c>
      <c r="AR12" s="128"/>
      <c r="AS12" s="128"/>
      <c r="AT12" s="128"/>
      <c r="AU12" s="128">
        <v>2022</v>
      </c>
      <c r="AV12" s="128"/>
      <c r="AW12" s="128"/>
      <c r="AX12" s="128"/>
      <c r="AY12" s="114" t="s">
        <v>279</v>
      </c>
      <c r="AZ12" s="114" t="s">
        <v>280</v>
      </c>
      <c r="BA12" s="114" t="s">
        <v>263</v>
      </c>
      <c r="BB12" s="114" t="s">
        <v>264</v>
      </c>
    </row>
    <row r="13" spans="1:54" ht="18" customHeight="1" x14ac:dyDescent="0.25">
      <c r="A13" s="470"/>
      <c r="B13" s="508"/>
      <c r="C13" s="509"/>
      <c r="D13" s="510"/>
      <c r="E13" s="133">
        <v>7</v>
      </c>
      <c r="F13" s="535" t="s">
        <v>40</v>
      </c>
      <c r="G13" s="536"/>
      <c r="H13" s="134" t="s">
        <v>37</v>
      </c>
      <c r="I13" s="538"/>
      <c r="J13" s="539"/>
      <c r="K13" s="517" t="s">
        <v>38</v>
      </c>
      <c r="L13" s="518"/>
      <c r="M13" s="135">
        <v>11000</v>
      </c>
      <c r="N13" s="136">
        <f>I13*M13*10^-4</f>
        <v>0</v>
      </c>
      <c r="O13" s="531"/>
      <c r="P13" s="531"/>
      <c r="Q13" s="532"/>
      <c r="AH13" s="137" t="s">
        <v>40</v>
      </c>
      <c r="AI13" s="114">
        <v>7</v>
      </c>
      <c r="AJ13" s="137" t="s">
        <v>37</v>
      </c>
      <c r="AK13" s="537">
        <v>1</v>
      </c>
      <c r="AL13" s="537"/>
      <c r="AM13" s="517" t="s">
        <v>38</v>
      </c>
      <c r="AN13" s="518"/>
      <c r="AO13" s="135">
        <v>11000</v>
      </c>
      <c r="AP13" s="138">
        <f>AK13*AO13*10^-4</f>
        <v>1.1000000000000001</v>
      </c>
      <c r="AQ13" s="139">
        <f t="shared" si="0"/>
        <v>0</v>
      </c>
      <c r="AR13" s="128"/>
      <c r="AS13" s="128"/>
      <c r="AT13" s="128"/>
      <c r="AU13" s="128">
        <v>2023</v>
      </c>
      <c r="AV13" s="128"/>
      <c r="AW13" s="128"/>
      <c r="AX13" s="128"/>
    </row>
    <row r="14" spans="1:54" ht="18" customHeight="1" x14ac:dyDescent="0.25">
      <c r="A14" s="470"/>
      <c r="B14" s="508"/>
      <c r="C14" s="509"/>
      <c r="D14" s="510"/>
      <c r="E14" s="133">
        <v>8</v>
      </c>
      <c r="F14" s="535" t="s">
        <v>41</v>
      </c>
      <c r="G14" s="536"/>
      <c r="H14" s="134" t="s">
        <v>37</v>
      </c>
      <c r="I14" s="537"/>
      <c r="J14" s="537"/>
      <c r="K14" s="517" t="s">
        <v>38</v>
      </c>
      <c r="L14" s="518"/>
      <c r="M14" s="135">
        <v>10200</v>
      </c>
      <c r="N14" s="136">
        <f>I14*M14*10^-4</f>
        <v>0</v>
      </c>
      <c r="O14" s="531"/>
      <c r="P14" s="531"/>
      <c r="Q14" s="532"/>
      <c r="X14" s="128" t="s">
        <v>161</v>
      </c>
      <c r="Y14" s="128"/>
      <c r="AH14" s="137" t="s">
        <v>172</v>
      </c>
      <c r="AI14" s="114">
        <v>8</v>
      </c>
      <c r="AJ14" s="137" t="s">
        <v>37</v>
      </c>
      <c r="AK14" s="537">
        <v>1</v>
      </c>
      <c r="AL14" s="537"/>
      <c r="AM14" s="517" t="s">
        <v>38</v>
      </c>
      <c r="AN14" s="518"/>
      <c r="AO14" s="135">
        <v>10200</v>
      </c>
      <c r="AP14" s="138">
        <f>AK14*AO14*10^-4</f>
        <v>1.02</v>
      </c>
      <c r="AQ14" s="139">
        <f t="shared" si="0"/>
        <v>0</v>
      </c>
      <c r="AR14" s="128"/>
      <c r="AS14" s="128"/>
      <c r="AT14" s="128"/>
      <c r="AU14" s="128">
        <v>2024</v>
      </c>
      <c r="AV14" s="128"/>
      <c r="AW14" s="128"/>
      <c r="AX14" s="128"/>
    </row>
    <row r="15" spans="1:54" ht="18" customHeight="1" thickBot="1" x14ac:dyDescent="0.3">
      <c r="A15" s="470"/>
      <c r="B15" s="508"/>
      <c r="C15" s="509"/>
      <c r="D15" s="510"/>
      <c r="E15" s="133">
        <v>9</v>
      </c>
      <c r="F15" s="535" t="s">
        <v>42</v>
      </c>
      <c r="G15" s="557"/>
      <c r="H15" s="134" t="s">
        <v>37</v>
      </c>
      <c r="I15" s="537"/>
      <c r="J15" s="537"/>
      <c r="K15" s="517" t="s">
        <v>38</v>
      </c>
      <c r="L15" s="518"/>
      <c r="M15" s="135">
        <v>8300</v>
      </c>
      <c r="N15" s="136">
        <f>I15*M15*10^-4</f>
        <v>0</v>
      </c>
      <c r="O15" s="531"/>
      <c r="P15" s="531"/>
      <c r="Q15" s="532"/>
      <c r="X15" s="128" t="s">
        <v>162</v>
      </c>
      <c r="Y15" s="128"/>
      <c r="AH15" s="137" t="s">
        <v>173</v>
      </c>
      <c r="AI15" s="114">
        <v>9</v>
      </c>
      <c r="AJ15" s="137" t="s">
        <v>37</v>
      </c>
      <c r="AK15" s="537">
        <v>1</v>
      </c>
      <c r="AL15" s="537"/>
      <c r="AM15" s="517" t="s">
        <v>38</v>
      </c>
      <c r="AN15" s="518"/>
      <c r="AO15" s="135">
        <v>8300</v>
      </c>
      <c r="AP15" s="138">
        <f>AK15*AO15*10^-4</f>
        <v>0.83000000000000007</v>
      </c>
      <c r="AQ15" s="139">
        <f t="shared" si="0"/>
        <v>0</v>
      </c>
      <c r="AR15" s="128"/>
      <c r="AS15" s="128"/>
      <c r="AT15" s="128"/>
      <c r="AU15" s="128"/>
      <c r="AV15" s="128"/>
      <c r="AW15" s="128"/>
      <c r="AX15" s="128"/>
    </row>
    <row r="16" spans="1:54" ht="18" customHeight="1" thickBot="1" x14ac:dyDescent="0.3">
      <c r="A16" s="470"/>
      <c r="B16" s="508"/>
      <c r="C16" s="509"/>
      <c r="D16" s="510"/>
      <c r="E16" s="140">
        <v>10</v>
      </c>
      <c r="F16" s="141" t="s">
        <v>43</v>
      </c>
      <c r="G16" s="4"/>
      <c r="H16" s="142" t="s">
        <v>24</v>
      </c>
      <c r="I16" s="558"/>
      <c r="J16" s="558"/>
      <c r="K16" s="559">
        <v>1</v>
      </c>
      <c r="L16" s="560"/>
      <c r="M16" s="143"/>
      <c r="N16" s="144">
        <f>I16</f>
        <v>0</v>
      </c>
      <c r="O16" s="531"/>
      <c r="P16" s="531"/>
      <c r="Q16" s="532"/>
      <c r="X16" s="128" t="s">
        <v>163</v>
      </c>
      <c r="Y16" s="128"/>
      <c r="AH16" s="137" t="s">
        <v>174</v>
      </c>
      <c r="AI16" s="114">
        <v>10</v>
      </c>
      <c r="AJ16" s="137" t="s">
        <v>24</v>
      </c>
      <c r="AK16" s="537">
        <v>1</v>
      </c>
      <c r="AL16" s="537"/>
      <c r="AM16" s="658">
        <v>1</v>
      </c>
      <c r="AN16" s="659"/>
      <c r="AO16" s="145"/>
      <c r="AP16" s="146">
        <f>AK16</f>
        <v>1</v>
      </c>
      <c r="AQ16" s="139">
        <f>I16</f>
        <v>0</v>
      </c>
      <c r="AR16" s="128"/>
      <c r="AS16" s="128"/>
      <c r="AT16" s="128"/>
      <c r="AU16" s="128"/>
      <c r="AV16" s="128"/>
      <c r="AW16" s="128"/>
      <c r="AX16" s="128"/>
    </row>
    <row r="17" spans="1:50" ht="18" customHeight="1" thickBot="1" x14ac:dyDescent="0.3">
      <c r="A17" s="471"/>
      <c r="B17" s="511"/>
      <c r="C17" s="512"/>
      <c r="D17" s="512"/>
      <c r="E17" s="147" t="s">
        <v>44</v>
      </c>
      <c r="F17" s="479" t="s">
        <v>45</v>
      </c>
      <c r="G17" s="561"/>
      <c r="H17" s="148" t="s">
        <v>24</v>
      </c>
      <c r="I17" s="562">
        <f>N160</f>
        <v>0</v>
      </c>
      <c r="J17" s="563"/>
      <c r="K17" s="563"/>
      <c r="L17" s="563"/>
      <c r="M17" s="145"/>
      <c r="N17" s="149">
        <f>I17</f>
        <v>0</v>
      </c>
      <c r="O17" s="533"/>
      <c r="P17" s="533"/>
      <c r="Q17" s="534"/>
      <c r="X17" s="128" t="s">
        <v>103</v>
      </c>
      <c r="Y17" s="128"/>
      <c r="AJ17" s="128"/>
      <c r="AQ17" s="128"/>
      <c r="AR17" s="128"/>
      <c r="AS17" s="128"/>
      <c r="AT17" s="128"/>
      <c r="AU17" s="128"/>
      <c r="AV17" s="128"/>
      <c r="AW17" s="128"/>
      <c r="AX17" s="128"/>
    </row>
    <row r="18" spans="1:50" ht="15.75" thickBot="1" x14ac:dyDescent="0.3">
      <c r="A18" s="128"/>
      <c r="B18" s="128"/>
      <c r="C18" s="128"/>
      <c r="D18" s="128"/>
      <c r="E18" s="128"/>
      <c r="F18" s="128"/>
      <c r="G18" s="128"/>
      <c r="H18" s="128"/>
      <c r="I18" s="128"/>
      <c r="J18" s="128"/>
      <c r="K18" s="128"/>
      <c r="L18" s="128"/>
      <c r="M18" s="128"/>
      <c r="N18" s="128"/>
      <c r="O18" s="128"/>
      <c r="P18" s="128"/>
      <c r="Q18" s="128"/>
      <c r="AJ18" s="128"/>
      <c r="AK18" s="128"/>
      <c r="AL18" s="128"/>
      <c r="AM18" s="128"/>
      <c r="AN18" s="128"/>
      <c r="AO18" s="128"/>
      <c r="AP18" s="128"/>
      <c r="AQ18" s="128"/>
      <c r="AR18" s="128"/>
      <c r="AS18" s="128"/>
      <c r="AT18" s="128"/>
      <c r="AU18" s="128"/>
      <c r="AV18" s="128"/>
      <c r="AW18" s="128"/>
      <c r="AX18" s="128"/>
    </row>
    <row r="19" spans="1:50" ht="20.100000000000001" customHeight="1" thickBot="1" x14ac:dyDescent="0.3">
      <c r="B19" s="544" t="s">
        <v>46</v>
      </c>
      <c r="C19" s="545"/>
      <c r="D19" s="546"/>
      <c r="E19" s="150" t="s">
        <v>18</v>
      </c>
      <c r="F19" s="553" t="s">
        <v>47</v>
      </c>
      <c r="G19" s="554"/>
      <c r="H19" s="151" t="s">
        <v>20</v>
      </c>
      <c r="I19" s="151" t="s">
        <v>48</v>
      </c>
      <c r="J19" s="152"/>
      <c r="K19" s="153"/>
      <c r="L19" s="153"/>
      <c r="M19" s="153"/>
      <c r="N19" s="153"/>
      <c r="O19" s="73"/>
      <c r="P19" s="154"/>
      <c r="Q19" s="155"/>
      <c r="AJ19" s="155"/>
      <c r="AK19" s="155"/>
      <c r="AL19" s="155"/>
      <c r="AM19" s="155"/>
      <c r="AN19" s="155"/>
      <c r="AO19" s="155"/>
      <c r="AP19" s="155"/>
      <c r="AQ19" s="155"/>
      <c r="AR19" s="155"/>
      <c r="AS19" s="155"/>
      <c r="AT19" s="155"/>
      <c r="AU19" s="128"/>
      <c r="AV19" s="128"/>
      <c r="AW19" s="155"/>
      <c r="AX19" s="155"/>
    </row>
    <row r="20" spans="1:50" ht="20.100000000000001" customHeight="1" x14ac:dyDescent="0.25">
      <c r="B20" s="547"/>
      <c r="C20" s="548"/>
      <c r="D20" s="549"/>
      <c r="E20" s="156">
        <v>1</v>
      </c>
      <c r="F20" s="555" t="s">
        <v>154</v>
      </c>
      <c r="G20" s="556"/>
      <c r="H20" s="157" t="s">
        <v>16</v>
      </c>
      <c r="I20" s="5"/>
      <c r="J20" s="128"/>
      <c r="K20" s="158"/>
      <c r="L20" s="159"/>
      <c r="M20" s="159"/>
      <c r="N20" s="160"/>
      <c r="O20" s="160"/>
      <c r="P20" s="154"/>
      <c r="Q20" s="128"/>
      <c r="AH20" s="128" t="s">
        <v>175</v>
      </c>
      <c r="AI20" s="128">
        <v>1</v>
      </c>
      <c r="AJ20" s="128"/>
      <c r="AK20" s="128"/>
      <c r="AL20" s="128"/>
      <c r="AM20" s="128"/>
      <c r="AN20" s="128"/>
      <c r="AO20" s="128"/>
      <c r="AP20" s="128"/>
      <c r="AQ20" s="128"/>
      <c r="AR20" s="128"/>
      <c r="AS20" s="128"/>
      <c r="AT20" s="128"/>
      <c r="AU20" s="128"/>
      <c r="AV20" s="128"/>
      <c r="AW20" s="128"/>
      <c r="AX20" s="128"/>
    </row>
    <row r="21" spans="1:50" ht="20.100000000000001" customHeight="1" x14ac:dyDescent="0.25">
      <c r="B21" s="547"/>
      <c r="C21" s="548"/>
      <c r="D21" s="549"/>
      <c r="E21" s="161">
        <v>2</v>
      </c>
      <c r="F21" s="527" t="s">
        <v>206</v>
      </c>
      <c r="G21" s="528"/>
      <c r="H21" s="162" t="s">
        <v>16</v>
      </c>
      <c r="I21" s="6"/>
      <c r="J21" s="128"/>
      <c r="K21" s="158"/>
      <c r="L21" s="159"/>
      <c r="M21" s="159"/>
      <c r="N21" s="160"/>
      <c r="O21" s="74"/>
      <c r="P21" s="154"/>
      <c r="Q21" s="128"/>
      <c r="AH21" s="128" t="s">
        <v>94</v>
      </c>
      <c r="AI21" s="128">
        <v>2</v>
      </c>
      <c r="AJ21" s="128"/>
      <c r="AK21" s="128"/>
      <c r="AL21" s="128"/>
      <c r="AM21" s="128"/>
      <c r="AN21" s="128"/>
      <c r="AO21" s="128"/>
      <c r="AP21" s="128"/>
      <c r="AQ21" s="128"/>
      <c r="AR21" s="128"/>
      <c r="AS21" s="128"/>
      <c r="AT21" s="128"/>
      <c r="AU21" s="128"/>
      <c r="AV21" s="128"/>
      <c r="AW21" s="128"/>
      <c r="AX21" s="128"/>
    </row>
    <row r="22" spans="1:50" ht="20.100000000000001" customHeight="1" x14ac:dyDescent="0.25">
      <c r="B22" s="547"/>
      <c r="C22" s="548"/>
      <c r="D22" s="549"/>
      <c r="E22" s="161">
        <v>3</v>
      </c>
      <c r="F22" s="527" t="s">
        <v>49</v>
      </c>
      <c r="G22" s="528"/>
      <c r="H22" s="162" t="s">
        <v>16</v>
      </c>
      <c r="I22" s="6"/>
      <c r="J22" s="128"/>
      <c r="K22" s="158"/>
      <c r="L22" s="159"/>
      <c r="M22" s="159"/>
      <c r="N22" s="160"/>
      <c r="O22" s="74"/>
      <c r="P22" s="154"/>
      <c r="Q22" s="128"/>
      <c r="AH22" s="128" t="s">
        <v>105</v>
      </c>
      <c r="AI22" s="128">
        <v>3</v>
      </c>
      <c r="AJ22" s="128"/>
      <c r="AK22" s="128"/>
      <c r="AL22" s="128"/>
      <c r="AM22" s="128"/>
      <c r="AN22" s="128"/>
      <c r="AO22" s="128"/>
      <c r="AP22" s="128"/>
      <c r="AQ22" s="128"/>
      <c r="AR22" s="128"/>
      <c r="AS22" s="128"/>
      <c r="AT22" s="128"/>
      <c r="AU22" s="128"/>
      <c r="AV22" s="128"/>
      <c r="AW22" s="128"/>
      <c r="AX22" s="128"/>
    </row>
    <row r="23" spans="1:50" ht="20.100000000000001" customHeight="1" x14ac:dyDescent="0.25">
      <c r="B23" s="547"/>
      <c r="C23" s="548"/>
      <c r="D23" s="549"/>
      <c r="E23" s="161">
        <v>4</v>
      </c>
      <c r="F23" s="527" t="s">
        <v>249</v>
      </c>
      <c r="G23" s="528"/>
      <c r="H23" s="162" t="s">
        <v>16</v>
      </c>
      <c r="I23" s="7"/>
      <c r="J23" s="128"/>
      <c r="K23" s="158"/>
      <c r="L23" s="159"/>
      <c r="M23" s="159"/>
      <c r="N23" s="160"/>
      <c r="O23" s="74"/>
      <c r="P23" s="154"/>
      <c r="Q23" s="128"/>
    </row>
    <row r="24" spans="1:50" ht="20.100000000000001" customHeight="1" x14ac:dyDescent="0.25">
      <c r="B24" s="547"/>
      <c r="C24" s="548"/>
      <c r="D24" s="549"/>
      <c r="E24" s="161">
        <v>5</v>
      </c>
      <c r="F24" s="525" t="s">
        <v>156</v>
      </c>
      <c r="G24" s="526"/>
      <c r="H24" s="162" t="s">
        <v>158</v>
      </c>
      <c r="I24" s="7"/>
      <c r="J24" s="128"/>
      <c r="K24" s="158"/>
      <c r="L24" s="159"/>
      <c r="M24" s="159"/>
      <c r="N24" s="160"/>
      <c r="O24" s="163"/>
      <c r="P24" s="154"/>
      <c r="Q24" s="128"/>
    </row>
    <row r="25" spans="1:50" ht="20.100000000000001" customHeight="1" x14ac:dyDescent="0.25">
      <c r="B25" s="547"/>
      <c r="C25" s="548"/>
      <c r="D25" s="549"/>
      <c r="E25" s="161">
        <v>6</v>
      </c>
      <c r="F25" s="525" t="s">
        <v>207</v>
      </c>
      <c r="G25" s="526"/>
      <c r="H25" s="162" t="s">
        <v>158</v>
      </c>
      <c r="I25" s="7"/>
      <c r="J25" s="128"/>
      <c r="K25" s="158"/>
      <c r="L25" s="159"/>
      <c r="M25" s="159"/>
      <c r="N25" s="75"/>
      <c r="O25" s="74"/>
      <c r="P25" s="154"/>
      <c r="Q25" s="128"/>
    </row>
    <row r="26" spans="1:50" ht="20.100000000000001" customHeight="1" x14ac:dyDescent="0.25">
      <c r="B26" s="547"/>
      <c r="C26" s="548"/>
      <c r="D26" s="549"/>
      <c r="E26" s="161">
        <v>7</v>
      </c>
      <c r="F26" s="525" t="s">
        <v>157</v>
      </c>
      <c r="G26" s="526"/>
      <c r="H26" s="162" t="s">
        <v>158</v>
      </c>
      <c r="I26" s="7"/>
      <c r="J26" s="128"/>
      <c r="K26" s="158"/>
      <c r="L26" s="159"/>
      <c r="M26" s="159"/>
      <c r="N26" s="160"/>
      <c r="O26" s="76"/>
      <c r="P26" s="154"/>
      <c r="Q26" s="128"/>
    </row>
    <row r="27" spans="1:50" ht="20.100000000000001" customHeight="1" thickBot="1" x14ac:dyDescent="0.3">
      <c r="B27" s="547"/>
      <c r="C27" s="548"/>
      <c r="D27" s="549"/>
      <c r="E27" s="161">
        <v>8</v>
      </c>
      <c r="F27" s="527" t="s">
        <v>155</v>
      </c>
      <c r="G27" s="528"/>
      <c r="H27" s="164" t="s">
        <v>51</v>
      </c>
      <c r="I27" s="8"/>
      <c r="J27" s="128"/>
      <c r="K27" s="158"/>
      <c r="L27" s="159"/>
      <c r="M27" s="159"/>
      <c r="N27" s="160"/>
      <c r="O27" s="77"/>
      <c r="P27" s="154"/>
      <c r="Q27" s="128"/>
    </row>
    <row r="28" spans="1:50" ht="20.100000000000001" customHeight="1" x14ac:dyDescent="0.25">
      <c r="B28" s="547"/>
      <c r="C28" s="548"/>
      <c r="D28" s="549"/>
      <c r="E28" s="564">
        <v>12</v>
      </c>
      <c r="F28" s="566" t="s">
        <v>53</v>
      </c>
      <c r="G28" s="568" t="s">
        <v>52</v>
      </c>
      <c r="H28" s="165" t="s">
        <v>54</v>
      </c>
      <c r="I28" s="9"/>
      <c r="J28" s="128"/>
      <c r="K28" s="128"/>
      <c r="Q28" s="128"/>
    </row>
    <row r="29" spans="1:50" ht="20.100000000000001" customHeight="1" thickBot="1" x14ac:dyDescent="0.3">
      <c r="B29" s="550"/>
      <c r="C29" s="551"/>
      <c r="D29" s="552"/>
      <c r="E29" s="565"/>
      <c r="F29" s="567"/>
      <c r="G29" s="569"/>
      <c r="H29" s="166" t="s">
        <v>55</v>
      </c>
      <c r="I29" s="10"/>
      <c r="J29" s="155"/>
      <c r="K29" s="155"/>
      <c r="L29" s="155"/>
      <c r="M29" s="155"/>
      <c r="N29" s="155"/>
      <c r="O29" s="128"/>
      <c r="P29" s="128"/>
      <c r="Q29" s="128"/>
    </row>
    <row r="30" spans="1:50" x14ac:dyDescent="0.25">
      <c r="A30" s="113"/>
      <c r="B30" s="167"/>
      <c r="C30" s="167"/>
      <c r="D30" s="167"/>
      <c r="E30" s="167"/>
      <c r="F30" s="167"/>
      <c r="G30" s="167"/>
      <c r="H30" s="167"/>
      <c r="I30" s="167"/>
      <c r="J30" s="128"/>
      <c r="K30" s="128"/>
      <c r="L30" s="128"/>
      <c r="M30" s="128"/>
      <c r="N30" s="128"/>
      <c r="O30" s="128"/>
      <c r="P30" s="128"/>
      <c r="Q30" s="128"/>
    </row>
    <row r="31" spans="1:50" x14ac:dyDescent="0.25">
      <c r="A31" s="128"/>
      <c r="B31" s="128"/>
      <c r="C31" s="128"/>
      <c r="D31" s="128"/>
      <c r="E31" s="128"/>
      <c r="F31" s="128"/>
      <c r="G31" s="128"/>
      <c r="H31" s="128"/>
      <c r="I31" s="128"/>
      <c r="J31" s="128"/>
      <c r="K31" s="128"/>
      <c r="L31" s="128"/>
      <c r="M31" s="128"/>
      <c r="N31" s="128"/>
      <c r="O31" s="128"/>
      <c r="P31" s="128"/>
      <c r="Q31" s="128"/>
    </row>
    <row r="32" spans="1:50" x14ac:dyDescent="0.25">
      <c r="A32" s="128"/>
      <c r="B32" s="168"/>
      <c r="C32" s="168"/>
      <c r="D32" s="168"/>
      <c r="E32" s="137"/>
      <c r="F32" s="137"/>
      <c r="G32" s="137"/>
      <c r="H32" s="137"/>
      <c r="I32" s="128"/>
      <c r="J32" s="128"/>
      <c r="K32" s="128"/>
      <c r="L32" s="128"/>
      <c r="M32" s="128"/>
      <c r="N32" s="128"/>
      <c r="O32" s="128"/>
      <c r="P32" s="128"/>
      <c r="Q32" s="128"/>
    </row>
    <row r="33" spans="1:17" ht="15.75" thickBot="1" x14ac:dyDescent="0.3">
      <c r="A33" s="113"/>
      <c r="B33" s="128"/>
      <c r="C33" s="128"/>
      <c r="D33" s="128"/>
      <c r="E33" s="128"/>
      <c r="F33" s="128"/>
      <c r="G33" s="128"/>
      <c r="H33" s="128"/>
      <c r="I33" s="128"/>
      <c r="J33" s="128"/>
      <c r="K33" s="128"/>
      <c r="L33" s="128"/>
      <c r="M33" s="128"/>
      <c r="N33" s="128"/>
      <c r="O33" s="128"/>
      <c r="P33" s="128"/>
      <c r="Q33" s="128"/>
    </row>
    <row r="34" spans="1:17" ht="18" customHeight="1" thickBot="1" x14ac:dyDescent="0.3">
      <c r="A34" s="576" t="s">
        <v>56</v>
      </c>
      <c r="B34" s="579" t="s">
        <v>57</v>
      </c>
      <c r="C34" s="580"/>
      <c r="D34" s="581"/>
      <c r="E34" s="169" t="s">
        <v>18</v>
      </c>
      <c r="F34" s="170" t="s">
        <v>19</v>
      </c>
      <c r="G34" s="170" t="s">
        <v>20</v>
      </c>
      <c r="H34" s="171" t="s">
        <v>58</v>
      </c>
      <c r="I34" s="172" t="s">
        <v>59</v>
      </c>
      <c r="J34" s="170" t="s">
        <v>60</v>
      </c>
      <c r="K34" s="170" t="s">
        <v>61</v>
      </c>
      <c r="L34" s="170" t="s">
        <v>62</v>
      </c>
      <c r="M34" s="94" t="s">
        <v>63</v>
      </c>
      <c r="N34" s="169" t="s">
        <v>64</v>
      </c>
      <c r="O34" s="173" t="s">
        <v>24</v>
      </c>
      <c r="P34" s="588" t="s">
        <v>25</v>
      </c>
      <c r="Q34" s="589"/>
    </row>
    <row r="35" spans="1:17" ht="18" customHeight="1" x14ac:dyDescent="0.25">
      <c r="A35" s="577"/>
      <c r="B35" s="582"/>
      <c r="C35" s="583"/>
      <c r="D35" s="584"/>
      <c r="E35" s="590">
        <v>1</v>
      </c>
      <c r="F35" s="593" t="s">
        <v>26</v>
      </c>
      <c r="G35" s="593" t="s">
        <v>27</v>
      </c>
      <c r="H35" s="174" t="s">
        <v>65</v>
      </c>
      <c r="I35" s="11"/>
      <c r="J35" s="12"/>
      <c r="K35" s="12"/>
      <c r="L35" s="12"/>
      <c r="M35" s="13"/>
      <c r="N35" s="175">
        <f t="shared" ref="N35:N44" si="1">SUM(I35:M35)</f>
        <v>0</v>
      </c>
      <c r="O35" s="176">
        <f>N35*0.187/1000</f>
        <v>0</v>
      </c>
      <c r="P35" s="596" t="s">
        <v>66</v>
      </c>
      <c r="Q35" s="598">
        <f>O38</f>
        <v>0</v>
      </c>
    </row>
    <row r="36" spans="1:17" ht="18" customHeight="1" x14ac:dyDescent="0.25">
      <c r="A36" s="577"/>
      <c r="B36" s="582"/>
      <c r="C36" s="583"/>
      <c r="D36" s="584"/>
      <c r="E36" s="591"/>
      <c r="F36" s="594"/>
      <c r="G36" s="594"/>
      <c r="H36" s="177" t="s">
        <v>67</v>
      </c>
      <c r="I36" s="14"/>
      <c r="J36" s="15"/>
      <c r="K36" s="15"/>
      <c r="L36" s="15"/>
      <c r="M36" s="16"/>
      <c r="N36" s="178">
        <f t="shared" si="1"/>
        <v>0</v>
      </c>
      <c r="O36" s="179">
        <f t="shared" ref="O36:O37" si="2">N36*0.187/1000</f>
        <v>0</v>
      </c>
      <c r="P36" s="597"/>
      <c r="Q36" s="599"/>
    </row>
    <row r="37" spans="1:17" ht="18" customHeight="1" thickBot="1" x14ac:dyDescent="0.3">
      <c r="A37" s="577"/>
      <c r="B37" s="582"/>
      <c r="C37" s="583"/>
      <c r="D37" s="584"/>
      <c r="E37" s="592"/>
      <c r="F37" s="595"/>
      <c r="G37" s="595"/>
      <c r="H37" s="180" t="s">
        <v>68</v>
      </c>
      <c r="I37" s="17"/>
      <c r="J37" s="18"/>
      <c r="K37" s="18"/>
      <c r="L37" s="18"/>
      <c r="M37" s="19"/>
      <c r="N37" s="181">
        <f t="shared" si="1"/>
        <v>0</v>
      </c>
      <c r="O37" s="182">
        <f t="shared" si="2"/>
        <v>0</v>
      </c>
      <c r="P37" s="600" t="s">
        <v>69</v>
      </c>
      <c r="Q37" s="599">
        <f>O35+O39+O42</f>
        <v>0</v>
      </c>
    </row>
    <row r="38" spans="1:17" ht="18" customHeight="1" thickBot="1" x14ac:dyDescent="0.3">
      <c r="A38" s="577"/>
      <c r="B38" s="582"/>
      <c r="C38" s="583"/>
      <c r="D38" s="584"/>
      <c r="E38" s="183">
        <v>2</v>
      </c>
      <c r="F38" s="184" t="s">
        <v>29</v>
      </c>
      <c r="G38" s="184" t="s">
        <v>30</v>
      </c>
      <c r="H38" s="185" t="s">
        <v>70</v>
      </c>
      <c r="I38" s="20"/>
      <c r="J38" s="21"/>
      <c r="K38" s="21"/>
      <c r="L38" s="21"/>
      <c r="M38" s="22"/>
      <c r="N38" s="186">
        <f t="shared" si="1"/>
        <v>0</v>
      </c>
      <c r="O38" s="187">
        <f>N38*8250*0.0000001</f>
        <v>0</v>
      </c>
      <c r="P38" s="600"/>
      <c r="Q38" s="599"/>
    </row>
    <row r="39" spans="1:17" ht="18" customHeight="1" x14ac:dyDescent="0.25">
      <c r="A39" s="577"/>
      <c r="B39" s="582"/>
      <c r="C39" s="583"/>
      <c r="D39" s="584"/>
      <c r="E39" s="590">
        <v>3</v>
      </c>
      <c r="F39" s="593" t="s">
        <v>71</v>
      </c>
      <c r="G39" s="593" t="s">
        <v>27</v>
      </c>
      <c r="H39" s="174" t="s">
        <v>65</v>
      </c>
      <c r="I39" s="11"/>
      <c r="J39" s="12"/>
      <c r="K39" s="12"/>
      <c r="L39" s="12"/>
      <c r="M39" s="13"/>
      <c r="N39" s="175">
        <f t="shared" si="1"/>
        <v>0</v>
      </c>
      <c r="O39" s="176">
        <f>N39*860/0.9*0.0000001</f>
        <v>0</v>
      </c>
      <c r="P39" s="600" t="s">
        <v>72</v>
      </c>
      <c r="Q39" s="599">
        <f>O37+O41+O44</f>
        <v>0</v>
      </c>
    </row>
    <row r="40" spans="1:17" ht="18" customHeight="1" x14ac:dyDescent="0.25">
      <c r="A40" s="577"/>
      <c r="B40" s="582"/>
      <c r="C40" s="583"/>
      <c r="D40" s="584"/>
      <c r="E40" s="591"/>
      <c r="F40" s="594"/>
      <c r="G40" s="594"/>
      <c r="H40" s="177" t="s">
        <v>73</v>
      </c>
      <c r="I40" s="14"/>
      <c r="J40" s="15"/>
      <c r="K40" s="15"/>
      <c r="L40" s="15"/>
      <c r="M40" s="16"/>
      <c r="N40" s="178">
        <f t="shared" si="1"/>
        <v>0</v>
      </c>
      <c r="O40" s="179">
        <f>N40*860/0.9*0.0000001</f>
        <v>0</v>
      </c>
      <c r="P40" s="600"/>
      <c r="Q40" s="599"/>
    </row>
    <row r="41" spans="1:17" ht="18" customHeight="1" thickBot="1" x14ac:dyDescent="0.3">
      <c r="A41" s="577"/>
      <c r="B41" s="582"/>
      <c r="C41" s="583"/>
      <c r="D41" s="584"/>
      <c r="E41" s="592"/>
      <c r="F41" s="595"/>
      <c r="G41" s="595"/>
      <c r="H41" s="180" t="s">
        <v>68</v>
      </c>
      <c r="I41" s="17"/>
      <c r="J41" s="18"/>
      <c r="K41" s="18"/>
      <c r="L41" s="18"/>
      <c r="M41" s="19"/>
      <c r="N41" s="181">
        <f t="shared" si="1"/>
        <v>0</v>
      </c>
      <c r="O41" s="182">
        <f t="shared" ref="O41" si="3">N41*860/0.9*0.0000001</f>
        <v>0</v>
      </c>
      <c r="P41" s="597" t="s">
        <v>74</v>
      </c>
      <c r="Q41" s="599">
        <f>O36+O40+O43</f>
        <v>0</v>
      </c>
    </row>
    <row r="42" spans="1:17" ht="18" customHeight="1" x14ac:dyDescent="0.25">
      <c r="A42" s="577"/>
      <c r="B42" s="582"/>
      <c r="C42" s="583"/>
      <c r="D42" s="584"/>
      <c r="E42" s="601">
        <v>4</v>
      </c>
      <c r="F42" s="602" t="s">
        <v>75</v>
      </c>
      <c r="G42" s="602" t="s">
        <v>27</v>
      </c>
      <c r="H42" s="188" t="s">
        <v>76</v>
      </c>
      <c r="I42" s="23"/>
      <c r="J42" s="24"/>
      <c r="K42" s="24"/>
      <c r="L42" s="24"/>
      <c r="M42" s="25"/>
      <c r="N42" s="189">
        <f t="shared" si="1"/>
        <v>0</v>
      </c>
      <c r="O42" s="190">
        <f>N42*0.187/1000/$M$10</f>
        <v>0</v>
      </c>
      <c r="P42" s="597"/>
      <c r="Q42" s="599"/>
    </row>
    <row r="43" spans="1:17" ht="18" customHeight="1" x14ac:dyDescent="0.25">
      <c r="A43" s="577"/>
      <c r="B43" s="582"/>
      <c r="C43" s="583"/>
      <c r="D43" s="584"/>
      <c r="E43" s="591"/>
      <c r="F43" s="594"/>
      <c r="G43" s="594"/>
      <c r="H43" s="177" t="s">
        <v>67</v>
      </c>
      <c r="I43" s="14"/>
      <c r="J43" s="15"/>
      <c r="K43" s="15"/>
      <c r="L43" s="15"/>
      <c r="M43" s="16"/>
      <c r="N43" s="178">
        <f t="shared" si="1"/>
        <v>0</v>
      </c>
      <c r="O43" s="191">
        <f t="shared" ref="O43:O44" si="4">N43*0.187/1000/$M$10</f>
        <v>0</v>
      </c>
      <c r="P43" s="540" t="s">
        <v>77</v>
      </c>
      <c r="Q43" s="542">
        <f>P7-Q35+Q41</f>
        <v>0</v>
      </c>
    </row>
    <row r="44" spans="1:17" ht="18" customHeight="1" thickBot="1" x14ac:dyDescent="0.3">
      <c r="A44" s="578"/>
      <c r="B44" s="585"/>
      <c r="C44" s="586"/>
      <c r="D44" s="587"/>
      <c r="E44" s="592"/>
      <c r="F44" s="595"/>
      <c r="G44" s="595"/>
      <c r="H44" s="180" t="s">
        <v>68</v>
      </c>
      <c r="I44" s="17"/>
      <c r="J44" s="18"/>
      <c r="K44" s="18"/>
      <c r="L44" s="18"/>
      <c r="M44" s="19"/>
      <c r="N44" s="181">
        <f t="shared" si="1"/>
        <v>0</v>
      </c>
      <c r="O44" s="192">
        <f t="shared" si="4"/>
        <v>0</v>
      </c>
      <c r="P44" s="541"/>
      <c r="Q44" s="543"/>
    </row>
    <row r="45" spans="1:17" ht="17.25" x14ac:dyDescent="0.25">
      <c r="A45" s="2"/>
      <c r="B45" s="193"/>
      <c r="C45" s="193"/>
      <c r="D45" s="193"/>
      <c r="E45" s="113"/>
      <c r="F45" s="113"/>
      <c r="G45" s="128"/>
      <c r="H45" s="128"/>
      <c r="I45" s="128"/>
      <c r="J45" s="128"/>
      <c r="K45" s="128"/>
      <c r="L45" s="128"/>
      <c r="M45" s="128"/>
      <c r="N45" s="128"/>
      <c r="O45" s="128"/>
      <c r="P45" s="128"/>
      <c r="Q45" s="128"/>
    </row>
    <row r="46" spans="1:17" ht="18.75" x14ac:dyDescent="0.25">
      <c r="A46" s="2"/>
      <c r="B46" s="128"/>
      <c r="C46" s="128"/>
      <c r="D46" s="603"/>
      <c r="E46" s="603"/>
      <c r="F46" s="603"/>
      <c r="G46" s="603"/>
      <c r="H46" s="128"/>
      <c r="I46" s="128"/>
      <c r="J46" s="128"/>
      <c r="K46" s="128"/>
      <c r="L46" s="128"/>
      <c r="M46" s="128"/>
      <c r="N46" s="128"/>
      <c r="O46" s="128"/>
      <c r="P46" s="128"/>
      <c r="Q46" s="128"/>
    </row>
    <row r="47" spans="1:17" ht="18.75" x14ac:dyDescent="0.25">
      <c r="A47" s="2"/>
      <c r="B47" s="128"/>
      <c r="C47" s="128"/>
      <c r="D47" s="194"/>
      <c r="E47" s="194"/>
      <c r="F47" s="83"/>
      <c r="G47" s="83"/>
      <c r="H47" s="128"/>
      <c r="I47" s="128"/>
      <c r="J47" s="128"/>
      <c r="K47" s="128"/>
      <c r="L47" s="128"/>
      <c r="M47" s="128"/>
      <c r="N47" s="128"/>
      <c r="O47" s="128"/>
      <c r="P47" s="128"/>
      <c r="Q47" s="128"/>
    </row>
    <row r="48" spans="1:17" ht="18.75" x14ac:dyDescent="0.25">
      <c r="A48" s="2"/>
      <c r="B48" s="128"/>
      <c r="C48" s="128"/>
      <c r="D48" s="83"/>
      <c r="E48" s="83"/>
      <c r="F48" s="195"/>
      <c r="G48" s="195"/>
      <c r="H48" s="128"/>
      <c r="I48" s="128"/>
      <c r="J48" s="128"/>
      <c r="K48" s="128"/>
      <c r="L48" s="128"/>
      <c r="M48" s="128"/>
      <c r="N48" s="128"/>
      <c r="O48" s="128"/>
      <c r="P48" s="128"/>
      <c r="Q48" s="128"/>
    </row>
    <row r="49" spans="1:17" ht="17.25" x14ac:dyDescent="0.25">
      <c r="A49" s="2"/>
      <c r="B49" s="193"/>
      <c r="C49" s="193"/>
      <c r="D49" s="196"/>
      <c r="E49" s="196"/>
      <c r="F49" s="113"/>
      <c r="G49" s="128"/>
      <c r="H49" s="128"/>
      <c r="I49" s="128"/>
      <c r="J49" s="128"/>
      <c r="K49" s="128"/>
      <c r="L49" s="128"/>
      <c r="M49" s="128"/>
      <c r="N49" s="128"/>
      <c r="O49" s="128"/>
      <c r="P49" s="128"/>
      <c r="Q49" s="128"/>
    </row>
    <row r="50" spans="1:17" ht="15.75" thickBot="1" x14ac:dyDescent="0.3">
      <c r="A50" s="113"/>
      <c r="B50" s="128"/>
      <c r="C50" s="128"/>
      <c r="D50" s="128"/>
      <c r="E50" s="128"/>
      <c r="F50" s="128"/>
      <c r="G50" s="128"/>
      <c r="H50" s="128"/>
      <c r="I50" s="128"/>
      <c r="J50" s="128"/>
      <c r="K50" s="128"/>
      <c r="L50" s="128"/>
      <c r="M50" s="128"/>
      <c r="N50" s="128"/>
      <c r="O50" s="128"/>
      <c r="P50" s="128"/>
      <c r="Q50" s="128"/>
    </row>
    <row r="51" spans="1:17" ht="19.5" thickBot="1" x14ac:dyDescent="0.3">
      <c r="A51" s="604" t="s">
        <v>78</v>
      </c>
      <c r="B51" s="607" t="s">
        <v>79</v>
      </c>
      <c r="C51" s="608"/>
      <c r="D51" s="609"/>
      <c r="E51" s="197" t="s">
        <v>80</v>
      </c>
      <c r="F51" s="198" t="s">
        <v>81</v>
      </c>
      <c r="G51" s="613" t="s">
        <v>82</v>
      </c>
      <c r="H51" s="614"/>
      <c r="I51" s="462" t="s">
        <v>83</v>
      </c>
      <c r="J51" s="462"/>
      <c r="K51" s="462"/>
      <c r="L51" s="462"/>
      <c r="M51" s="463"/>
      <c r="N51" s="128"/>
      <c r="O51" s="128"/>
      <c r="P51" s="128"/>
      <c r="Q51" s="128"/>
    </row>
    <row r="52" spans="1:17" ht="64.5" customHeight="1" thickBot="1" x14ac:dyDescent="0.3">
      <c r="A52" s="605"/>
      <c r="B52" s="610"/>
      <c r="C52" s="611"/>
      <c r="D52" s="612"/>
      <c r="E52" s="199" t="s">
        <v>27</v>
      </c>
      <c r="F52" s="200" t="s">
        <v>24</v>
      </c>
      <c r="G52" s="201" t="s">
        <v>84</v>
      </c>
      <c r="H52" s="202" t="str">
        <f>CONCATENATE(E52," / ",$Q$4)</f>
        <v>kWh / m²</v>
      </c>
      <c r="I52" s="203" t="s">
        <v>85</v>
      </c>
      <c r="J52" s="204" t="s">
        <v>86</v>
      </c>
      <c r="K52" s="205" t="s">
        <v>87</v>
      </c>
      <c r="L52" s="570" t="str">
        <f>IF(K53&lt;=100%,IF(K53&gt;0.95,"Copertura del 95% dei consumi raggiunta","E' necessario dettagliare maggiormente la suddivisione dei consumi"),"ATTENZIONE controllare i dati!")</f>
        <v>ATTENZIONE controllare i dati!</v>
      </c>
      <c r="M52" s="571"/>
      <c r="N52" s="128"/>
      <c r="O52" s="128"/>
      <c r="P52" s="206"/>
      <c r="Q52" s="128"/>
    </row>
    <row r="53" spans="1:17" ht="18" thickBot="1" x14ac:dyDescent="0.3">
      <c r="A53" s="606"/>
      <c r="B53" s="207" t="s">
        <v>88</v>
      </c>
      <c r="C53" s="574" t="s">
        <v>79</v>
      </c>
      <c r="D53" s="575"/>
      <c r="E53" s="208">
        <f>I7+N36</f>
        <v>0</v>
      </c>
      <c r="F53" s="209">
        <f>E53*0.187*10^-3</f>
        <v>0</v>
      </c>
      <c r="G53" s="26"/>
      <c r="H53" s="210" t="str">
        <f>IFERROR(E53/$P$4,"")</f>
        <v/>
      </c>
      <c r="I53" s="211">
        <f>E56+E76</f>
        <v>0</v>
      </c>
      <c r="J53" s="212">
        <f>E53-I53</f>
        <v>0</v>
      </c>
      <c r="K53" s="213" t="str">
        <f>IFERROR(I53/E53,"")</f>
        <v/>
      </c>
      <c r="L53" s="572"/>
      <c r="M53" s="573"/>
      <c r="N53" s="128"/>
      <c r="O53" s="128"/>
      <c r="P53" s="206"/>
      <c r="Q53" s="128"/>
    </row>
    <row r="54" spans="1:17" ht="15.75" thickBot="1" x14ac:dyDescent="0.3">
      <c r="A54" s="128"/>
      <c r="B54" s="128"/>
      <c r="C54" s="128"/>
      <c r="D54" s="128"/>
      <c r="E54" s="128"/>
      <c r="F54" s="128"/>
      <c r="G54" s="128"/>
      <c r="H54" s="128"/>
      <c r="I54" s="128"/>
      <c r="J54" s="128"/>
      <c r="K54" s="128"/>
      <c r="L54" s="128"/>
      <c r="M54" s="128"/>
      <c r="N54" s="128"/>
      <c r="O54" s="128"/>
      <c r="P54" s="206"/>
      <c r="Q54" s="128"/>
    </row>
    <row r="55" spans="1:17" ht="38.25" customHeight="1" thickBot="1" x14ac:dyDescent="0.3">
      <c r="A55" s="604" t="s">
        <v>89</v>
      </c>
      <c r="B55" s="617" t="s">
        <v>90</v>
      </c>
      <c r="C55" s="615" t="str">
        <f>B51</f>
        <v>ENERGIA ELETTRICA</v>
      </c>
      <c r="D55" s="616"/>
      <c r="E55" s="197" t="s">
        <v>80</v>
      </c>
      <c r="F55" s="214" t="s">
        <v>81</v>
      </c>
      <c r="G55" s="613" t="s">
        <v>91</v>
      </c>
      <c r="H55" s="614"/>
      <c r="I55" s="613" t="s">
        <v>92</v>
      </c>
      <c r="J55" s="660"/>
      <c r="K55" s="614"/>
      <c r="L55" s="462" t="s">
        <v>93</v>
      </c>
      <c r="M55" s="463"/>
      <c r="N55" s="128"/>
      <c r="O55" s="128"/>
      <c r="P55" s="128"/>
      <c r="Q55" s="128"/>
    </row>
    <row r="56" spans="1:17" ht="54" customHeight="1" thickBot="1" x14ac:dyDescent="0.3">
      <c r="A56" s="606"/>
      <c r="B56" s="619"/>
      <c r="C56" s="461" t="s">
        <v>94</v>
      </c>
      <c r="D56" s="463"/>
      <c r="E56" s="215">
        <f>SUM(E57:E73)</f>
        <v>0</v>
      </c>
      <c r="F56" s="216">
        <f>E56*0.187*10^-3</f>
        <v>0</v>
      </c>
      <c r="G56" s="217" t="s">
        <v>84</v>
      </c>
      <c r="H56" s="218" t="str">
        <f>CONCATENATE(E52," / ",$Q$4)</f>
        <v>kWh / m²</v>
      </c>
      <c r="I56" s="219" t="s">
        <v>21</v>
      </c>
      <c r="J56" s="220" t="s">
        <v>95</v>
      </c>
      <c r="K56" s="221" t="s">
        <v>84</v>
      </c>
      <c r="L56" s="222" t="s">
        <v>21</v>
      </c>
      <c r="M56" s="221" t="s">
        <v>96</v>
      </c>
      <c r="N56" s="128"/>
      <c r="O56" s="128"/>
      <c r="P56" s="128"/>
      <c r="Q56" s="128"/>
    </row>
    <row r="57" spans="1:17" ht="18" customHeight="1" x14ac:dyDescent="0.25">
      <c r="A57" s="626" t="s">
        <v>97</v>
      </c>
      <c r="B57" s="223" t="s">
        <v>98</v>
      </c>
      <c r="C57" s="620" t="s">
        <v>214</v>
      </c>
      <c r="D57" s="224" t="s">
        <v>164</v>
      </c>
      <c r="E57" s="27"/>
      <c r="F57" s="225" t="str">
        <f>IF(E57=0,"",E57*0.187*10^-3)</f>
        <v/>
      </c>
      <c r="G57" s="28"/>
      <c r="H57" s="226" t="str">
        <f>IFERROR(E57/$P$4,"")</f>
        <v/>
      </c>
      <c r="I57" s="96"/>
      <c r="J57" s="227" t="s">
        <v>160</v>
      </c>
      <c r="K57" s="87"/>
      <c r="L57" s="228" t="str">
        <f>IFERROR(E57/I57,"")</f>
        <v/>
      </c>
      <c r="M57" s="229" t="str">
        <f>IF(J57="","",(CONCATENATE($E$52," / ",J57)))</f>
        <v>kWh / n. mezzi serviti</v>
      </c>
      <c r="N57" s="137"/>
      <c r="O57" s="137"/>
      <c r="P57" s="137"/>
    </row>
    <row r="58" spans="1:17" ht="18" customHeight="1" x14ac:dyDescent="0.25">
      <c r="A58" s="627"/>
      <c r="B58" s="230" t="s">
        <v>99</v>
      </c>
      <c r="C58" s="621"/>
      <c r="D58" s="231" t="s">
        <v>149</v>
      </c>
      <c r="E58" s="29"/>
      <c r="F58" s="232" t="str">
        <f>IF(E58=0,"",E58*0.187*10^-3)</f>
        <v/>
      </c>
      <c r="G58" s="30"/>
      <c r="H58" s="233" t="str">
        <f>IFERROR(E58/$P$4,"")</f>
        <v/>
      </c>
      <c r="I58" s="62"/>
      <c r="J58" s="234" t="s">
        <v>160</v>
      </c>
      <c r="K58" s="57"/>
      <c r="L58" s="235" t="str">
        <f>IFERROR(E58/I58,"")</f>
        <v/>
      </c>
      <c r="M58" s="236" t="str">
        <f>IF(J58="","",(CONCATENATE($E$52," / ",J58)))</f>
        <v>kWh / n. mezzi serviti</v>
      </c>
      <c r="N58" s="137"/>
      <c r="O58" s="137"/>
      <c r="P58" s="137"/>
    </row>
    <row r="59" spans="1:17" ht="18" customHeight="1" x14ac:dyDescent="0.25">
      <c r="A59" s="627"/>
      <c r="B59" s="230" t="s">
        <v>100</v>
      </c>
      <c r="C59" s="621"/>
      <c r="D59" s="231" t="s">
        <v>208</v>
      </c>
      <c r="E59" s="29"/>
      <c r="F59" s="232" t="str">
        <f>IF(E59=0,"",E59*0.187*10^-3)</f>
        <v/>
      </c>
      <c r="G59" s="30"/>
      <c r="H59" s="233" t="str">
        <f>IFERROR(E59/$P$4,"")</f>
        <v/>
      </c>
      <c r="I59" s="62"/>
      <c r="J59" s="237" t="s">
        <v>166</v>
      </c>
      <c r="K59" s="57"/>
      <c r="L59" s="235" t="str">
        <f>IFERROR(E59/I59,"")</f>
        <v/>
      </c>
      <c r="M59" s="236" t="str">
        <f>IF(J59="","",(CONCATENATE($E$52," / ",J59)))</f>
        <v>kWh / m³</v>
      </c>
      <c r="N59" s="137"/>
      <c r="O59" s="137"/>
      <c r="P59" s="137"/>
    </row>
    <row r="60" spans="1:17" ht="18" customHeight="1" x14ac:dyDescent="0.25">
      <c r="A60" s="627"/>
      <c r="B60" s="230" t="s">
        <v>101</v>
      </c>
      <c r="C60" s="621"/>
      <c r="D60" s="238" t="s">
        <v>209</v>
      </c>
      <c r="E60" s="29"/>
      <c r="F60" s="232" t="str">
        <f>IF(E60=0,"",E60*0.187*10^-3)</f>
        <v/>
      </c>
      <c r="G60" s="30"/>
      <c r="H60" s="233" t="str">
        <f>IFERROR(E60/$P$4,"")</f>
        <v/>
      </c>
      <c r="I60" s="62"/>
      <c r="J60" s="237" t="s">
        <v>166</v>
      </c>
      <c r="K60" s="57"/>
      <c r="L60" s="235" t="str">
        <f>IFERROR(E60/I60,"")</f>
        <v/>
      </c>
      <c r="M60" s="236" t="str">
        <f>IF(J60="","",(CONCATENATE($E$52," / ",J60)))</f>
        <v>kWh / m³</v>
      </c>
      <c r="N60" s="137"/>
      <c r="O60" s="137"/>
      <c r="P60" s="137"/>
    </row>
    <row r="61" spans="1:17" ht="18" customHeight="1" x14ac:dyDescent="0.25">
      <c r="A61" s="627"/>
      <c r="B61" s="230" t="s">
        <v>102</v>
      </c>
      <c r="C61" s="621"/>
      <c r="D61" s="231" t="s">
        <v>210</v>
      </c>
      <c r="E61" s="29"/>
      <c r="F61" s="232" t="str">
        <f t="shared" ref="F61:F73" si="5">IF(E61=0,"",E61*0.187*10^-3)</f>
        <v/>
      </c>
      <c r="G61" s="30"/>
      <c r="H61" s="233" t="str">
        <f t="shared" ref="H61:H65" si="6">IFERROR(E61/$P$4,"")</f>
        <v/>
      </c>
      <c r="I61" s="62"/>
      <c r="J61" s="239" t="s">
        <v>166</v>
      </c>
      <c r="K61" s="57"/>
      <c r="L61" s="235" t="str">
        <f>IFERROR(E61/I61,"")</f>
        <v/>
      </c>
      <c r="M61" s="236" t="str">
        <f>IF(J61="","",(CONCATENATE($E$52," / ",J61)))</f>
        <v>kWh / m³</v>
      </c>
      <c r="N61" s="137"/>
      <c r="O61" s="137"/>
      <c r="P61" s="137"/>
    </row>
    <row r="62" spans="1:17" ht="18" customHeight="1" x14ac:dyDescent="0.25">
      <c r="A62" s="627"/>
      <c r="B62" s="230" t="s">
        <v>150</v>
      </c>
      <c r="C62" s="621"/>
      <c r="D62" s="103"/>
      <c r="E62" s="29"/>
      <c r="F62" s="232" t="str">
        <f>IF(E62=0,"",E62*0.187*10^-3)</f>
        <v/>
      </c>
      <c r="G62" s="30"/>
      <c r="H62" s="233" t="str">
        <f t="shared" si="6"/>
        <v/>
      </c>
      <c r="I62" s="62"/>
      <c r="J62" s="95"/>
      <c r="K62" s="57"/>
      <c r="L62" s="235" t="str">
        <f t="shared" ref="L62:L65" si="7">IFERROR(E62/I62,"")</f>
        <v/>
      </c>
      <c r="M62" s="240" t="str">
        <f t="shared" ref="M62:M65" si="8">IF(J62="","",(CONCATENATE($E$52," / ",J62)))</f>
        <v/>
      </c>
      <c r="N62" s="137"/>
      <c r="O62" s="137"/>
      <c r="P62" s="137"/>
    </row>
    <row r="63" spans="1:17" ht="18" customHeight="1" x14ac:dyDescent="0.25">
      <c r="A63" s="627"/>
      <c r="B63" s="230" t="s">
        <v>151</v>
      </c>
      <c r="C63" s="621"/>
      <c r="D63" s="103"/>
      <c r="E63" s="29"/>
      <c r="F63" s="232" t="str">
        <f t="shared" si="5"/>
        <v/>
      </c>
      <c r="G63" s="30"/>
      <c r="H63" s="233" t="str">
        <f>IFERROR(E63/$P$4,"")</f>
        <v/>
      </c>
      <c r="I63" s="62"/>
      <c r="J63" s="95"/>
      <c r="K63" s="57"/>
      <c r="L63" s="235" t="str">
        <f t="shared" si="7"/>
        <v/>
      </c>
      <c r="M63" s="240" t="str">
        <f t="shared" si="8"/>
        <v/>
      </c>
      <c r="N63" s="137"/>
      <c r="O63" s="137"/>
      <c r="P63" s="137"/>
    </row>
    <row r="64" spans="1:17" ht="18" customHeight="1" x14ac:dyDescent="0.25">
      <c r="A64" s="627"/>
      <c r="B64" s="230" t="s">
        <v>190</v>
      </c>
      <c r="C64" s="621"/>
      <c r="D64" s="104"/>
      <c r="E64" s="29"/>
      <c r="F64" s="232" t="str">
        <f t="shared" si="5"/>
        <v/>
      </c>
      <c r="G64" s="30"/>
      <c r="H64" s="233" t="str">
        <f t="shared" si="6"/>
        <v/>
      </c>
      <c r="I64" s="62"/>
      <c r="J64" s="56"/>
      <c r="K64" s="57"/>
      <c r="L64" s="235" t="str">
        <f t="shared" si="7"/>
        <v/>
      </c>
      <c r="M64" s="240" t="str">
        <f t="shared" si="8"/>
        <v/>
      </c>
      <c r="N64" s="137"/>
      <c r="O64" s="137"/>
      <c r="P64" s="137"/>
    </row>
    <row r="65" spans="1:17" ht="18" customHeight="1" x14ac:dyDescent="0.25">
      <c r="A65" s="627"/>
      <c r="B65" s="230" t="s">
        <v>191</v>
      </c>
      <c r="C65" s="621"/>
      <c r="D65" s="105"/>
      <c r="E65" s="29"/>
      <c r="F65" s="232" t="str">
        <f t="shared" si="5"/>
        <v/>
      </c>
      <c r="G65" s="30"/>
      <c r="H65" s="233" t="str">
        <f t="shared" si="6"/>
        <v/>
      </c>
      <c r="I65" s="62"/>
      <c r="J65" s="56"/>
      <c r="K65" s="57"/>
      <c r="L65" s="235" t="str">
        <f t="shared" si="7"/>
        <v/>
      </c>
      <c r="M65" s="240" t="str">
        <f t="shared" si="8"/>
        <v/>
      </c>
      <c r="N65" s="137"/>
      <c r="O65" s="137"/>
      <c r="P65" s="137"/>
    </row>
    <row r="66" spans="1:17" ht="18" customHeight="1" thickBot="1" x14ac:dyDescent="0.3">
      <c r="A66" s="627"/>
      <c r="B66" s="230" t="s">
        <v>192</v>
      </c>
      <c r="C66" s="622"/>
      <c r="D66" s="106"/>
      <c r="E66" s="29"/>
      <c r="F66" s="232" t="str">
        <f t="shared" si="5"/>
        <v/>
      </c>
      <c r="G66" s="30"/>
      <c r="H66" s="233" t="str">
        <f>IFERROR(E66/$P$4,"")</f>
        <v/>
      </c>
      <c r="I66" s="79"/>
      <c r="J66" s="56"/>
      <c r="K66" s="57"/>
      <c r="L66" s="235" t="str">
        <f>IFERROR(E66/I66,"")</f>
        <v/>
      </c>
      <c r="M66" s="240" t="str">
        <f>IF(J66="","",(CONCATENATE($E$52," / ",J66)))</f>
        <v/>
      </c>
      <c r="N66" s="137"/>
      <c r="O66" s="137"/>
      <c r="P66" s="137"/>
    </row>
    <row r="67" spans="1:17" ht="18" customHeight="1" x14ac:dyDescent="0.25">
      <c r="A67" s="627"/>
      <c r="B67" s="230" t="s">
        <v>193</v>
      </c>
      <c r="C67" s="623" t="s">
        <v>159</v>
      </c>
      <c r="D67" s="241" t="s">
        <v>189</v>
      </c>
      <c r="E67" s="102"/>
      <c r="F67" s="242" t="str">
        <f t="shared" si="5"/>
        <v/>
      </c>
      <c r="G67" s="99"/>
      <c r="H67" s="243" t="str">
        <f>IFERROR(E67/$P$4,"")</f>
        <v/>
      </c>
      <c r="I67" s="244">
        <f>I22</f>
        <v>0</v>
      </c>
      <c r="J67" s="239" t="s">
        <v>16</v>
      </c>
      <c r="K67" s="78"/>
      <c r="L67" s="245" t="str">
        <f>IFERROR(E67/$I$67,"")</f>
        <v/>
      </c>
      <c r="M67" s="246" t="str">
        <f>IF(J67="","",(CONCATENATE($E$52," / ",J67)))</f>
        <v>kWh / m²</v>
      </c>
      <c r="N67" s="137"/>
      <c r="O67" s="137"/>
      <c r="P67" s="137"/>
    </row>
    <row r="68" spans="1:17" ht="18" customHeight="1" x14ac:dyDescent="0.25">
      <c r="A68" s="627"/>
      <c r="B68" s="230" t="s">
        <v>194</v>
      </c>
      <c r="C68" s="624"/>
      <c r="D68" s="107"/>
      <c r="E68" s="33"/>
      <c r="F68" s="247" t="str">
        <f t="shared" si="5"/>
        <v/>
      </c>
      <c r="G68" s="100"/>
      <c r="H68" s="248" t="str">
        <f t="shared" ref="H68:H73" si="9">IFERROR(E68/$P$4,"")</f>
        <v/>
      </c>
      <c r="I68" s="97"/>
      <c r="J68" s="95"/>
      <c r="K68" s="58"/>
      <c r="L68" s="249" t="str">
        <f>IFERROR(E68/$I$67,"")</f>
        <v/>
      </c>
      <c r="M68" s="240" t="str">
        <f t="shared" ref="M68:M73" si="10">IF(J68="","",(CONCATENATE($E$52," / ",J68)))</f>
        <v/>
      </c>
      <c r="N68" s="137"/>
      <c r="O68" s="137"/>
      <c r="P68" s="137"/>
    </row>
    <row r="69" spans="1:17" ht="18" customHeight="1" x14ac:dyDescent="0.25">
      <c r="A69" s="627"/>
      <c r="B69" s="230" t="s">
        <v>195</v>
      </c>
      <c r="C69" s="624"/>
      <c r="D69" s="107"/>
      <c r="E69" s="33"/>
      <c r="F69" s="247" t="str">
        <f t="shared" si="5"/>
        <v/>
      </c>
      <c r="G69" s="100"/>
      <c r="H69" s="248" t="str">
        <f t="shared" si="9"/>
        <v/>
      </c>
      <c r="I69" s="98"/>
      <c r="J69" s="95"/>
      <c r="K69" s="58"/>
      <c r="L69" s="249" t="str">
        <f t="shared" ref="L69:L73" si="11">IFERROR(E69/$I$67,"")</f>
        <v/>
      </c>
      <c r="M69" s="240" t="str">
        <f t="shared" si="10"/>
        <v/>
      </c>
      <c r="N69" s="137"/>
      <c r="O69" s="137"/>
      <c r="P69" s="137"/>
    </row>
    <row r="70" spans="1:17" ht="18" customHeight="1" x14ac:dyDescent="0.25">
      <c r="A70" s="627"/>
      <c r="B70" s="230" t="s">
        <v>196</v>
      </c>
      <c r="C70" s="624"/>
      <c r="D70" s="107"/>
      <c r="E70" s="33"/>
      <c r="F70" s="247" t="str">
        <f t="shared" si="5"/>
        <v/>
      </c>
      <c r="G70" s="100"/>
      <c r="H70" s="248" t="str">
        <f t="shared" si="9"/>
        <v/>
      </c>
      <c r="I70" s="98"/>
      <c r="J70" s="95"/>
      <c r="K70" s="58"/>
      <c r="L70" s="249" t="str">
        <f t="shared" si="11"/>
        <v/>
      </c>
      <c r="M70" s="240" t="str">
        <f t="shared" si="10"/>
        <v/>
      </c>
      <c r="N70" s="137"/>
      <c r="O70" s="137"/>
      <c r="P70" s="137"/>
    </row>
    <row r="71" spans="1:17" ht="18" customHeight="1" x14ac:dyDescent="0.25">
      <c r="A71" s="627"/>
      <c r="B71" s="230" t="s">
        <v>197</v>
      </c>
      <c r="C71" s="624"/>
      <c r="D71" s="107"/>
      <c r="E71" s="33"/>
      <c r="F71" s="247" t="str">
        <f>IF(E71=0,"",E71*0.187*10^-3)</f>
        <v/>
      </c>
      <c r="G71" s="100"/>
      <c r="H71" s="248" t="str">
        <f t="shared" si="9"/>
        <v/>
      </c>
      <c r="I71" s="98"/>
      <c r="J71" s="95"/>
      <c r="K71" s="58"/>
      <c r="L71" s="249" t="str">
        <f t="shared" si="11"/>
        <v/>
      </c>
      <c r="M71" s="240" t="str">
        <f t="shared" si="10"/>
        <v/>
      </c>
      <c r="N71" s="137"/>
      <c r="O71" s="137"/>
      <c r="P71" s="137"/>
    </row>
    <row r="72" spans="1:17" ht="18" customHeight="1" x14ac:dyDescent="0.25">
      <c r="A72" s="627"/>
      <c r="B72" s="230" t="s">
        <v>212</v>
      </c>
      <c r="C72" s="624"/>
      <c r="D72" s="108"/>
      <c r="E72" s="33"/>
      <c r="F72" s="247" t="str">
        <f t="shared" si="5"/>
        <v/>
      </c>
      <c r="G72" s="100"/>
      <c r="H72" s="248" t="str">
        <f t="shared" si="9"/>
        <v/>
      </c>
      <c r="I72" s="98"/>
      <c r="J72" s="72"/>
      <c r="K72" s="58"/>
      <c r="L72" s="249" t="str">
        <f t="shared" si="11"/>
        <v/>
      </c>
      <c r="M72" s="240" t="str">
        <f t="shared" si="10"/>
        <v/>
      </c>
      <c r="N72" s="137"/>
      <c r="O72" s="137"/>
      <c r="P72" s="137"/>
    </row>
    <row r="73" spans="1:17" ht="18" customHeight="1" thickBot="1" x14ac:dyDescent="0.3">
      <c r="A73" s="628"/>
      <c r="B73" s="250" t="s">
        <v>213</v>
      </c>
      <c r="C73" s="625"/>
      <c r="D73" s="109"/>
      <c r="E73" s="39"/>
      <c r="F73" s="251" t="str">
        <f t="shared" si="5"/>
        <v/>
      </c>
      <c r="G73" s="101"/>
      <c r="H73" s="252" t="str">
        <f t="shared" si="9"/>
        <v/>
      </c>
      <c r="I73" s="82"/>
      <c r="J73" s="253"/>
      <c r="K73" s="61"/>
      <c r="L73" s="254" t="str">
        <f t="shared" si="11"/>
        <v/>
      </c>
      <c r="M73" s="255" t="str">
        <f t="shared" si="10"/>
        <v/>
      </c>
      <c r="N73" s="137"/>
      <c r="O73" s="137"/>
      <c r="P73" s="137"/>
    </row>
    <row r="74" spans="1:17" ht="15.75" customHeight="1" thickBot="1" x14ac:dyDescent="0.3">
      <c r="Q74" s="137"/>
    </row>
    <row r="75" spans="1:17" ht="36" customHeight="1" thickBot="1" x14ac:dyDescent="0.3">
      <c r="A75" s="256" t="s">
        <v>89</v>
      </c>
      <c r="B75" s="617" t="s">
        <v>104</v>
      </c>
      <c r="C75" s="615" t="str">
        <f>B51</f>
        <v>ENERGIA ELETTRICA</v>
      </c>
      <c r="D75" s="616"/>
      <c r="E75" s="197" t="s">
        <v>80</v>
      </c>
      <c r="F75" s="214" t="s">
        <v>81</v>
      </c>
      <c r="G75" s="461" t="s">
        <v>91</v>
      </c>
      <c r="H75" s="463"/>
      <c r="I75" s="461" t="s">
        <v>92</v>
      </c>
      <c r="J75" s="462"/>
      <c r="K75" s="463"/>
      <c r="L75" s="461" t="s">
        <v>93</v>
      </c>
      <c r="M75" s="463"/>
      <c r="N75" s="128"/>
      <c r="O75" s="128"/>
      <c r="P75" s="128"/>
      <c r="Q75" s="137"/>
    </row>
    <row r="76" spans="1:17" ht="42.75" customHeight="1" thickBot="1" x14ac:dyDescent="0.3">
      <c r="A76" s="257"/>
      <c r="B76" s="618"/>
      <c r="C76" s="461" t="s">
        <v>105</v>
      </c>
      <c r="D76" s="463"/>
      <c r="E76" s="258">
        <f>SUM(E77:E89)</f>
        <v>0</v>
      </c>
      <c r="F76" s="259">
        <f>E76*0.187*10^-3</f>
        <v>0</v>
      </c>
      <c r="G76" s="219" t="s">
        <v>84</v>
      </c>
      <c r="H76" s="221" t="str">
        <f>CONCATENATE(E52," / ",$Q$4)</f>
        <v>kWh / m²</v>
      </c>
      <c r="I76" s="219" t="s">
        <v>21</v>
      </c>
      <c r="J76" s="220" t="s">
        <v>95</v>
      </c>
      <c r="K76" s="221" t="s">
        <v>84</v>
      </c>
      <c r="L76" s="222" t="s">
        <v>21</v>
      </c>
      <c r="M76" s="221" t="s">
        <v>96</v>
      </c>
      <c r="N76" s="128"/>
      <c r="O76" s="128"/>
      <c r="P76" s="128"/>
      <c r="Q76" s="128"/>
    </row>
    <row r="77" spans="1:17" ht="18" customHeight="1" x14ac:dyDescent="0.25">
      <c r="A77" s="604" t="s">
        <v>97</v>
      </c>
      <c r="B77" s="223" t="s">
        <v>106</v>
      </c>
      <c r="C77" s="629" t="s">
        <v>214</v>
      </c>
      <c r="D77" s="260" t="s">
        <v>211</v>
      </c>
      <c r="E77" s="33"/>
      <c r="F77" s="232" t="str">
        <f t="shared" ref="F77:F81" si="12">IF(E77=0,"",E77*0.187*10^-3)</f>
        <v/>
      </c>
      <c r="G77" s="30"/>
      <c r="H77" s="233" t="str">
        <f>IFERROR(E77/$P$4,"")</f>
        <v/>
      </c>
      <c r="I77" s="62"/>
      <c r="J77" s="239" t="s">
        <v>16</v>
      </c>
      <c r="K77" s="87"/>
      <c r="L77" s="261" t="str">
        <f>IF(I77=0,"",E77/I77)</f>
        <v/>
      </c>
      <c r="M77" s="229" t="str">
        <f t="shared" ref="M77:M89" si="13">IF(J77="","",(CONCATENATE($E$52," / ",J77)))</f>
        <v>kWh / m²</v>
      </c>
      <c r="N77" s="137"/>
      <c r="Q77" s="128"/>
    </row>
    <row r="78" spans="1:17" ht="18" customHeight="1" x14ac:dyDescent="0.25">
      <c r="A78" s="605"/>
      <c r="B78" s="230" t="s">
        <v>107</v>
      </c>
      <c r="C78" s="630"/>
      <c r="D78" s="262" t="s">
        <v>152</v>
      </c>
      <c r="E78" s="84"/>
      <c r="F78" s="263" t="str">
        <f t="shared" si="12"/>
        <v/>
      </c>
      <c r="G78" s="31"/>
      <c r="H78" s="264" t="str">
        <f t="shared" ref="H78:H80" si="14">IFERROR(E78/$P$4,"")</f>
        <v/>
      </c>
      <c r="I78" s="265"/>
      <c r="J78" s="266" t="s">
        <v>16</v>
      </c>
      <c r="K78" s="57"/>
      <c r="L78" s="267" t="str">
        <f>IF(E78=0,"",E78/I78)</f>
        <v/>
      </c>
      <c r="M78" s="236" t="str">
        <f t="shared" si="13"/>
        <v>kWh / m²</v>
      </c>
      <c r="N78" s="137"/>
      <c r="Q78" s="128"/>
    </row>
    <row r="79" spans="1:17" ht="18" customHeight="1" x14ac:dyDescent="0.25">
      <c r="A79" s="605"/>
      <c r="B79" s="230" t="s">
        <v>108</v>
      </c>
      <c r="C79" s="630"/>
      <c r="D79" s="260" t="s">
        <v>153</v>
      </c>
      <c r="E79" s="34"/>
      <c r="F79" s="232" t="str">
        <f t="shared" si="12"/>
        <v/>
      </c>
      <c r="G79" s="30"/>
      <c r="H79" s="233" t="str">
        <f t="shared" si="14"/>
        <v/>
      </c>
      <c r="I79" s="268"/>
      <c r="J79" s="269" t="s">
        <v>50</v>
      </c>
      <c r="K79" s="57"/>
      <c r="L79" s="267" t="str">
        <f>IF(E79=0,"",E79/I79)</f>
        <v/>
      </c>
      <c r="M79" s="236" t="str">
        <f t="shared" si="13"/>
        <v>kWh / m³</v>
      </c>
      <c r="N79" s="137"/>
      <c r="Q79" s="128"/>
    </row>
    <row r="80" spans="1:17" ht="18" customHeight="1" x14ac:dyDescent="0.25">
      <c r="A80" s="605"/>
      <c r="B80" s="230" t="s">
        <v>109</v>
      </c>
      <c r="C80" s="630"/>
      <c r="D80" s="107"/>
      <c r="E80" s="34"/>
      <c r="F80" s="232" t="str">
        <f t="shared" si="12"/>
        <v/>
      </c>
      <c r="G80" s="30"/>
      <c r="H80" s="233" t="str">
        <f t="shared" si="14"/>
        <v/>
      </c>
      <c r="I80" s="268"/>
      <c r="J80" s="270"/>
      <c r="K80" s="57"/>
      <c r="L80" s="267" t="str">
        <f t="shared" ref="L80:L83" si="15">IF(E80=0,"",E80/I80)</f>
        <v/>
      </c>
      <c r="M80" s="240" t="str">
        <f t="shared" si="13"/>
        <v/>
      </c>
      <c r="N80" s="137"/>
      <c r="Q80" s="128"/>
    </row>
    <row r="81" spans="1:33" ht="18" customHeight="1" x14ac:dyDescent="0.25">
      <c r="A81" s="605"/>
      <c r="B81" s="230" t="s">
        <v>110</v>
      </c>
      <c r="C81" s="630"/>
      <c r="D81" s="271"/>
      <c r="E81" s="272"/>
      <c r="F81" s="232" t="str">
        <f t="shared" si="12"/>
        <v/>
      </c>
      <c r="G81" s="272"/>
      <c r="H81" s="273" t="str">
        <f t="shared" ref="H81:H89" si="16">IFERROR(E81/$P$4,"")</f>
        <v/>
      </c>
      <c r="I81" s="274"/>
      <c r="J81" s="275"/>
      <c r="K81" s="276"/>
      <c r="L81" s="277" t="str">
        <f t="shared" si="15"/>
        <v/>
      </c>
      <c r="M81" s="240" t="str">
        <f t="shared" si="13"/>
        <v/>
      </c>
      <c r="N81" s="137"/>
      <c r="Q81" s="128"/>
    </row>
    <row r="82" spans="1:33" ht="18" customHeight="1" x14ac:dyDescent="0.25">
      <c r="A82" s="605"/>
      <c r="B82" s="230" t="s">
        <v>111</v>
      </c>
      <c r="C82" s="630"/>
      <c r="D82" s="271"/>
      <c r="E82" s="34"/>
      <c r="F82" s="232" t="str">
        <f t="shared" ref="F82:F89" si="17">IF(E82=0,"",E82*0.187*10^-3)</f>
        <v/>
      </c>
      <c r="G82" s="30"/>
      <c r="H82" s="233" t="str">
        <f t="shared" si="16"/>
        <v/>
      </c>
      <c r="I82" s="59"/>
      <c r="J82" s="60"/>
      <c r="K82" s="57"/>
      <c r="L82" s="267" t="str">
        <f t="shared" si="15"/>
        <v/>
      </c>
      <c r="M82" s="240" t="str">
        <f t="shared" si="13"/>
        <v/>
      </c>
      <c r="N82" s="137"/>
      <c r="Q82" s="128"/>
    </row>
    <row r="83" spans="1:33" ht="18" customHeight="1" thickBot="1" x14ac:dyDescent="0.3">
      <c r="A83" s="605"/>
      <c r="B83" s="230" t="s">
        <v>112</v>
      </c>
      <c r="C83" s="631"/>
      <c r="D83" s="278"/>
      <c r="E83" s="34"/>
      <c r="F83" s="232" t="str">
        <f t="shared" si="17"/>
        <v/>
      </c>
      <c r="G83" s="30"/>
      <c r="H83" s="233" t="str">
        <f t="shared" si="16"/>
        <v/>
      </c>
      <c r="I83" s="59"/>
      <c r="J83" s="60"/>
      <c r="K83" s="57"/>
      <c r="L83" s="267" t="str">
        <f t="shared" si="15"/>
        <v/>
      </c>
      <c r="M83" s="240" t="str">
        <f t="shared" si="13"/>
        <v/>
      </c>
      <c r="N83" s="137"/>
      <c r="Q83" s="128"/>
    </row>
    <row r="84" spans="1:33" ht="18" customHeight="1" x14ac:dyDescent="0.25">
      <c r="A84" s="605"/>
      <c r="B84" s="230" t="s">
        <v>198</v>
      </c>
      <c r="C84" s="632" t="s">
        <v>159</v>
      </c>
      <c r="D84" s="279" t="s">
        <v>165</v>
      </c>
      <c r="E84" s="40"/>
      <c r="F84" s="280" t="str">
        <f t="shared" si="17"/>
        <v/>
      </c>
      <c r="G84" s="80"/>
      <c r="H84" s="281" t="str">
        <f t="shared" si="16"/>
        <v/>
      </c>
      <c r="I84" s="282">
        <f>I22</f>
        <v>0</v>
      </c>
      <c r="J84" s="239" t="s">
        <v>16</v>
      </c>
      <c r="K84" s="78"/>
      <c r="L84" s="283" t="str">
        <f>IF(E84=0,"",E84/I84)</f>
        <v/>
      </c>
      <c r="M84" s="284" t="str">
        <f t="shared" si="13"/>
        <v>kWh / m²</v>
      </c>
      <c r="N84" s="137"/>
      <c r="Q84" s="128"/>
    </row>
    <row r="85" spans="1:33" ht="18" customHeight="1" x14ac:dyDescent="0.25">
      <c r="A85" s="605"/>
      <c r="B85" s="230" t="s">
        <v>199</v>
      </c>
      <c r="C85" s="632"/>
      <c r="D85" s="260" t="s">
        <v>204</v>
      </c>
      <c r="E85" s="34"/>
      <c r="F85" s="232" t="str">
        <f t="shared" si="17"/>
        <v/>
      </c>
      <c r="G85" s="37"/>
      <c r="H85" s="233" t="str">
        <f t="shared" si="16"/>
        <v/>
      </c>
      <c r="I85" s="285">
        <f>I26</f>
        <v>0</v>
      </c>
      <c r="J85" s="269" t="s">
        <v>50</v>
      </c>
      <c r="K85" s="58"/>
      <c r="L85" s="267" t="str">
        <f>IF(E85=0,"",E85/$I$84)</f>
        <v/>
      </c>
      <c r="M85" s="236" t="str">
        <f t="shared" si="13"/>
        <v>kWh / m³</v>
      </c>
      <c r="N85" s="137"/>
      <c r="O85" s="137"/>
      <c r="P85" s="137"/>
      <c r="Q85" s="128"/>
    </row>
    <row r="86" spans="1:33" ht="18" customHeight="1" x14ac:dyDescent="0.25">
      <c r="A86" s="605"/>
      <c r="B86" s="230" t="s">
        <v>200</v>
      </c>
      <c r="C86" s="632"/>
      <c r="D86" s="286"/>
      <c r="E86" s="34"/>
      <c r="F86" s="232" t="str">
        <f t="shared" si="17"/>
        <v/>
      </c>
      <c r="G86" s="37"/>
      <c r="H86" s="233" t="str">
        <f t="shared" si="16"/>
        <v/>
      </c>
      <c r="I86" s="79"/>
      <c r="J86" s="287"/>
      <c r="K86" s="58"/>
      <c r="L86" s="267" t="str">
        <f>IF(E86=0,"",E86/$I$84)</f>
        <v/>
      </c>
      <c r="M86" s="240" t="str">
        <f t="shared" si="13"/>
        <v/>
      </c>
      <c r="N86" s="137"/>
      <c r="O86" s="137"/>
      <c r="P86" s="137"/>
      <c r="Q86" s="128"/>
    </row>
    <row r="87" spans="1:33" ht="18" customHeight="1" x14ac:dyDescent="0.25">
      <c r="A87" s="605"/>
      <c r="B87" s="230" t="s">
        <v>201</v>
      </c>
      <c r="C87" s="632"/>
      <c r="D87" s="286"/>
      <c r="E87" s="97"/>
      <c r="F87" s="232" t="str">
        <f t="shared" si="17"/>
        <v/>
      </c>
      <c r="G87" s="62"/>
      <c r="H87" s="233" t="str">
        <f t="shared" si="16"/>
        <v/>
      </c>
      <c r="I87" s="79"/>
      <c r="J87" s="60"/>
      <c r="K87" s="58"/>
      <c r="L87" s="267" t="str">
        <f>IF(E87=0,"",E87/$I$84)</f>
        <v/>
      </c>
      <c r="M87" s="240" t="str">
        <f t="shared" si="13"/>
        <v/>
      </c>
      <c r="N87" s="128"/>
      <c r="O87" s="128"/>
      <c r="P87" s="128"/>
      <c r="Q87" s="128"/>
    </row>
    <row r="88" spans="1:33" ht="18" customHeight="1" x14ac:dyDescent="0.25">
      <c r="A88" s="605"/>
      <c r="B88" s="230" t="s">
        <v>202</v>
      </c>
      <c r="C88" s="632"/>
      <c r="D88" s="286"/>
      <c r="E88" s="63"/>
      <c r="F88" s="232" t="str">
        <f t="shared" si="17"/>
        <v/>
      </c>
      <c r="G88" s="30"/>
      <c r="H88" s="233" t="str">
        <f t="shared" si="16"/>
        <v/>
      </c>
      <c r="I88" s="288"/>
      <c r="J88" s="270"/>
      <c r="K88" s="58"/>
      <c r="L88" s="267" t="str">
        <f>IF(I88=0,"",E88/I88)</f>
        <v/>
      </c>
      <c r="M88" s="240" t="str">
        <f t="shared" si="13"/>
        <v/>
      </c>
      <c r="N88" s="128"/>
      <c r="O88" s="128"/>
      <c r="P88" s="128"/>
      <c r="Q88" s="128"/>
      <c r="AC88" s="289">
        <f>VLOOKUP(B122,$AH$8:$AI$16,2,0)</f>
        <v>10</v>
      </c>
      <c r="AD88" s="289"/>
      <c r="AE88" s="289"/>
      <c r="AF88" s="289"/>
      <c r="AG88" s="290">
        <f>IFERROR(VLOOKUP(B122,$AH$8:$AP$16,9,0),"")</f>
        <v>1</v>
      </c>
    </row>
    <row r="89" spans="1:33" ht="18" customHeight="1" thickBot="1" x14ac:dyDescent="0.3">
      <c r="A89" s="606"/>
      <c r="B89" s="250" t="s">
        <v>203</v>
      </c>
      <c r="C89" s="633"/>
      <c r="D89" s="109"/>
      <c r="E89" s="81"/>
      <c r="F89" s="291" t="str">
        <f t="shared" si="17"/>
        <v/>
      </c>
      <c r="G89" s="36"/>
      <c r="H89" s="292" t="str">
        <f t="shared" si="16"/>
        <v/>
      </c>
      <c r="I89" s="82"/>
      <c r="J89" s="253"/>
      <c r="K89" s="61"/>
      <c r="L89" s="293" t="str">
        <f t="shared" ref="L89" si="18">IF(E89=0,"",E89/I89)</f>
        <v/>
      </c>
      <c r="M89" s="255" t="str">
        <f t="shared" si="13"/>
        <v/>
      </c>
      <c r="N89" s="128"/>
      <c r="O89" s="128"/>
      <c r="P89" s="128"/>
      <c r="Q89" s="128"/>
      <c r="AC89" s="289">
        <f>$AC$88</f>
        <v>10</v>
      </c>
      <c r="AD89" s="289"/>
      <c r="AE89" s="289"/>
      <c r="AF89" s="289"/>
      <c r="AG89" s="289"/>
    </row>
    <row r="90" spans="1:33" ht="15.75" customHeight="1" x14ac:dyDescent="0.25">
      <c r="A90" s="128"/>
      <c r="B90" s="128"/>
      <c r="C90" s="128"/>
      <c r="D90" s="128"/>
      <c r="E90" s="128"/>
      <c r="F90" s="128"/>
      <c r="G90" s="128"/>
      <c r="H90" s="128"/>
      <c r="I90" s="128"/>
      <c r="J90" s="128"/>
      <c r="K90" s="128"/>
      <c r="L90" s="128"/>
      <c r="M90" s="128"/>
      <c r="N90" s="128"/>
      <c r="O90" s="128"/>
      <c r="P90" s="128"/>
      <c r="Q90" s="128"/>
      <c r="AC90" s="289">
        <f t="shared" ref="AC90:AC111" si="19">$AC$88</f>
        <v>10</v>
      </c>
      <c r="AD90" s="289"/>
      <c r="AE90" s="289"/>
      <c r="AF90" s="289"/>
      <c r="AG90" s="289"/>
    </row>
    <row r="91" spans="1:33" ht="15.75" customHeight="1" x14ac:dyDescent="0.25">
      <c r="A91" s="128"/>
      <c r="B91" s="128"/>
      <c r="C91" s="128"/>
      <c r="D91" s="128"/>
      <c r="E91" s="128"/>
      <c r="F91" s="128"/>
      <c r="G91" s="128"/>
      <c r="H91" s="128"/>
      <c r="I91" s="128"/>
      <c r="J91" s="128"/>
      <c r="K91" s="128"/>
      <c r="L91" s="128"/>
      <c r="M91" s="128"/>
      <c r="N91" s="128"/>
      <c r="O91" s="128"/>
      <c r="P91" s="128"/>
      <c r="Q91" s="128"/>
      <c r="AC91" s="289">
        <f t="shared" si="19"/>
        <v>10</v>
      </c>
      <c r="AD91" s="289"/>
      <c r="AE91" s="289"/>
      <c r="AF91" s="289"/>
      <c r="AG91" s="289"/>
    </row>
    <row r="92" spans="1:33" ht="15.75" customHeight="1" x14ac:dyDescent="0.25">
      <c r="A92" s="128"/>
      <c r="B92" s="128"/>
      <c r="C92" s="128"/>
      <c r="D92" s="128"/>
      <c r="E92" s="128"/>
      <c r="F92" s="128"/>
      <c r="G92" s="128"/>
      <c r="H92" s="128"/>
      <c r="I92" s="128"/>
      <c r="J92" s="128"/>
      <c r="K92" s="128"/>
      <c r="L92" s="128"/>
      <c r="M92" s="128"/>
      <c r="N92" s="128"/>
      <c r="O92" s="128"/>
      <c r="P92" s="128"/>
      <c r="Q92" s="128"/>
      <c r="AC92" s="289">
        <f t="shared" si="19"/>
        <v>10</v>
      </c>
      <c r="AD92" s="289"/>
      <c r="AE92" s="289"/>
      <c r="AF92" s="289"/>
      <c r="AG92" s="289"/>
    </row>
    <row r="93" spans="1:33" ht="16.5" customHeight="1" thickBot="1" x14ac:dyDescent="0.3">
      <c r="A93" s="128"/>
      <c r="B93" s="128"/>
      <c r="C93" s="128"/>
      <c r="D93" s="128"/>
      <c r="E93" s="128"/>
      <c r="F93" s="128"/>
      <c r="G93" s="128"/>
      <c r="H93" s="128"/>
      <c r="I93" s="128"/>
      <c r="J93" s="128"/>
      <c r="K93" s="128"/>
      <c r="L93" s="128"/>
      <c r="M93" s="128"/>
      <c r="N93" s="128"/>
      <c r="O93" s="128"/>
      <c r="P93" s="128"/>
      <c r="Q93" s="128"/>
      <c r="AC93" s="289">
        <f t="shared" si="19"/>
        <v>10</v>
      </c>
      <c r="AD93" s="289">
        <f>VLOOKUP(C110,$AH$20:$AI$22,2,0)</f>
        <v>3</v>
      </c>
      <c r="AE93" s="289"/>
      <c r="AF93" s="289"/>
      <c r="AG93" s="289"/>
    </row>
    <row r="94" spans="1:33" ht="18.75" customHeight="1" thickBot="1" x14ac:dyDescent="0.3">
      <c r="A94" s="440" t="s">
        <v>78</v>
      </c>
      <c r="B94" s="634" t="s">
        <v>167</v>
      </c>
      <c r="C94" s="635"/>
      <c r="D94" s="636"/>
      <c r="E94" s="294" t="s">
        <v>80</v>
      </c>
      <c r="F94" s="295" t="s">
        <v>81</v>
      </c>
      <c r="G94" s="438" t="s">
        <v>82</v>
      </c>
      <c r="H94" s="439"/>
      <c r="I94" s="438" t="s">
        <v>83</v>
      </c>
      <c r="J94" s="464"/>
      <c r="K94" s="464"/>
      <c r="L94" s="464"/>
      <c r="M94" s="439"/>
      <c r="N94" s="128"/>
      <c r="O94" s="128"/>
      <c r="Q94" s="128"/>
      <c r="AC94" s="289">
        <f t="shared" si="19"/>
        <v>10</v>
      </c>
      <c r="AD94" s="289">
        <f>$AD$93</f>
        <v>3</v>
      </c>
      <c r="AE94" s="289">
        <v>1</v>
      </c>
      <c r="AF94" s="289"/>
      <c r="AG94" s="289"/>
    </row>
    <row r="95" spans="1:33" ht="72" customHeight="1" thickBot="1" x14ac:dyDescent="0.3">
      <c r="A95" s="458"/>
      <c r="B95" s="637"/>
      <c r="C95" s="638"/>
      <c r="D95" s="639"/>
      <c r="E95" s="296" t="s">
        <v>250</v>
      </c>
      <c r="F95" s="297" t="s">
        <v>24</v>
      </c>
      <c r="G95" s="298" t="s">
        <v>84</v>
      </c>
      <c r="H95" s="299" t="str">
        <f>CONCATENATE(E95," / ",$Q$4)</f>
        <v>Sm³ / m²</v>
      </c>
      <c r="I95" s="300" t="s">
        <v>256</v>
      </c>
      <c r="J95" s="301" t="s">
        <v>257</v>
      </c>
      <c r="K95" s="302" t="s">
        <v>87</v>
      </c>
      <c r="L95" s="649" t="str">
        <f>IF(B94="","",IF(K96&lt;=100%,IF(K96&gt;0.95,"Copertura del 95% dei consumi raggiunta","E' necessario dettagliare maggiormente la suddivisione dei consumi"),"ATTENZIONE controllare i dati!"))</f>
        <v>ATTENZIONE controllare i dati!</v>
      </c>
      <c r="M95" s="650"/>
      <c r="N95" s="128"/>
      <c r="O95" s="128"/>
      <c r="Q95" s="128"/>
      <c r="AC95" s="289">
        <f t="shared" si="19"/>
        <v>10</v>
      </c>
      <c r="AD95" s="289">
        <f t="shared" ref="AD95:AD111" si="20">$AD$93</f>
        <v>3</v>
      </c>
      <c r="AE95" s="289">
        <v>2</v>
      </c>
      <c r="AF95" s="289"/>
      <c r="AG95" s="289"/>
    </row>
    <row r="96" spans="1:33" ht="18" thickBot="1" x14ac:dyDescent="0.3">
      <c r="A96" s="441"/>
      <c r="B96" s="303" t="s">
        <v>223</v>
      </c>
      <c r="C96" s="656" t="str">
        <f>B94</f>
        <v>GAS NATURALE</v>
      </c>
      <c r="D96" s="657"/>
      <c r="E96" s="304">
        <f>I8</f>
        <v>0</v>
      </c>
      <c r="F96" s="305">
        <f>IFERROR(E96*0.825*10^-3,"")</f>
        <v>0</v>
      </c>
      <c r="G96" s="38"/>
      <c r="H96" s="306" t="str">
        <f>IFERROR(E96/$P$4,"")</f>
        <v/>
      </c>
      <c r="I96" s="307">
        <f>E99+E110</f>
        <v>0</v>
      </c>
      <c r="J96" s="308">
        <f>E96-I96</f>
        <v>0</v>
      </c>
      <c r="K96" s="309" t="str">
        <f>IFERROR(I96/E96,"")</f>
        <v/>
      </c>
      <c r="L96" s="651"/>
      <c r="M96" s="652"/>
      <c r="N96" s="128"/>
      <c r="O96" s="128"/>
      <c r="Q96" s="128"/>
      <c r="AC96" s="289">
        <f t="shared" si="19"/>
        <v>10</v>
      </c>
      <c r="AD96" s="289">
        <f t="shared" si="20"/>
        <v>3</v>
      </c>
      <c r="AE96" s="289">
        <v>3</v>
      </c>
      <c r="AF96" s="289"/>
      <c r="AG96" s="289"/>
    </row>
    <row r="97" spans="1:33" ht="15.75" thickBot="1" x14ac:dyDescent="0.3">
      <c r="A97" s="128"/>
      <c r="B97" s="128"/>
      <c r="C97" s="128"/>
      <c r="D97" s="128"/>
      <c r="E97" s="128"/>
      <c r="F97" s="128"/>
      <c r="G97" s="128"/>
      <c r="H97" s="128"/>
      <c r="I97" s="128"/>
      <c r="J97" s="128"/>
      <c r="K97" s="128"/>
      <c r="L97" s="128"/>
      <c r="M97" s="128"/>
      <c r="N97" s="128"/>
      <c r="O97" s="128"/>
      <c r="Q97" s="128"/>
      <c r="AC97" s="289">
        <f t="shared" si="19"/>
        <v>10</v>
      </c>
      <c r="AD97" s="289">
        <f t="shared" si="20"/>
        <v>3</v>
      </c>
      <c r="AE97" s="289">
        <v>4</v>
      </c>
      <c r="AF97" s="289"/>
      <c r="AG97" s="289"/>
    </row>
    <row r="98" spans="1:33" ht="28.5" customHeight="1" thickBot="1" x14ac:dyDescent="0.3">
      <c r="A98" s="440" t="s">
        <v>89</v>
      </c>
      <c r="B98" s="450" t="s">
        <v>215</v>
      </c>
      <c r="C98" s="442" t="str">
        <f>B94</f>
        <v>GAS NATURALE</v>
      </c>
      <c r="D98" s="443"/>
      <c r="E98" s="294" t="s">
        <v>80</v>
      </c>
      <c r="F98" s="310" t="s">
        <v>81</v>
      </c>
      <c r="G98" s="438" t="s">
        <v>91</v>
      </c>
      <c r="H98" s="439"/>
      <c r="I98" s="438" t="s">
        <v>92</v>
      </c>
      <c r="J98" s="464"/>
      <c r="K98" s="439"/>
      <c r="L98" s="438" t="s">
        <v>93</v>
      </c>
      <c r="M98" s="439"/>
      <c r="Q98" s="128"/>
      <c r="AC98" s="289">
        <f t="shared" si="19"/>
        <v>10</v>
      </c>
      <c r="AD98" s="289">
        <f t="shared" si="20"/>
        <v>3</v>
      </c>
      <c r="AE98" s="289">
        <v>5</v>
      </c>
      <c r="AF98" s="289"/>
      <c r="AG98" s="289"/>
    </row>
    <row r="99" spans="1:33" ht="59.25" customHeight="1" thickBot="1" x14ac:dyDescent="0.3">
      <c r="A99" s="441"/>
      <c r="B99" s="452"/>
      <c r="C99" s="438" t="s">
        <v>94</v>
      </c>
      <c r="D99" s="439"/>
      <c r="E99" s="311">
        <f>SUM(E100:E107)</f>
        <v>0</v>
      </c>
      <c r="F99" s="312">
        <f>IFERROR(E99*0.825*10^-3,"")</f>
        <v>0</v>
      </c>
      <c r="G99" s="313" t="s">
        <v>84</v>
      </c>
      <c r="H99" s="314" t="str">
        <f>CONCATENATE(E95," / ",$Q$4)</f>
        <v>Sm³ / m²</v>
      </c>
      <c r="I99" s="315" t="s">
        <v>21</v>
      </c>
      <c r="J99" s="316" t="s">
        <v>95</v>
      </c>
      <c r="K99" s="317" t="s">
        <v>84</v>
      </c>
      <c r="L99" s="318" t="s">
        <v>21</v>
      </c>
      <c r="M99" s="314" t="str">
        <f>CONCATENATE(E95," / ","D.S.")</f>
        <v>Sm³ / D.S.</v>
      </c>
      <c r="Q99" s="128"/>
      <c r="AC99" s="289">
        <f t="shared" si="19"/>
        <v>10</v>
      </c>
      <c r="AD99" s="289">
        <f t="shared" si="20"/>
        <v>3</v>
      </c>
      <c r="AE99" s="289">
        <v>6</v>
      </c>
      <c r="AF99" s="289"/>
      <c r="AG99" s="289"/>
    </row>
    <row r="100" spans="1:33" ht="18" customHeight="1" x14ac:dyDescent="0.25">
      <c r="A100" s="444" t="s">
        <v>97</v>
      </c>
      <c r="B100" s="319" t="s">
        <v>216</v>
      </c>
      <c r="C100" s="447" t="s">
        <v>214</v>
      </c>
      <c r="D100" s="320"/>
      <c r="E100" s="32"/>
      <c r="F100" s="321" t="str">
        <f>IF(E100=0,"",E100*0.825*10^-3)</f>
        <v/>
      </c>
      <c r="G100" s="88"/>
      <c r="H100" s="322" t="str">
        <f>IFERROR(E100/$P$4,"")</f>
        <v/>
      </c>
      <c r="I100" s="323"/>
      <c r="J100" s="324"/>
      <c r="K100" s="87"/>
      <c r="L100" s="325" t="str">
        <f>IF(I100=0,"",E100/I100)</f>
        <v/>
      </c>
      <c r="M100" s="326" t="str">
        <f>(CONCATENATE($E$95," / ",J100))</f>
        <v xml:space="preserve">Sm³ / </v>
      </c>
      <c r="Q100" s="128"/>
      <c r="AC100" s="289">
        <f t="shared" si="19"/>
        <v>10</v>
      </c>
      <c r="AD100" s="289">
        <f t="shared" si="20"/>
        <v>3</v>
      </c>
      <c r="AE100" s="289">
        <v>7</v>
      </c>
      <c r="AF100" s="289"/>
      <c r="AG100" s="289"/>
    </row>
    <row r="101" spans="1:33" ht="18" customHeight="1" x14ac:dyDescent="0.25">
      <c r="A101" s="445"/>
      <c r="B101" s="327" t="s">
        <v>217</v>
      </c>
      <c r="C101" s="448"/>
      <c r="D101" s="328"/>
      <c r="E101" s="33"/>
      <c r="F101" s="329" t="str">
        <f>IF(E101=0,"",E101*0.825*10^-3)</f>
        <v/>
      </c>
      <c r="G101" s="89"/>
      <c r="H101" s="330" t="str">
        <f t="shared" ref="H101:H107" si="21">IFERROR(E101/$P$4,"")</f>
        <v/>
      </c>
      <c r="I101" s="62"/>
      <c r="J101" s="56"/>
      <c r="K101" s="57"/>
      <c r="L101" s="331" t="str">
        <f t="shared" ref="L101:L106" si="22">IF(E101=0,"",E101/I101)</f>
        <v/>
      </c>
      <c r="M101" s="332" t="str">
        <f t="shared" ref="M101:M107" si="23">(CONCATENATE($E$95," / ",J101))</f>
        <v xml:space="preserve">Sm³ / </v>
      </c>
      <c r="Q101" s="128"/>
      <c r="AC101" s="289">
        <f t="shared" si="19"/>
        <v>10</v>
      </c>
      <c r="AD101" s="289">
        <f t="shared" si="20"/>
        <v>3</v>
      </c>
      <c r="AE101" s="289">
        <v>8</v>
      </c>
      <c r="AF101" s="289"/>
      <c r="AG101" s="289"/>
    </row>
    <row r="102" spans="1:33" ht="18" customHeight="1" x14ac:dyDescent="0.25">
      <c r="A102" s="445"/>
      <c r="B102" s="327" t="s">
        <v>218</v>
      </c>
      <c r="C102" s="448"/>
      <c r="D102" s="328"/>
      <c r="E102" s="34"/>
      <c r="F102" s="329" t="str">
        <f t="shared" ref="F102:F107" si="24">IF(E102=0,"",E102*0.825*10^-3)</f>
        <v/>
      </c>
      <c r="G102" s="89"/>
      <c r="H102" s="330" t="str">
        <f t="shared" si="21"/>
        <v/>
      </c>
      <c r="I102" s="268"/>
      <c r="J102" s="60"/>
      <c r="K102" s="57"/>
      <c r="L102" s="331" t="str">
        <f t="shared" si="22"/>
        <v/>
      </c>
      <c r="M102" s="332" t="str">
        <f t="shared" si="23"/>
        <v xml:space="preserve">Sm³ / </v>
      </c>
      <c r="Q102" s="128"/>
      <c r="AC102" s="289">
        <f t="shared" si="19"/>
        <v>10</v>
      </c>
      <c r="AD102" s="289">
        <f t="shared" si="20"/>
        <v>3</v>
      </c>
      <c r="AE102" s="289">
        <v>9</v>
      </c>
      <c r="AF102" s="289"/>
      <c r="AG102" s="289"/>
    </row>
    <row r="103" spans="1:33" ht="18" customHeight="1" x14ac:dyDescent="0.25">
      <c r="A103" s="445"/>
      <c r="B103" s="327" t="s">
        <v>219</v>
      </c>
      <c r="C103" s="448"/>
      <c r="D103" s="68"/>
      <c r="E103" s="34"/>
      <c r="F103" s="329" t="str">
        <f t="shared" si="24"/>
        <v/>
      </c>
      <c r="G103" s="89"/>
      <c r="H103" s="330" t="str">
        <f t="shared" si="21"/>
        <v/>
      </c>
      <c r="I103" s="70"/>
      <c r="J103" s="56"/>
      <c r="K103" s="57"/>
      <c r="L103" s="331" t="str">
        <f t="shared" si="22"/>
        <v/>
      </c>
      <c r="M103" s="332" t="str">
        <f t="shared" si="23"/>
        <v xml:space="preserve">Sm³ / </v>
      </c>
      <c r="Q103" s="128"/>
      <c r="AC103" s="289">
        <f t="shared" si="19"/>
        <v>10</v>
      </c>
      <c r="AD103" s="289">
        <f t="shared" si="20"/>
        <v>3</v>
      </c>
      <c r="AE103" s="289">
        <v>10</v>
      </c>
      <c r="AF103" s="289"/>
      <c r="AG103" s="289"/>
    </row>
    <row r="104" spans="1:33" ht="18" customHeight="1" thickBot="1" x14ac:dyDescent="0.3">
      <c r="A104" s="445"/>
      <c r="B104" s="327" t="s">
        <v>220</v>
      </c>
      <c r="C104" s="449"/>
      <c r="D104" s="69"/>
      <c r="E104" s="39"/>
      <c r="F104" s="333" t="str">
        <f t="shared" si="24"/>
        <v/>
      </c>
      <c r="G104" s="93"/>
      <c r="H104" s="334" t="str">
        <f t="shared" si="21"/>
        <v/>
      </c>
      <c r="I104" s="71"/>
      <c r="J104" s="72"/>
      <c r="K104" s="58"/>
      <c r="L104" s="335" t="str">
        <f t="shared" si="22"/>
        <v/>
      </c>
      <c r="M104" s="336" t="str">
        <f t="shared" si="23"/>
        <v xml:space="preserve">Sm³ / </v>
      </c>
      <c r="Q104" s="128"/>
      <c r="AC104" s="289">
        <f t="shared" si="19"/>
        <v>10</v>
      </c>
      <c r="AD104" s="289">
        <f t="shared" si="20"/>
        <v>3</v>
      </c>
      <c r="AE104" s="289">
        <v>1</v>
      </c>
      <c r="AF104" s="289"/>
      <c r="AG104" s="289"/>
    </row>
    <row r="105" spans="1:33" ht="18" customHeight="1" x14ac:dyDescent="0.25">
      <c r="A105" s="445"/>
      <c r="B105" s="327" t="s">
        <v>221</v>
      </c>
      <c r="C105" s="653" t="s">
        <v>159</v>
      </c>
      <c r="D105" s="320"/>
      <c r="E105" s="32"/>
      <c r="F105" s="321" t="str">
        <f t="shared" si="24"/>
        <v/>
      </c>
      <c r="G105" s="88"/>
      <c r="H105" s="322" t="str">
        <f t="shared" si="21"/>
        <v/>
      </c>
      <c r="I105" s="337"/>
      <c r="J105" s="324"/>
      <c r="K105" s="55"/>
      <c r="L105" s="325" t="str">
        <f t="shared" si="22"/>
        <v/>
      </c>
      <c r="M105" s="326" t="str">
        <f t="shared" si="23"/>
        <v xml:space="preserve">Sm³ / </v>
      </c>
      <c r="Q105" s="128"/>
      <c r="AC105" s="289">
        <f t="shared" si="19"/>
        <v>10</v>
      </c>
      <c r="AD105" s="289">
        <f t="shared" si="20"/>
        <v>3</v>
      </c>
      <c r="AE105" s="289">
        <v>2</v>
      </c>
      <c r="AF105" s="289"/>
      <c r="AG105" s="289"/>
    </row>
    <row r="106" spans="1:33" ht="18" customHeight="1" x14ac:dyDescent="0.25">
      <c r="A106" s="445"/>
      <c r="B106" s="327" t="s">
        <v>222</v>
      </c>
      <c r="C106" s="654"/>
      <c r="D106" s="107"/>
      <c r="E106" s="85"/>
      <c r="F106" s="329" t="str">
        <f t="shared" si="24"/>
        <v/>
      </c>
      <c r="G106" s="91"/>
      <c r="H106" s="338" t="str">
        <f t="shared" si="21"/>
        <v/>
      </c>
      <c r="I106" s="339"/>
      <c r="J106" s="340"/>
      <c r="K106" s="58"/>
      <c r="L106" s="341" t="str">
        <f t="shared" si="22"/>
        <v/>
      </c>
      <c r="M106" s="342" t="str">
        <f t="shared" si="23"/>
        <v xml:space="preserve">Sm³ / </v>
      </c>
      <c r="Q106" s="128"/>
      <c r="AC106" s="289">
        <f t="shared" si="19"/>
        <v>10</v>
      </c>
      <c r="AD106" s="289"/>
      <c r="AE106" s="289"/>
      <c r="AF106" s="289"/>
      <c r="AG106" s="289"/>
    </row>
    <row r="107" spans="1:33" ht="18" customHeight="1" thickBot="1" x14ac:dyDescent="0.3">
      <c r="A107" s="446"/>
      <c r="B107" s="343" t="s">
        <v>251</v>
      </c>
      <c r="C107" s="655"/>
      <c r="D107" s="344"/>
      <c r="E107" s="35"/>
      <c r="F107" s="333" t="str">
        <f t="shared" si="24"/>
        <v/>
      </c>
      <c r="G107" s="92"/>
      <c r="H107" s="334" t="str">
        <f t="shared" si="21"/>
        <v/>
      </c>
      <c r="I107" s="345"/>
      <c r="J107" s="253"/>
      <c r="K107" s="61"/>
      <c r="L107" s="335" t="str">
        <f>IF(E107=0,"",E107/$I$118)</f>
        <v/>
      </c>
      <c r="M107" s="336" t="str">
        <f t="shared" si="23"/>
        <v xml:space="preserve">Sm³ / </v>
      </c>
      <c r="Q107" s="128"/>
      <c r="AC107" s="289">
        <f t="shared" si="19"/>
        <v>10</v>
      </c>
      <c r="AD107" s="289">
        <f t="shared" si="20"/>
        <v>3</v>
      </c>
      <c r="AE107" s="289">
        <v>3</v>
      </c>
      <c r="AF107" s="289"/>
      <c r="AG107" s="289"/>
    </row>
    <row r="108" spans="1:33" ht="15.75" customHeight="1" thickBot="1" x14ac:dyDescent="0.3">
      <c r="Q108" s="128"/>
      <c r="AC108" s="289">
        <f t="shared" si="19"/>
        <v>10</v>
      </c>
      <c r="AD108" s="289">
        <f t="shared" si="20"/>
        <v>3</v>
      </c>
      <c r="AE108" s="289">
        <v>4</v>
      </c>
      <c r="AF108" s="289"/>
      <c r="AG108" s="289"/>
    </row>
    <row r="109" spans="1:33" ht="19.5" thickBot="1" x14ac:dyDescent="0.3">
      <c r="A109" s="346" t="s">
        <v>89</v>
      </c>
      <c r="B109" s="450" t="s">
        <v>224</v>
      </c>
      <c r="C109" s="442" t="str">
        <f>C96</f>
        <v>GAS NATURALE</v>
      </c>
      <c r="D109" s="443"/>
      <c r="E109" s="294" t="s">
        <v>80</v>
      </c>
      <c r="F109" s="310" t="s">
        <v>81</v>
      </c>
      <c r="G109" s="438" t="s">
        <v>91</v>
      </c>
      <c r="H109" s="439"/>
      <c r="I109" s="438" t="s">
        <v>92</v>
      </c>
      <c r="J109" s="464"/>
      <c r="K109" s="439"/>
      <c r="L109" s="438" t="s">
        <v>93</v>
      </c>
      <c r="M109" s="439"/>
      <c r="Q109" s="128"/>
      <c r="AC109" s="289">
        <f t="shared" si="19"/>
        <v>10</v>
      </c>
      <c r="AD109" s="289">
        <f t="shared" si="20"/>
        <v>3</v>
      </c>
      <c r="AE109" s="289">
        <v>5</v>
      </c>
      <c r="AF109" s="289"/>
      <c r="AG109" s="289"/>
    </row>
    <row r="110" spans="1:33" ht="54.75" customHeight="1" thickBot="1" x14ac:dyDescent="0.3">
      <c r="A110" s="347"/>
      <c r="B110" s="451"/>
      <c r="C110" s="438" t="s">
        <v>105</v>
      </c>
      <c r="D110" s="439"/>
      <c r="E110" s="311">
        <f>SUM(E111:E118)</f>
        <v>0</v>
      </c>
      <c r="F110" s="312">
        <f>IFERROR(E110*0.825*10^-3,"")</f>
        <v>0</v>
      </c>
      <c r="G110" s="315" t="s">
        <v>84</v>
      </c>
      <c r="H110" s="317" t="str">
        <f>CONCATENATE(E95," / ",$Q$4)</f>
        <v>Sm³ / m²</v>
      </c>
      <c r="I110" s="315" t="s">
        <v>21</v>
      </c>
      <c r="J110" s="316" t="s">
        <v>95</v>
      </c>
      <c r="K110" s="317" t="s">
        <v>84</v>
      </c>
      <c r="L110" s="348" t="s">
        <v>21</v>
      </c>
      <c r="M110" s="317" t="str">
        <f>CONCATENATE(E95," / ","D.S.")</f>
        <v>Sm³ / D.S.</v>
      </c>
      <c r="N110" s="128"/>
      <c r="O110" s="128"/>
      <c r="Q110" s="128"/>
      <c r="AC110" s="289">
        <f t="shared" si="19"/>
        <v>10</v>
      </c>
      <c r="AD110" s="289">
        <f t="shared" si="20"/>
        <v>3</v>
      </c>
      <c r="AE110" s="289">
        <v>3</v>
      </c>
      <c r="AF110" s="289">
        <v>1</v>
      </c>
      <c r="AG110" s="289"/>
    </row>
    <row r="111" spans="1:33" ht="18" customHeight="1" x14ac:dyDescent="0.25">
      <c r="A111" s="440" t="s">
        <v>97</v>
      </c>
      <c r="B111" s="319" t="s">
        <v>225</v>
      </c>
      <c r="C111" s="453" t="s">
        <v>214</v>
      </c>
      <c r="D111" s="349" t="s">
        <v>205</v>
      </c>
      <c r="E111" s="32"/>
      <c r="F111" s="321" t="str">
        <f>IF(E111=0,"",E111*0.825*10^-3)</f>
        <v/>
      </c>
      <c r="G111" s="88"/>
      <c r="H111" s="322" t="str">
        <f>IFERROR(E111/$P$4,"")</f>
        <v/>
      </c>
      <c r="I111" s="323"/>
      <c r="J111" s="350" t="s">
        <v>50</v>
      </c>
      <c r="K111" s="87"/>
      <c r="L111" s="351" t="str">
        <f>IF(I111=0,"",E111/I111)</f>
        <v/>
      </c>
      <c r="M111" s="326" t="str">
        <f>(CONCATENATE($E$95," / ",J111))</f>
        <v>Sm³ / m³</v>
      </c>
      <c r="N111" s="128"/>
      <c r="O111" s="128"/>
      <c r="Q111" s="128"/>
      <c r="AC111" s="289">
        <f t="shared" si="19"/>
        <v>10</v>
      </c>
      <c r="AD111" s="289">
        <f t="shared" si="20"/>
        <v>3</v>
      </c>
      <c r="AE111" s="289">
        <v>3</v>
      </c>
      <c r="AF111" s="289">
        <v>2</v>
      </c>
      <c r="AG111" s="289"/>
    </row>
    <row r="112" spans="1:33" ht="18" customHeight="1" x14ac:dyDescent="0.25">
      <c r="A112" s="458"/>
      <c r="B112" s="327" t="s">
        <v>226</v>
      </c>
      <c r="C112" s="454"/>
      <c r="D112" s="328"/>
      <c r="E112" s="33"/>
      <c r="F112" s="329" t="str">
        <f t="shared" ref="F112:F118" si="25">IF(E112=0,"",E112*0.825*10^-3)</f>
        <v/>
      </c>
      <c r="G112" s="89"/>
      <c r="H112" s="330" t="str">
        <f>IFERROR(E112/$P$4,"")</f>
        <v/>
      </c>
      <c r="I112" s="62"/>
      <c r="J112" s="56"/>
      <c r="K112" s="57"/>
      <c r="L112" s="352" t="str">
        <f t="shared" ref="L112:L117" si="26">IF(E112=0,"",E112/I112)</f>
        <v/>
      </c>
      <c r="M112" s="332" t="str">
        <f>(CONCATENATE($E$95," / ",J112))</f>
        <v xml:space="preserve">Sm³ / </v>
      </c>
      <c r="N112" s="128"/>
      <c r="O112" s="128"/>
      <c r="Q112" s="128"/>
    </row>
    <row r="113" spans="1:42" ht="18" customHeight="1" x14ac:dyDescent="0.25">
      <c r="A113" s="458"/>
      <c r="B113" s="327" t="s">
        <v>227</v>
      </c>
      <c r="C113" s="454"/>
      <c r="D113" s="328"/>
      <c r="E113" s="34"/>
      <c r="F113" s="329" t="str">
        <f t="shared" si="25"/>
        <v/>
      </c>
      <c r="G113" s="89"/>
      <c r="H113" s="330" t="str">
        <f t="shared" ref="H113:H118" si="27">IFERROR(E113/$P$4,"")</f>
        <v/>
      </c>
      <c r="I113" s="268"/>
      <c r="J113" s="60"/>
      <c r="K113" s="57"/>
      <c r="L113" s="352" t="str">
        <f t="shared" si="26"/>
        <v/>
      </c>
      <c r="M113" s="332" t="str">
        <f>(CONCATENATE($E$95," / ",J113))</f>
        <v xml:space="preserve">Sm³ / </v>
      </c>
      <c r="N113" s="128"/>
      <c r="O113" s="128"/>
      <c r="Q113" s="128"/>
      <c r="AC113" s="289" t="e">
        <f>VLOOKUP(#REF!,$AH$8:$AI$16,2,0)</f>
        <v>#REF!</v>
      </c>
      <c r="AD113" s="289"/>
      <c r="AE113" s="289"/>
      <c r="AF113" s="289"/>
      <c r="AG113" s="289" t="str">
        <f>IFERROR(VLOOKUP(#REF!,$AH$8:$AP$16,9,0),"")</f>
        <v/>
      </c>
    </row>
    <row r="114" spans="1:42" ht="18" customHeight="1" x14ac:dyDescent="0.25">
      <c r="A114" s="458"/>
      <c r="B114" s="327" t="s">
        <v>228</v>
      </c>
      <c r="C114" s="454"/>
      <c r="D114" s="68"/>
      <c r="E114" s="34"/>
      <c r="F114" s="329" t="str">
        <f>IF(E114=0,"",E114*0.825*10^-3)</f>
        <v/>
      </c>
      <c r="G114" s="89"/>
      <c r="H114" s="330" t="str">
        <f t="shared" si="27"/>
        <v/>
      </c>
      <c r="I114" s="70"/>
      <c r="J114" s="56"/>
      <c r="K114" s="57"/>
      <c r="L114" s="352" t="str">
        <f t="shared" si="26"/>
        <v/>
      </c>
      <c r="M114" s="332" t="str">
        <f>(CONCATENATE($E$95," / ",J114))</f>
        <v xml:space="preserve">Sm³ / </v>
      </c>
      <c r="N114" s="128"/>
      <c r="O114" s="128"/>
      <c r="Q114" s="128"/>
      <c r="AC114" s="289" t="e">
        <f>$AC$113</f>
        <v>#REF!</v>
      </c>
      <c r="AD114" s="289"/>
      <c r="AE114" s="289"/>
      <c r="AF114" s="289"/>
      <c r="AG114" s="289"/>
    </row>
    <row r="115" spans="1:42" ht="18" customHeight="1" thickBot="1" x14ac:dyDescent="0.3">
      <c r="A115" s="458"/>
      <c r="B115" s="327" t="s">
        <v>229</v>
      </c>
      <c r="C115" s="455"/>
      <c r="D115" s="69"/>
      <c r="E115" s="39"/>
      <c r="F115" s="333" t="str">
        <f t="shared" si="25"/>
        <v/>
      </c>
      <c r="G115" s="90"/>
      <c r="H115" s="353" t="str">
        <f t="shared" si="27"/>
        <v/>
      </c>
      <c r="I115" s="71"/>
      <c r="J115" s="72"/>
      <c r="K115" s="58"/>
      <c r="L115" s="354" t="str">
        <f t="shared" si="26"/>
        <v/>
      </c>
      <c r="M115" s="355" t="str">
        <f>(CONCATENATE($E$95," / ",J115))</f>
        <v xml:space="preserve">Sm³ / </v>
      </c>
      <c r="N115" s="128"/>
      <c r="O115" s="128"/>
      <c r="P115" s="128"/>
      <c r="Q115" s="128"/>
      <c r="AC115" s="289" t="e">
        <f t="shared" ref="AC115:AC124" si="28">$AC$113</f>
        <v>#REF!</v>
      </c>
      <c r="AD115" s="289"/>
      <c r="AE115" s="289"/>
      <c r="AF115" s="289"/>
      <c r="AG115" s="289"/>
    </row>
    <row r="116" spans="1:42" ht="18" customHeight="1" x14ac:dyDescent="0.25">
      <c r="A116" s="458"/>
      <c r="B116" s="327" t="s">
        <v>230</v>
      </c>
      <c r="C116" s="450" t="s">
        <v>159</v>
      </c>
      <c r="D116" s="349" t="s">
        <v>205</v>
      </c>
      <c r="E116" s="32"/>
      <c r="F116" s="321" t="str">
        <f t="shared" si="25"/>
        <v/>
      </c>
      <c r="G116" s="88"/>
      <c r="H116" s="322" t="str">
        <f t="shared" si="27"/>
        <v/>
      </c>
      <c r="I116" s="337"/>
      <c r="J116" s="350" t="s">
        <v>50</v>
      </c>
      <c r="K116" s="55"/>
      <c r="L116" s="325" t="str">
        <f t="shared" si="26"/>
        <v/>
      </c>
      <c r="M116" s="326" t="str">
        <f>(CONCATENATE($E$95," / ",$J$116))</f>
        <v>Sm³ / m³</v>
      </c>
      <c r="N116" s="128"/>
      <c r="O116" s="128"/>
      <c r="P116" s="128"/>
      <c r="Q116" s="128"/>
      <c r="AC116" s="289" t="e">
        <f t="shared" si="28"/>
        <v>#REF!</v>
      </c>
      <c r="AD116" s="289">
        <f>VLOOKUP(C127,$AH$20:$AI$22,2,0)</f>
        <v>2</v>
      </c>
      <c r="AE116" s="289"/>
      <c r="AF116" s="289"/>
      <c r="AG116" s="289"/>
    </row>
    <row r="117" spans="1:42" ht="18" customHeight="1" x14ac:dyDescent="0.25">
      <c r="A117" s="458"/>
      <c r="B117" s="327" t="s">
        <v>231</v>
      </c>
      <c r="C117" s="451"/>
      <c r="D117" s="107"/>
      <c r="E117" s="85"/>
      <c r="F117" s="329" t="str">
        <f t="shared" si="25"/>
        <v/>
      </c>
      <c r="G117" s="91"/>
      <c r="H117" s="338" t="str">
        <f t="shared" si="27"/>
        <v/>
      </c>
      <c r="I117" s="339"/>
      <c r="J117" s="340"/>
      <c r="K117" s="58"/>
      <c r="L117" s="356" t="str">
        <f t="shared" si="26"/>
        <v/>
      </c>
      <c r="M117" s="342" t="str">
        <f>(CONCATENATE($E$95," / ",$J$116))</f>
        <v>Sm³ / m³</v>
      </c>
      <c r="N117" s="128"/>
      <c r="O117" s="128"/>
      <c r="P117" s="128"/>
      <c r="Q117" s="128"/>
      <c r="AC117" s="289"/>
      <c r="AD117" s="289"/>
      <c r="AE117" s="289"/>
      <c r="AF117" s="289"/>
      <c r="AG117" s="289"/>
    </row>
    <row r="118" spans="1:42" ht="18" customHeight="1" thickBot="1" x14ac:dyDescent="0.3">
      <c r="A118" s="441"/>
      <c r="B118" s="343" t="s">
        <v>252</v>
      </c>
      <c r="C118" s="452"/>
      <c r="D118" s="344"/>
      <c r="E118" s="35"/>
      <c r="F118" s="333" t="str">
        <f t="shared" si="25"/>
        <v/>
      </c>
      <c r="G118" s="92"/>
      <c r="H118" s="334" t="str">
        <f t="shared" si="27"/>
        <v/>
      </c>
      <c r="I118" s="345"/>
      <c r="J118" s="253"/>
      <c r="K118" s="61"/>
      <c r="L118" s="357" t="str">
        <f>IF(E118=0,"",E118/$I$118)</f>
        <v/>
      </c>
      <c r="M118" s="336" t="str">
        <f>(CONCATENATE($E$95," / ",$J$118))</f>
        <v xml:space="preserve">Sm³ / </v>
      </c>
      <c r="N118" s="128"/>
      <c r="O118" s="128"/>
      <c r="P118" s="128"/>
      <c r="Q118" s="128"/>
      <c r="AC118" s="289" t="e">
        <f t="shared" si="28"/>
        <v>#REF!</v>
      </c>
      <c r="AD118" s="289">
        <f>$AD$116</f>
        <v>2</v>
      </c>
      <c r="AE118" s="289">
        <v>1</v>
      </c>
      <c r="AF118" s="289"/>
      <c r="AG118" s="289"/>
    </row>
    <row r="119" spans="1:42" ht="22.5" customHeight="1" x14ac:dyDescent="0.25">
      <c r="N119" s="128"/>
      <c r="O119" s="128"/>
      <c r="P119" s="128"/>
      <c r="Q119" s="128"/>
      <c r="AC119" s="289" t="e">
        <f t="shared" si="28"/>
        <v>#REF!</v>
      </c>
      <c r="AD119" s="289">
        <f t="shared" ref="AD119:AD124" si="29">$AD$116</f>
        <v>2</v>
      </c>
      <c r="AE119" s="289">
        <v>2</v>
      </c>
      <c r="AF119" s="289"/>
      <c r="AG119" s="289"/>
    </row>
    <row r="120" spans="1:42" ht="15.75" customHeight="1" x14ac:dyDescent="0.25">
      <c r="A120" s="128"/>
      <c r="B120" s="128"/>
      <c r="C120" s="128"/>
      <c r="D120" s="128"/>
      <c r="E120" s="128"/>
      <c r="F120" s="128"/>
      <c r="G120" s="128"/>
      <c r="H120" s="128"/>
      <c r="I120" s="128"/>
      <c r="J120" s="128"/>
      <c r="K120" s="128"/>
      <c r="L120" s="128"/>
      <c r="M120" s="128"/>
      <c r="N120" s="128"/>
      <c r="O120" s="128"/>
      <c r="P120" s="128"/>
      <c r="Q120" s="128"/>
      <c r="AC120" s="289" t="e">
        <f t="shared" si="28"/>
        <v>#REF!</v>
      </c>
      <c r="AD120" s="289">
        <f t="shared" si="29"/>
        <v>2</v>
      </c>
      <c r="AE120" s="289">
        <v>3</v>
      </c>
      <c r="AF120" s="289"/>
      <c r="AG120" s="289"/>
    </row>
    <row r="121" spans="1:42" ht="16.5" customHeight="1" thickBot="1" x14ac:dyDescent="0.3">
      <c r="A121" s="128"/>
      <c r="B121" s="128"/>
      <c r="C121" s="128"/>
      <c r="D121" s="128"/>
      <c r="E121" s="128"/>
      <c r="F121" s="128"/>
      <c r="G121" s="128"/>
      <c r="H121" s="128"/>
      <c r="I121" s="128"/>
      <c r="J121" s="128"/>
      <c r="K121" s="128"/>
      <c r="L121" s="128"/>
      <c r="M121" s="128"/>
      <c r="N121" s="128"/>
      <c r="O121" s="128"/>
      <c r="P121" s="128"/>
      <c r="Q121" s="128"/>
      <c r="AC121" s="289" t="e">
        <f t="shared" si="28"/>
        <v>#REF!</v>
      </c>
      <c r="AD121" s="289">
        <f t="shared" si="29"/>
        <v>2</v>
      </c>
      <c r="AE121" s="289">
        <v>4</v>
      </c>
      <c r="AF121" s="289"/>
      <c r="AG121" s="289"/>
    </row>
    <row r="122" spans="1:42" ht="31.5" customHeight="1" thickBot="1" x14ac:dyDescent="0.3">
      <c r="A122" s="440" t="s">
        <v>78</v>
      </c>
      <c r="B122" s="634" t="s">
        <v>174</v>
      </c>
      <c r="C122" s="635"/>
      <c r="D122" s="636"/>
      <c r="E122" s="294" t="s">
        <v>80</v>
      </c>
      <c r="F122" s="295" t="s">
        <v>81</v>
      </c>
      <c r="G122" s="438" t="s">
        <v>82</v>
      </c>
      <c r="H122" s="439"/>
      <c r="I122" s="438" t="s">
        <v>83</v>
      </c>
      <c r="J122" s="464"/>
      <c r="K122" s="464"/>
      <c r="L122" s="464"/>
      <c r="M122" s="439"/>
      <c r="N122" s="128"/>
      <c r="O122" s="128"/>
      <c r="P122" s="128"/>
      <c r="Q122" s="128"/>
      <c r="AC122" s="289" t="e">
        <f t="shared" si="28"/>
        <v>#REF!</v>
      </c>
      <c r="AD122" s="289">
        <f t="shared" si="29"/>
        <v>2</v>
      </c>
      <c r="AE122" s="289">
        <v>5</v>
      </c>
      <c r="AF122" s="289"/>
      <c r="AG122" s="289"/>
    </row>
    <row r="123" spans="1:42" ht="71.25" customHeight="1" thickBot="1" x14ac:dyDescent="0.3">
      <c r="A123" s="458"/>
      <c r="B123" s="637"/>
      <c r="C123" s="638"/>
      <c r="D123" s="639"/>
      <c r="E123" s="358" t="str">
        <f>IFERROR(VLOOKUP(B122,$AH$8:$AJ$16,3,0),"")</f>
        <v>tep</v>
      </c>
      <c r="F123" s="297" t="s">
        <v>24</v>
      </c>
      <c r="G123" s="298" t="s">
        <v>84</v>
      </c>
      <c r="H123" s="299" t="str">
        <f>CONCATENATE(E123," / ",$Q$4)</f>
        <v>tep / m²</v>
      </c>
      <c r="I123" s="300" t="s">
        <v>258</v>
      </c>
      <c r="J123" s="301" t="s">
        <v>259</v>
      </c>
      <c r="K123" s="302" t="s">
        <v>87</v>
      </c>
      <c r="L123" s="649" t="str">
        <f>IF(B122="","",IF(K124&lt;=100%,IF(K124&gt;0.95,"Copertura del 95% dei consumi raggiunta","E' necessario dettagliare maggiormente la suddivisione dei consumi"),"ATTENZIONE controllare i dati!"))</f>
        <v>ATTENZIONE controllare i dati!</v>
      </c>
      <c r="M123" s="650"/>
      <c r="N123" s="128"/>
      <c r="O123" s="128"/>
      <c r="P123" s="128"/>
      <c r="Q123" s="128"/>
      <c r="AC123" s="289" t="e">
        <f t="shared" si="28"/>
        <v>#REF!</v>
      </c>
      <c r="AD123" s="289">
        <f t="shared" si="29"/>
        <v>2</v>
      </c>
      <c r="AE123" s="289">
        <v>6</v>
      </c>
      <c r="AF123" s="289">
        <v>1</v>
      </c>
      <c r="AG123" s="289"/>
    </row>
    <row r="124" spans="1:42" ht="18" thickBot="1" x14ac:dyDescent="0.3">
      <c r="A124" s="441"/>
      <c r="B124" s="359" t="s">
        <v>232</v>
      </c>
      <c r="C124" s="456" t="str">
        <f>B122</f>
        <v>ALTRO</v>
      </c>
      <c r="D124" s="457"/>
      <c r="E124" s="304">
        <f>IFERROR(VLOOKUP(B122,$AH$8:$AQ$16,10,0),0)</f>
        <v>0</v>
      </c>
      <c r="F124" s="305">
        <f>IFERROR(E124*$AG$88,"")</f>
        <v>0</v>
      </c>
      <c r="G124" s="38"/>
      <c r="H124" s="306" t="str">
        <f>IFERROR(E124/$P$4,"")</f>
        <v/>
      </c>
      <c r="I124" s="307">
        <f>E127+E138</f>
        <v>0</v>
      </c>
      <c r="J124" s="308">
        <f>E124-I124</f>
        <v>0</v>
      </c>
      <c r="K124" s="309" t="str">
        <f>IFERROR(I124/E124,"")</f>
        <v/>
      </c>
      <c r="L124" s="651"/>
      <c r="M124" s="652"/>
      <c r="N124" s="128"/>
      <c r="O124" s="128"/>
      <c r="P124" s="128"/>
      <c r="Q124" s="128"/>
      <c r="AC124" s="289" t="e">
        <f t="shared" si="28"/>
        <v>#REF!</v>
      </c>
      <c r="AD124" s="289">
        <f t="shared" si="29"/>
        <v>2</v>
      </c>
      <c r="AE124" s="289">
        <v>7</v>
      </c>
      <c r="AF124" s="289">
        <v>2</v>
      </c>
      <c r="AG124" s="289"/>
    </row>
    <row r="125" spans="1:42" ht="15.75" thickBot="1" x14ac:dyDescent="0.3">
      <c r="A125" s="128"/>
      <c r="B125" s="128"/>
      <c r="C125" s="128"/>
      <c r="D125" s="128"/>
      <c r="E125" s="128"/>
      <c r="F125" s="128"/>
      <c r="G125" s="128"/>
      <c r="H125" s="128"/>
      <c r="I125" s="128"/>
      <c r="J125" s="128"/>
      <c r="K125" s="128"/>
      <c r="L125" s="128"/>
      <c r="M125" s="128"/>
      <c r="N125" s="128"/>
      <c r="O125" s="128"/>
      <c r="P125" s="128"/>
      <c r="Q125" s="128"/>
    </row>
    <row r="126" spans="1:42" ht="27" customHeight="1" thickBot="1" x14ac:dyDescent="0.3">
      <c r="A126" s="440" t="s">
        <v>89</v>
      </c>
      <c r="B126" s="450" t="s">
        <v>233</v>
      </c>
      <c r="C126" s="442" t="str">
        <f>C124</f>
        <v>ALTRO</v>
      </c>
      <c r="D126" s="443"/>
      <c r="E126" s="294" t="s">
        <v>80</v>
      </c>
      <c r="F126" s="310" t="s">
        <v>81</v>
      </c>
      <c r="G126" s="360" t="s">
        <v>91</v>
      </c>
      <c r="H126" s="361"/>
      <c r="I126" s="438" t="s">
        <v>92</v>
      </c>
      <c r="J126" s="464"/>
      <c r="K126" s="439"/>
      <c r="L126" s="438" t="s">
        <v>93</v>
      </c>
      <c r="M126" s="439"/>
      <c r="N126" s="128"/>
      <c r="O126" s="128"/>
      <c r="P126" s="128"/>
      <c r="Q126" s="128"/>
      <c r="AE126" s="289" t="s">
        <v>26</v>
      </c>
      <c r="AF126" s="128" t="s">
        <v>176</v>
      </c>
      <c r="AG126" s="289" t="s">
        <v>26</v>
      </c>
      <c r="AH126" s="289" t="s">
        <v>117</v>
      </c>
      <c r="AI126" s="362" t="s">
        <v>27</v>
      </c>
      <c r="AJ126" s="362">
        <v>1</v>
      </c>
      <c r="AK126" s="362"/>
      <c r="AL126" s="362" t="s">
        <v>28</v>
      </c>
      <c r="AM126" s="362"/>
      <c r="AN126" s="362"/>
      <c r="AO126" s="363">
        <f>AJ126*0.187*10^-3</f>
        <v>1.8699999999999999E-4</v>
      </c>
      <c r="AP126" s="128" t="s">
        <v>177</v>
      </c>
    </row>
    <row r="127" spans="1:42" ht="51.75" customHeight="1" thickBot="1" x14ac:dyDescent="0.3">
      <c r="A127" s="441"/>
      <c r="B127" s="451"/>
      <c r="C127" s="438" t="s">
        <v>94</v>
      </c>
      <c r="D127" s="439"/>
      <c r="E127" s="364">
        <f>SUM(E128:E135)</f>
        <v>0</v>
      </c>
      <c r="F127" s="365">
        <f>IFERROR(E127*$AG$88,"")</f>
        <v>0</v>
      </c>
      <c r="G127" s="315" t="s">
        <v>113</v>
      </c>
      <c r="H127" s="317" t="str">
        <f>CONCATENATE(E123," / ",$Q$4)</f>
        <v>tep / m²</v>
      </c>
      <c r="I127" s="315" t="s">
        <v>21</v>
      </c>
      <c r="J127" s="316" t="s">
        <v>95</v>
      </c>
      <c r="K127" s="317" t="s">
        <v>84</v>
      </c>
      <c r="L127" s="348" t="s">
        <v>21</v>
      </c>
      <c r="M127" s="317" t="str">
        <f>CONCATENATE(E123," / ","D.S.")</f>
        <v>tep / D.S.</v>
      </c>
      <c r="N127" s="128"/>
      <c r="O127" s="128"/>
      <c r="P127" s="128"/>
      <c r="Q127" s="128"/>
      <c r="AE127" s="289" t="s">
        <v>119</v>
      </c>
      <c r="AF127" s="128" t="s">
        <v>178</v>
      </c>
      <c r="AG127" s="289" t="s">
        <v>119</v>
      </c>
      <c r="AH127" s="289" t="s">
        <v>118</v>
      </c>
      <c r="AI127" s="362" t="s">
        <v>120</v>
      </c>
      <c r="AJ127" s="362">
        <v>1</v>
      </c>
      <c r="AK127" s="362"/>
      <c r="AL127" s="362" t="s">
        <v>31</v>
      </c>
      <c r="AM127" s="362"/>
      <c r="AN127" s="362">
        <v>8250</v>
      </c>
      <c r="AO127" s="366">
        <f>AJ127*1.225*10^-3</f>
        <v>1.2250000000000002E-3</v>
      </c>
      <c r="AP127" s="128" t="s">
        <v>179</v>
      </c>
    </row>
    <row r="128" spans="1:42" ht="18" customHeight="1" x14ac:dyDescent="0.25">
      <c r="A128" s="444" t="s">
        <v>97</v>
      </c>
      <c r="B128" s="319" t="s">
        <v>234</v>
      </c>
      <c r="C128" s="447" t="s">
        <v>214</v>
      </c>
      <c r="D128" s="320"/>
      <c r="E128" s="32"/>
      <c r="F128" s="321" t="str">
        <f>IF(E128=0,"",E128*$AG$88)</f>
        <v/>
      </c>
      <c r="G128" s="28"/>
      <c r="H128" s="322" t="str">
        <f t="shared" ref="H128:H135" si="30">IFERROR(E128/$P$4,"")</f>
        <v/>
      </c>
      <c r="I128" s="323"/>
      <c r="J128" s="367"/>
      <c r="K128" s="87"/>
      <c r="L128" s="351" t="str">
        <f>IF(I128=0,"",E128/I128)</f>
        <v/>
      </c>
      <c r="M128" s="326" t="str">
        <f>(CONCATENATE($E$123," / ",J128))</f>
        <v xml:space="preserve">tep / </v>
      </c>
      <c r="N128" s="128"/>
      <c r="O128" s="128"/>
      <c r="P128" s="128"/>
      <c r="Q128" s="128"/>
      <c r="AE128" s="289" t="s">
        <v>40</v>
      </c>
      <c r="AF128" s="128" t="s">
        <v>180</v>
      </c>
      <c r="AG128" s="289" t="s">
        <v>40</v>
      </c>
      <c r="AH128" s="289" t="s">
        <v>122</v>
      </c>
      <c r="AI128" s="362" t="s">
        <v>181</v>
      </c>
      <c r="AJ128" s="362">
        <v>1</v>
      </c>
      <c r="AK128" s="362"/>
      <c r="AL128" s="362" t="s">
        <v>38</v>
      </c>
      <c r="AM128" s="362"/>
      <c r="AN128" s="362">
        <v>11000</v>
      </c>
      <c r="AO128" s="366">
        <f>AJ128*0.616*10^-3</f>
        <v>6.1600000000000001E-4</v>
      </c>
      <c r="AP128" s="128" t="s">
        <v>182</v>
      </c>
    </row>
    <row r="129" spans="1:45" ht="18" customHeight="1" x14ac:dyDescent="0.25">
      <c r="A129" s="445"/>
      <c r="B129" s="327" t="s">
        <v>235</v>
      </c>
      <c r="C129" s="448"/>
      <c r="D129" s="328"/>
      <c r="E129" s="33"/>
      <c r="F129" s="329" t="str">
        <f t="shared" ref="F129:F135" si="31">IF(E129=0,"",E129*$AG$88)</f>
        <v/>
      </c>
      <c r="G129" s="30"/>
      <c r="H129" s="330" t="str">
        <f t="shared" si="30"/>
        <v/>
      </c>
      <c r="I129" s="62"/>
      <c r="J129" s="56"/>
      <c r="K129" s="57"/>
      <c r="L129" s="352" t="str">
        <f t="shared" ref="L129:L134" si="32">IF(E129=0,"",E129/I129)</f>
        <v/>
      </c>
      <c r="M129" s="332" t="str">
        <f t="shared" ref="M129:M135" si="33">(CONCATENATE($E$123," / ",J129))</f>
        <v xml:space="preserve">tep / </v>
      </c>
      <c r="N129" s="128"/>
      <c r="O129" s="128"/>
      <c r="P129" s="128"/>
      <c r="Q129" s="128"/>
      <c r="AE129" s="289" t="s">
        <v>126</v>
      </c>
      <c r="AF129" s="128" t="s">
        <v>183</v>
      </c>
      <c r="AG129" s="289" t="s">
        <v>126</v>
      </c>
      <c r="AH129" s="289" t="s">
        <v>125</v>
      </c>
      <c r="AI129" s="362" t="s">
        <v>181</v>
      </c>
      <c r="AJ129" s="362">
        <v>1</v>
      </c>
      <c r="AK129" s="362"/>
      <c r="AL129" s="362" t="s">
        <v>38</v>
      </c>
      <c r="AM129" s="362"/>
      <c r="AN129" s="362">
        <v>10200</v>
      </c>
      <c r="AO129" s="366">
        <f>AJ129*0.86*10^-3</f>
        <v>8.5999999999999998E-4</v>
      </c>
      <c r="AP129" s="128" t="s">
        <v>184</v>
      </c>
    </row>
    <row r="130" spans="1:45" ht="18" customHeight="1" thickBot="1" x14ac:dyDescent="0.3">
      <c r="A130" s="445"/>
      <c r="B130" s="327" t="s">
        <v>236</v>
      </c>
      <c r="C130" s="448"/>
      <c r="D130" s="328"/>
      <c r="E130" s="34"/>
      <c r="F130" s="329" t="str">
        <f t="shared" si="31"/>
        <v/>
      </c>
      <c r="G130" s="30"/>
      <c r="H130" s="330" t="str">
        <f t="shared" si="30"/>
        <v/>
      </c>
      <c r="I130" s="268"/>
      <c r="J130" s="60"/>
      <c r="K130" s="57"/>
      <c r="L130" s="352" t="str">
        <f t="shared" si="32"/>
        <v/>
      </c>
      <c r="M130" s="332" t="str">
        <f t="shared" si="33"/>
        <v xml:space="preserve">tep / </v>
      </c>
      <c r="N130" s="128"/>
      <c r="O130" s="128"/>
      <c r="P130" s="128"/>
      <c r="Q130" s="128"/>
      <c r="AE130" s="289" t="s">
        <v>129</v>
      </c>
      <c r="AF130" s="128" t="s">
        <v>185</v>
      </c>
      <c r="AG130" s="289" t="s">
        <v>129</v>
      </c>
      <c r="AH130" s="289" t="s">
        <v>128</v>
      </c>
      <c r="AI130" s="362" t="s">
        <v>181</v>
      </c>
      <c r="AJ130" s="362">
        <v>1</v>
      </c>
      <c r="AK130" s="362"/>
      <c r="AL130" s="362" t="s">
        <v>38</v>
      </c>
      <c r="AM130" s="362"/>
      <c r="AN130" s="362"/>
      <c r="AO130" s="368">
        <f>AJ130*0.765*10^-3</f>
        <v>7.6500000000000005E-4</v>
      </c>
      <c r="AP130" s="128" t="s">
        <v>186</v>
      </c>
    </row>
    <row r="131" spans="1:45" ht="18" customHeight="1" x14ac:dyDescent="0.25">
      <c r="A131" s="445"/>
      <c r="B131" s="327" t="s">
        <v>237</v>
      </c>
      <c r="C131" s="448"/>
      <c r="D131" s="68"/>
      <c r="E131" s="34"/>
      <c r="F131" s="329" t="str">
        <f t="shared" si="31"/>
        <v/>
      </c>
      <c r="G131" s="30"/>
      <c r="H131" s="330" t="str">
        <f>IFERROR(E131/$P$4,"")</f>
        <v/>
      </c>
      <c r="I131" s="70"/>
      <c r="J131" s="56"/>
      <c r="K131" s="57"/>
      <c r="L131" s="352" t="str">
        <f t="shared" si="32"/>
        <v/>
      </c>
      <c r="M131" s="332" t="str">
        <f t="shared" si="33"/>
        <v xml:space="preserve">tep / </v>
      </c>
      <c r="N131" s="128"/>
      <c r="O131" s="128"/>
      <c r="P131" s="128"/>
      <c r="Q131" s="128"/>
      <c r="AE131" s="128"/>
      <c r="AF131" s="128"/>
      <c r="AG131" s="128" t="s">
        <v>187</v>
      </c>
      <c r="AH131" s="289" t="s">
        <v>188</v>
      </c>
      <c r="AI131" s="128" t="s">
        <v>24</v>
      </c>
      <c r="AJ131" s="128"/>
      <c r="AK131" s="128"/>
      <c r="AL131" s="128"/>
      <c r="AM131" s="128"/>
      <c r="AN131" s="128"/>
      <c r="AO131" s="128"/>
      <c r="AP131" s="128"/>
    </row>
    <row r="132" spans="1:45" ht="18" customHeight="1" thickBot="1" x14ac:dyDescent="0.3">
      <c r="A132" s="445"/>
      <c r="B132" s="327" t="s">
        <v>238</v>
      </c>
      <c r="C132" s="448"/>
      <c r="D132" s="69"/>
      <c r="E132" s="39"/>
      <c r="F132" s="333" t="str">
        <f t="shared" si="31"/>
        <v/>
      </c>
      <c r="G132" s="31"/>
      <c r="H132" s="353" t="str">
        <f t="shared" si="30"/>
        <v/>
      </c>
      <c r="I132" s="71"/>
      <c r="J132" s="72"/>
      <c r="K132" s="58"/>
      <c r="L132" s="354" t="str">
        <f t="shared" si="32"/>
        <v/>
      </c>
      <c r="M132" s="355" t="str">
        <f t="shared" si="33"/>
        <v xml:space="preserve">tep / </v>
      </c>
      <c r="N132" s="128"/>
      <c r="O132" s="128"/>
      <c r="P132" s="128"/>
      <c r="Q132" s="128"/>
    </row>
    <row r="133" spans="1:45" ht="18" customHeight="1" x14ac:dyDescent="0.25">
      <c r="A133" s="445"/>
      <c r="B133" s="327" t="s">
        <v>239</v>
      </c>
      <c r="C133" s="447" t="s">
        <v>159</v>
      </c>
      <c r="D133" s="369"/>
      <c r="E133" s="40"/>
      <c r="F133" s="370" t="str">
        <f t="shared" si="31"/>
        <v/>
      </c>
      <c r="G133" s="28"/>
      <c r="H133" s="322" t="str">
        <f t="shared" si="30"/>
        <v/>
      </c>
      <c r="I133" s="337"/>
      <c r="J133" s="367"/>
      <c r="K133" s="87"/>
      <c r="L133" s="325" t="str">
        <f t="shared" si="32"/>
        <v/>
      </c>
      <c r="M133" s="326" t="str">
        <f t="shared" si="33"/>
        <v xml:space="preserve">tep / </v>
      </c>
      <c r="N133" s="128"/>
      <c r="O133" s="128"/>
      <c r="P133" s="128"/>
      <c r="Q133" s="128"/>
    </row>
    <row r="134" spans="1:45" ht="18" customHeight="1" x14ac:dyDescent="0.25">
      <c r="A134" s="445"/>
      <c r="B134" s="327" t="s">
        <v>240</v>
      </c>
      <c r="C134" s="448"/>
      <c r="D134" s="371"/>
      <c r="E134" s="85"/>
      <c r="F134" s="370" t="str">
        <f t="shared" si="31"/>
        <v/>
      </c>
      <c r="G134" s="86"/>
      <c r="H134" s="338" t="str">
        <f t="shared" si="30"/>
        <v/>
      </c>
      <c r="I134" s="339"/>
      <c r="J134" s="372"/>
      <c r="K134" s="78"/>
      <c r="L134" s="341" t="str">
        <f t="shared" si="32"/>
        <v/>
      </c>
      <c r="M134" s="373" t="str">
        <f t="shared" si="33"/>
        <v xml:space="preserve">tep / </v>
      </c>
      <c r="N134" s="128"/>
      <c r="O134" s="128"/>
      <c r="P134" s="128"/>
      <c r="Q134" s="128"/>
    </row>
    <row r="135" spans="1:45" ht="18" customHeight="1" thickBot="1" x14ac:dyDescent="0.3">
      <c r="A135" s="446"/>
      <c r="B135" s="343" t="s">
        <v>253</v>
      </c>
      <c r="C135" s="449"/>
      <c r="D135" s="344"/>
      <c r="E135" s="35"/>
      <c r="F135" s="333" t="str">
        <f t="shared" si="31"/>
        <v/>
      </c>
      <c r="G135" s="41"/>
      <c r="H135" s="334" t="str">
        <f t="shared" si="30"/>
        <v/>
      </c>
      <c r="I135" s="345"/>
      <c r="J135" s="253"/>
      <c r="K135" s="61"/>
      <c r="L135" s="335" t="str">
        <f>IF(E135=0,"",E135/$I$135)</f>
        <v/>
      </c>
      <c r="M135" s="336" t="str">
        <f t="shared" si="33"/>
        <v xml:space="preserve">tep / </v>
      </c>
      <c r="N135" s="128"/>
      <c r="O135" s="128"/>
      <c r="P135" s="128"/>
    </row>
    <row r="136" spans="1:45" ht="15.75" thickBot="1" x14ac:dyDescent="0.3">
      <c r="A136" s="128"/>
      <c r="B136" s="128"/>
      <c r="C136" s="128"/>
      <c r="D136" s="128"/>
      <c r="E136" s="128"/>
      <c r="F136" s="128"/>
      <c r="G136" s="128"/>
      <c r="H136" s="128"/>
      <c r="I136" s="128"/>
      <c r="J136" s="128"/>
      <c r="K136" s="128"/>
      <c r="L136" s="128"/>
      <c r="M136" s="128"/>
      <c r="N136" s="128"/>
      <c r="O136" s="128"/>
      <c r="P136" s="128"/>
    </row>
    <row r="137" spans="1:45" ht="26.25" customHeight="1" thickBot="1" x14ac:dyDescent="0.3">
      <c r="A137" s="440" t="s">
        <v>89</v>
      </c>
      <c r="B137" s="450" t="s">
        <v>241</v>
      </c>
      <c r="C137" s="442" t="str">
        <f>B122</f>
        <v>ALTRO</v>
      </c>
      <c r="D137" s="443"/>
      <c r="E137" s="294" t="s">
        <v>80</v>
      </c>
      <c r="F137" s="310" t="s">
        <v>81</v>
      </c>
      <c r="G137" s="438" t="s">
        <v>91</v>
      </c>
      <c r="H137" s="439"/>
      <c r="I137" s="438" t="s">
        <v>92</v>
      </c>
      <c r="J137" s="464"/>
      <c r="K137" s="439"/>
      <c r="L137" s="438" t="s">
        <v>93</v>
      </c>
      <c r="M137" s="439"/>
      <c r="N137" s="128"/>
      <c r="O137" s="128"/>
      <c r="P137" s="128"/>
    </row>
    <row r="138" spans="1:45" ht="39.75" customHeight="1" thickBot="1" x14ac:dyDescent="0.3">
      <c r="A138" s="441"/>
      <c r="B138" s="451"/>
      <c r="C138" s="438" t="s">
        <v>105</v>
      </c>
      <c r="D138" s="439"/>
      <c r="E138" s="364">
        <f>SUM(E139:E146)</f>
        <v>0</v>
      </c>
      <c r="F138" s="365">
        <f>IFERROR(E138*$AG$88,"")</f>
        <v>0</v>
      </c>
      <c r="G138" s="315" t="s">
        <v>113</v>
      </c>
      <c r="H138" s="317" t="str">
        <f>CONCATENATE(E123," / ",$Q$4)</f>
        <v>tep / m²</v>
      </c>
      <c r="I138" s="315" t="s">
        <v>21</v>
      </c>
      <c r="J138" s="316" t="s">
        <v>95</v>
      </c>
      <c r="K138" s="317" t="s">
        <v>84</v>
      </c>
      <c r="L138" s="348" t="s">
        <v>21</v>
      </c>
      <c r="M138" s="317" t="str">
        <f>CONCATENATE(E123," / ","D.S.")</f>
        <v>tep / D.S.</v>
      </c>
    </row>
    <row r="139" spans="1:45" ht="18" customHeight="1" x14ac:dyDescent="0.25">
      <c r="A139" s="444" t="s">
        <v>97</v>
      </c>
      <c r="B139" s="319" t="s">
        <v>242</v>
      </c>
      <c r="C139" s="447" t="s">
        <v>214</v>
      </c>
      <c r="D139" s="320"/>
      <c r="E139" s="32"/>
      <c r="F139" s="321" t="str">
        <f t="shared" ref="F139:F146" si="34">IF(E139=0,"",E139*$AG$88)</f>
        <v/>
      </c>
      <c r="G139" s="28"/>
      <c r="H139" s="322" t="str">
        <f t="shared" ref="H139:H146" si="35">IFERROR(E139/$P$4,"")</f>
        <v/>
      </c>
      <c r="I139" s="323"/>
      <c r="J139" s="367"/>
      <c r="K139" s="87"/>
      <c r="L139" s="351" t="str">
        <f>IF(I139=0,"",E139/I139)</f>
        <v/>
      </c>
      <c r="M139" s="326" t="str">
        <f t="shared" ref="M139:M146" si="36">(CONCATENATE($E$123," / ",J139))</f>
        <v xml:space="preserve">tep / </v>
      </c>
    </row>
    <row r="140" spans="1:45" ht="18" customHeight="1" x14ac:dyDescent="0.25">
      <c r="A140" s="445"/>
      <c r="B140" s="327" t="s">
        <v>243</v>
      </c>
      <c r="C140" s="448"/>
      <c r="D140" s="328"/>
      <c r="E140" s="33"/>
      <c r="F140" s="329" t="str">
        <f t="shared" si="34"/>
        <v/>
      </c>
      <c r="G140" s="30"/>
      <c r="H140" s="330" t="str">
        <f t="shared" si="35"/>
        <v/>
      </c>
      <c r="I140" s="62"/>
      <c r="J140" s="56"/>
      <c r="K140" s="57"/>
      <c r="L140" s="352" t="str">
        <f t="shared" ref="L140:L145" si="37">IF(E140=0,"",E140/I140)</f>
        <v/>
      </c>
      <c r="M140" s="332" t="str">
        <f t="shared" si="36"/>
        <v xml:space="preserve">tep / </v>
      </c>
    </row>
    <row r="141" spans="1:45" ht="18" customHeight="1" x14ac:dyDescent="0.25">
      <c r="A141" s="445"/>
      <c r="B141" s="327" t="s">
        <v>244</v>
      </c>
      <c r="C141" s="448"/>
      <c r="D141" s="328"/>
      <c r="E141" s="34"/>
      <c r="F141" s="329" t="str">
        <f t="shared" si="34"/>
        <v/>
      </c>
      <c r="G141" s="30"/>
      <c r="H141" s="330" t="str">
        <f t="shared" si="35"/>
        <v/>
      </c>
      <c r="I141" s="268"/>
      <c r="J141" s="60"/>
      <c r="K141" s="57"/>
      <c r="L141" s="352" t="str">
        <f t="shared" si="37"/>
        <v/>
      </c>
      <c r="M141" s="332" t="str">
        <f t="shared" si="36"/>
        <v xml:space="preserve">tep / </v>
      </c>
      <c r="AK141" s="128"/>
      <c r="AL141" s="128"/>
      <c r="AM141" s="128"/>
      <c r="AN141" s="128"/>
      <c r="AO141" s="289" t="s">
        <v>26</v>
      </c>
      <c r="AP141" s="289" t="s">
        <v>119</v>
      </c>
      <c r="AQ141" s="289" t="s">
        <v>40</v>
      </c>
      <c r="AR141" s="289" t="s">
        <v>126</v>
      </c>
      <c r="AS141" s="289" t="s">
        <v>129</v>
      </c>
    </row>
    <row r="142" spans="1:45" ht="18" customHeight="1" x14ac:dyDescent="0.25">
      <c r="A142" s="445"/>
      <c r="B142" s="327" t="s">
        <v>245</v>
      </c>
      <c r="C142" s="448"/>
      <c r="D142" s="68"/>
      <c r="E142" s="34"/>
      <c r="F142" s="329" t="str">
        <f t="shared" si="34"/>
        <v/>
      </c>
      <c r="G142" s="30"/>
      <c r="H142" s="330" t="str">
        <f t="shared" si="35"/>
        <v/>
      </c>
      <c r="I142" s="70"/>
      <c r="J142" s="56"/>
      <c r="K142" s="57"/>
      <c r="L142" s="352" t="str">
        <f t="shared" si="37"/>
        <v/>
      </c>
      <c r="M142" s="332" t="str">
        <f t="shared" si="36"/>
        <v xml:space="preserve">tep / </v>
      </c>
      <c r="AK142" s="128">
        <v>1</v>
      </c>
      <c r="AL142" s="128" t="e">
        <f t="shared" ref="AL142:AL148" si="38">VLOOKUP(C174,$AF$126:$AG$130,2,0)</f>
        <v>#N/A</v>
      </c>
      <c r="AM142" s="139">
        <f t="shared" ref="AM142:AM148" si="39">F174</f>
        <v>0</v>
      </c>
      <c r="AN142" s="128"/>
      <c r="AO142" s="128">
        <f t="shared" ref="AO142:AS148" si="40">IFERROR(IF($AL142=AO$141,$F174,0),0)</f>
        <v>0</v>
      </c>
      <c r="AP142" s="128">
        <f t="shared" si="40"/>
        <v>0</v>
      </c>
      <c r="AQ142" s="128">
        <f t="shared" si="40"/>
        <v>0</v>
      </c>
      <c r="AR142" s="128">
        <f t="shared" si="40"/>
        <v>0</v>
      </c>
      <c r="AS142" s="128">
        <f t="shared" si="40"/>
        <v>0</v>
      </c>
    </row>
    <row r="143" spans="1:45" ht="18" customHeight="1" thickBot="1" x14ac:dyDescent="0.3">
      <c r="A143" s="445"/>
      <c r="B143" s="327" t="s">
        <v>246</v>
      </c>
      <c r="C143" s="448"/>
      <c r="D143" s="69"/>
      <c r="E143" s="39"/>
      <c r="F143" s="333" t="str">
        <f t="shared" si="34"/>
        <v/>
      </c>
      <c r="G143" s="31"/>
      <c r="H143" s="353" t="str">
        <f t="shared" si="35"/>
        <v/>
      </c>
      <c r="I143" s="71"/>
      <c r="J143" s="72"/>
      <c r="K143" s="58"/>
      <c r="L143" s="354" t="str">
        <f t="shared" si="37"/>
        <v/>
      </c>
      <c r="M143" s="355" t="str">
        <f>(CONCATENATE($E$123," / ",J143))</f>
        <v xml:space="preserve">tep / </v>
      </c>
      <c r="AK143" s="128">
        <v>2</v>
      </c>
      <c r="AL143" s="128" t="e">
        <f t="shared" si="38"/>
        <v>#N/A</v>
      </c>
      <c r="AM143" s="139">
        <f t="shared" si="39"/>
        <v>0</v>
      </c>
      <c r="AN143" s="128"/>
      <c r="AO143" s="128">
        <f t="shared" si="40"/>
        <v>0</v>
      </c>
      <c r="AP143" s="128">
        <f t="shared" si="40"/>
        <v>0</v>
      </c>
      <c r="AQ143" s="128">
        <f t="shared" si="40"/>
        <v>0</v>
      </c>
      <c r="AR143" s="128">
        <f t="shared" si="40"/>
        <v>0</v>
      </c>
      <c r="AS143" s="128">
        <f t="shared" si="40"/>
        <v>0</v>
      </c>
    </row>
    <row r="144" spans="1:45" ht="18" customHeight="1" x14ac:dyDescent="0.25">
      <c r="A144" s="445"/>
      <c r="B144" s="327" t="s">
        <v>247</v>
      </c>
      <c r="C144" s="447" t="s">
        <v>159</v>
      </c>
      <c r="D144" s="369"/>
      <c r="E144" s="40"/>
      <c r="F144" s="370" t="str">
        <f t="shared" si="34"/>
        <v/>
      </c>
      <c r="G144" s="28"/>
      <c r="H144" s="322" t="str">
        <f t="shared" si="35"/>
        <v/>
      </c>
      <c r="I144" s="337"/>
      <c r="J144" s="367"/>
      <c r="K144" s="87"/>
      <c r="L144" s="325" t="str">
        <f t="shared" si="37"/>
        <v/>
      </c>
      <c r="M144" s="326" t="str">
        <f t="shared" si="36"/>
        <v xml:space="preserve">tep / </v>
      </c>
      <c r="AK144" s="128">
        <v>3</v>
      </c>
      <c r="AL144" s="128" t="e">
        <f t="shared" si="38"/>
        <v>#N/A</v>
      </c>
      <c r="AM144" s="139">
        <f t="shared" si="39"/>
        <v>0</v>
      </c>
      <c r="AN144" s="128"/>
      <c r="AO144" s="128">
        <f t="shared" si="40"/>
        <v>0</v>
      </c>
      <c r="AP144" s="128">
        <f t="shared" si="40"/>
        <v>0</v>
      </c>
      <c r="AQ144" s="128">
        <f t="shared" si="40"/>
        <v>0</v>
      </c>
      <c r="AR144" s="128">
        <f t="shared" si="40"/>
        <v>0</v>
      </c>
      <c r="AS144" s="128">
        <f t="shared" si="40"/>
        <v>0</v>
      </c>
    </row>
    <row r="145" spans="1:45" ht="18" customHeight="1" x14ac:dyDescent="0.25">
      <c r="A145" s="445"/>
      <c r="B145" s="327" t="s">
        <v>248</v>
      </c>
      <c r="C145" s="448"/>
      <c r="D145" s="371"/>
      <c r="E145" s="85"/>
      <c r="F145" s="370" t="str">
        <f t="shared" si="34"/>
        <v/>
      </c>
      <c r="G145" s="86"/>
      <c r="H145" s="338" t="str">
        <f>IFERROR(E145/$P$4,"")</f>
        <v/>
      </c>
      <c r="I145" s="339"/>
      <c r="J145" s="372"/>
      <c r="K145" s="78"/>
      <c r="L145" s="341" t="str">
        <f t="shared" si="37"/>
        <v/>
      </c>
      <c r="M145" s="373" t="str">
        <f t="shared" si="36"/>
        <v xml:space="preserve">tep / </v>
      </c>
      <c r="AK145" s="128">
        <v>4</v>
      </c>
      <c r="AL145" s="128" t="e">
        <f t="shared" si="38"/>
        <v>#N/A</v>
      </c>
      <c r="AM145" s="139">
        <f t="shared" si="39"/>
        <v>0</v>
      </c>
      <c r="AN145" s="128"/>
      <c r="AO145" s="128">
        <f t="shared" si="40"/>
        <v>0</v>
      </c>
      <c r="AP145" s="128">
        <f t="shared" si="40"/>
        <v>0</v>
      </c>
      <c r="AQ145" s="128">
        <f t="shared" si="40"/>
        <v>0</v>
      </c>
      <c r="AR145" s="128">
        <f t="shared" si="40"/>
        <v>0</v>
      </c>
      <c r="AS145" s="128">
        <f t="shared" si="40"/>
        <v>0</v>
      </c>
    </row>
    <row r="146" spans="1:45" ht="18" customHeight="1" thickBot="1" x14ac:dyDescent="0.3">
      <c r="A146" s="446"/>
      <c r="B146" s="343" t="s">
        <v>254</v>
      </c>
      <c r="C146" s="449"/>
      <c r="D146" s="344"/>
      <c r="E146" s="35"/>
      <c r="F146" s="333" t="str">
        <f t="shared" si="34"/>
        <v/>
      </c>
      <c r="G146" s="41"/>
      <c r="H146" s="334" t="str">
        <f t="shared" si="35"/>
        <v/>
      </c>
      <c r="I146" s="345"/>
      <c r="J146" s="253"/>
      <c r="K146" s="61"/>
      <c r="L146" s="335" t="str">
        <f>IF(E146=0,"",E146/$I$135)</f>
        <v/>
      </c>
      <c r="M146" s="336" t="str">
        <f t="shared" si="36"/>
        <v xml:space="preserve">tep / </v>
      </c>
      <c r="AK146" s="128">
        <v>5</v>
      </c>
      <c r="AL146" s="128" t="e">
        <f t="shared" si="38"/>
        <v>#N/A</v>
      </c>
      <c r="AM146" s="139">
        <f t="shared" si="39"/>
        <v>0</v>
      </c>
      <c r="AN146" s="128"/>
      <c r="AO146" s="128">
        <f t="shared" si="40"/>
        <v>0</v>
      </c>
      <c r="AP146" s="128">
        <f t="shared" si="40"/>
        <v>0</v>
      </c>
      <c r="AQ146" s="128">
        <f t="shared" si="40"/>
        <v>0</v>
      </c>
      <c r="AR146" s="128">
        <f t="shared" si="40"/>
        <v>0</v>
      </c>
      <c r="AS146" s="128">
        <f t="shared" si="40"/>
        <v>0</v>
      </c>
    </row>
    <row r="147" spans="1:45" ht="15.75" thickBot="1" x14ac:dyDescent="0.3">
      <c r="AK147" s="128">
        <v>6</v>
      </c>
      <c r="AL147" s="128" t="e">
        <f t="shared" si="38"/>
        <v>#N/A</v>
      </c>
      <c r="AM147" s="139">
        <f t="shared" si="39"/>
        <v>0</v>
      </c>
      <c r="AN147" s="128"/>
      <c r="AO147" s="128">
        <f t="shared" si="40"/>
        <v>0</v>
      </c>
      <c r="AP147" s="128">
        <f t="shared" si="40"/>
        <v>0</v>
      </c>
      <c r="AQ147" s="128">
        <f t="shared" si="40"/>
        <v>0</v>
      </c>
      <c r="AR147" s="128">
        <f t="shared" si="40"/>
        <v>0</v>
      </c>
      <c r="AS147" s="128">
        <f t="shared" si="40"/>
        <v>0</v>
      </c>
    </row>
    <row r="148" spans="1:45" x14ac:dyDescent="0.25">
      <c r="A148" s="113"/>
      <c r="B148" s="128"/>
      <c r="C148" s="128"/>
      <c r="D148" s="429" t="s">
        <v>114</v>
      </c>
      <c r="E148" s="430"/>
      <c r="F148" s="430"/>
      <c r="G148" s="430"/>
      <c r="H148" s="430"/>
      <c r="I148" s="430"/>
      <c r="J148" s="430"/>
      <c r="K148" s="431"/>
      <c r="L148" s="128"/>
      <c r="M148" s="128"/>
      <c r="N148" s="128"/>
      <c r="O148" s="128"/>
      <c r="P148" s="128"/>
      <c r="AK148" s="128">
        <v>7</v>
      </c>
      <c r="AL148" s="128" t="e">
        <f t="shared" si="38"/>
        <v>#N/A</v>
      </c>
      <c r="AM148" s="139">
        <f t="shared" si="39"/>
        <v>0</v>
      </c>
      <c r="AN148" s="128"/>
      <c r="AO148" s="128">
        <f t="shared" si="40"/>
        <v>0</v>
      </c>
      <c r="AP148" s="128">
        <f t="shared" si="40"/>
        <v>0</v>
      </c>
      <c r="AQ148" s="128">
        <f t="shared" si="40"/>
        <v>0</v>
      </c>
      <c r="AR148" s="128">
        <f t="shared" si="40"/>
        <v>0</v>
      </c>
      <c r="AS148" s="128">
        <f t="shared" si="40"/>
        <v>0</v>
      </c>
    </row>
    <row r="149" spans="1:45" x14ac:dyDescent="0.25">
      <c r="A149" s="113"/>
      <c r="B149" s="128"/>
      <c r="C149" s="128"/>
      <c r="D149" s="432"/>
      <c r="E149" s="433"/>
      <c r="F149" s="433"/>
      <c r="G149" s="433"/>
      <c r="H149" s="433"/>
      <c r="I149" s="433"/>
      <c r="J149" s="433"/>
      <c r="K149" s="434"/>
      <c r="L149" s="128"/>
      <c r="M149" s="128"/>
      <c r="N149" s="128"/>
      <c r="O149" s="128"/>
      <c r="P149" s="128"/>
      <c r="AK149" s="128"/>
      <c r="AL149" s="128" t="s">
        <v>187</v>
      </c>
      <c r="AM149" s="128"/>
      <c r="AN149" s="128"/>
      <c r="AO149" s="128">
        <f>SUM(AO142:AO148)</f>
        <v>0</v>
      </c>
      <c r="AP149" s="128">
        <f>SUM(AP142:AP148)</f>
        <v>0</v>
      </c>
      <c r="AQ149" s="128">
        <f>SUM(AQ142:AQ148)</f>
        <v>0</v>
      </c>
      <c r="AR149" s="128">
        <f>SUM(AR142:AR148)</f>
        <v>0</v>
      </c>
      <c r="AS149" s="128">
        <f>SUM(AS142:AS148)</f>
        <v>0</v>
      </c>
    </row>
    <row r="150" spans="1:45" ht="18.75" x14ac:dyDescent="0.3">
      <c r="A150" s="113"/>
      <c r="B150" s="128"/>
      <c r="C150" s="128"/>
      <c r="D150" s="432"/>
      <c r="E150" s="433"/>
      <c r="F150" s="433"/>
      <c r="G150" s="433"/>
      <c r="H150" s="433"/>
      <c r="I150" s="433"/>
      <c r="J150" s="433"/>
      <c r="K150" s="434"/>
      <c r="L150" s="128"/>
      <c r="M150" s="128"/>
      <c r="N150" s="128"/>
      <c r="O150" s="128"/>
      <c r="P150" s="128"/>
      <c r="Q150" s="374"/>
    </row>
    <row r="151" spans="1:45" x14ac:dyDescent="0.25">
      <c r="A151" s="113"/>
      <c r="B151" s="128"/>
      <c r="C151" s="128"/>
      <c r="D151" s="432"/>
      <c r="E151" s="433"/>
      <c r="F151" s="433"/>
      <c r="G151" s="433"/>
      <c r="H151" s="433"/>
      <c r="I151" s="433"/>
      <c r="J151" s="433"/>
      <c r="K151" s="434"/>
      <c r="L151" s="128"/>
      <c r="M151" s="128"/>
      <c r="N151" s="128"/>
      <c r="O151" s="128"/>
      <c r="P151" s="128"/>
    </row>
    <row r="152" spans="1:45" x14ac:dyDescent="0.25">
      <c r="A152" s="113"/>
      <c r="B152" s="128"/>
      <c r="C152" s="128"/>
      <c r="D152" s="432"/>
      <c r="E152" s="433"/>
      <c r="F152" s="433"/>
      <c r="G152" s="433"/>
      <c r="H152" s="433"/>
      <c r="I152" s="433"/>
      <c r="J152" s="433"/>
      <c r="K152" s="434"/>
      <c r="L152" s="128"/>
      <c r="M152" s="128"/>
      <c r="N152" s="128"/>
      <c r="O152" s="128"/>
      <c r="P152" s="128"/>
    </row>
    <row r="153" spans="1:45" x14ac:dyDescent="0.25">
      <c r="A153" s="113"/>
      <c r="B153" s="128"/>
      <c r="C153" s="128"/>
      <c r="D153" s="432"/>
      <c r="E153" s="433"/>
      <c r="F153" s="433"/>
      <c r="G153" s="433"/>
      <c r="H153" s="433"/>
      <c r="I153" s="433"/>
      <c r="J153" s="433"/>
      <c r="K153" s="434"/>
      <c r="L153" s="128"/>
      <c r="M153" s="128"/>
      <c r="N153" s="128"/>
      <c r="O153" s="128"/>
      <c r="P153" s="128"/>
    </row>
    <row r="154" spans="1:45" x14ac:dyDescent="0.25">
      <c r="A154" s="113"/>
      <c r="B154" s="128"/>
      <c r="C154" s="128"/>
      <c r="D154" s="432"/>
      <c r="E154" s="433"/>
      <c r="F154" s="433"/>
      <c r="G154" s="433"/>
      <c r="H154" s="433"/>
      <c r="I154" s="433"/>
      <c r="J154" s="433"/>
      <c r="K154" s="434"/>
      <c r="L154" s="128"/>
      <c r="M154" s="128"/>
      <c r="N154" s="128"/>
      <c r="O154" s="128"/>
      <c r="P154" s="128"/>
    </row>
    <row r="155" spans="1:45" x14ac:dyDescent="0.25">
      <c r="A155" s="113"/>
      <c r="B155" s="128"/>
      <c r="C155" s="128"/>
      <c r="D155" s="432"/>
      <c r="E155" s="433"/>
      <c r="F155" s="433"/>
      <c r="G155" s="433"/>
      <c r="H155" s="433"/>
      <c r="I155" s="433"/>
      <c r="J155" s="433"/>
      <c r="K155" s="434"/>
      <c r="L155" s="128"/>
      <c r="M155" s="128"/>
      <c r="N155" s="128"/>
      <c r="O155" s="128"/>
      <c r="P155" s="128"/>
    </row>
    <row r="156" spans="1:45" ht="15.75" thickBot="1" x14ac:dyDescent="0.3">
      <c r="A156" s="113"/>
      <c r="B156" s="128"/>
      <c r="C156" s="128"/>
      <c r="D156" s="435"/>
      <c r="E156" s="436"/>
      <c r="F156" s="436"/>
      <c r="G156" s="436"/>
      <c r="H156" s="436"/>
      <c r="I156" s="436"/>
      <c r="J156" s="436"/>
      <c r="K156" s="437"/>
      <c r="L156" s="128"/>
      <c r="M156" s="128"/>
      <c r="N156" s="128"/>
      <c r="O156" s="128"/>
      <c r="P156" s="128"/>
    </row>
    <row r="157" spans="1:45" ht="18.75" customHeight="1" x14ac:dyDescent="0.25">
      <c r="A157" s="113"/>
      <c r="B157" s="128"/>
      <c r="C157" s="128"/>
      <c r="D157" s="375"/>
      <c r="E157" s="375"/>
      <c r="F157" s="375"/>
      <c r="G157" s="375"/>
      <c r="H157" s="375"/>
      <c r="I157" s="375"/>
      <c r="J157" s="375"/>
      <c r="K157" s="375"/>
      <c r="L157" s="128"/>
      <c r="M157" s="128"/>
      <c r="N157" s="128"/>
      <c r="O157" s="128"/>
      <c r="P157" s="128"/>
    </row>
    <row r="158" spans="1:45" ht="18.75" customHeight="1" thickBot="1" x14ac:dyDescent="0.3">
      <c r="A158" s="113"/>
      <c r="B158" s="128"/>
      <c r="C158" s="128"/>
      <c r="D158" s="375"/>
      <c r="E158" s="375"/>
      <c r="F158" s="375"/>
      <c r="G158" s="375"/>
      <c r="H158" s="375"/>
      <c r="I158" s="375"/>
      <c r="J158" s="375"/>
      <c r="K158" s="375"/>
      <c r="L158" s="128"/>
      <c r="M158" s="128"/>
      <c r="N158" s="128"/>
      <c r="O158" s="128"/>
      <c r="P158" s="128"/>
    </row>
    <row r="159" spans="1:45" ht="18" customHeight="1" thickBot="1" x14ac:dyDescent="0.3">
      <c r="A159" s="646" t="s">
        <v>115</v>
      </c>
      <c r="B159" s="665" t="s">
        <v>116</v>
      </c>
      <c r="C159" s="666"/>
      <c r="D159" s="667"/>
      <c r="E159" s="376" t="s">
        <v>18</v>
      </c>
      <c r="F159" s="674" t="s">
        <v>19</v>
      </c>
      <c r="G159" s="675"/>
      <c r="H159" s="377" t="s">
        <v>20</v>
      </c>
      <c r="I159" s="644" t="s">
        <v>21</v>
      </c>
      <c r="J159" s="645"/>
      <c r="K159" s="644" t="s">
        <v>22</v>
      </c>
      <c r="L159" s="645"/>
      <c r="M159" s="378" t="s">
        <v>24</v>
      </c>
      <c r="N159" s="674" t="s">
        <v>25</v>
      </c>
      <c r="O159" s="680"/>
      <c r="P159" s="675"/>
    </row>
    <row r="160" spans="1:45" ht="18" customHeight="1" x14ac:dyDescent="0.25">
      <c r="A160" s="647"/>
      <c r="B160" s="668"/>
      <c r="C160" s="669"/>
      <c r="D160" s="670"/>
      <c r="E160" s="379" t="s">
        <v>117</v>
      </c>
      <c r="F160" s="676" t="s">
        <v>26</v>
      </c>
      <c r="G160" s="677"/>
      <c r="H160" s="380" t="s">
        <v>27</v>
      </c>
      <c r="I160" s="711">
        <f>AO149</f>
        <v>0</v>
      </c>
      <c r="J160" s="712"/>
      <c r="K160" s="717" t="s">
        <v>28</v>
      </c>
      <c r="L160" s="718"/>
      <c r="M160" s="381">
        <f>I160*0.187*10^-3</f>
        <v>0</v>
      </c>
      <c r="N160" s="681">
        <f>SUM(M160:M164)</f>
        <v>0</v>
      </c>
      <c r="O160" s="682"/>
      <c r="P160" s="683"/>
    </row>
    <row r="161" spans="1:16" ht="18" customHeight="1" x14ac:dyDescent="0.25">
      <c r="A161" s="647"/>
      <c r="B161" s="668"/>
      <c r="C161" s="669"/>
      <c r="D161" s="670"/>
      <c r="E161" s="382" t="s">
        <v>118</v>
      </c>
      <c r="F161" s="640" t="s">
        <v>119</v>
      </c>
      <c r="G161" s="641"/>
      <c r="H161" s="383" t="s">
        <v>120</v>
      </c>
      <c r="I161" s="713">
        <f>AP149</f>
        <v>0</v>
      </c>
      <c r="J161" s="714"/>
      <c r="K161" s="661" t="s">
        <v>121</v>
      </c>
      <c r="L161" s="662"/>
      <c r="M161" s="111">
        <f>I161*1.225*10^-3</f>
        <v>0</v>
      </c>
      <c r="N161" s="684"/>
      <c r="O161" s="685"/>
      <c r="P161" s="686"/>
    </row>
    <row r="162" spans="1:16" ht="18" customHeight="1" x14ac:dyDescent="0.25">
      <c r="A162" s="647"/>
      <c r="B162" s="668"/>
      <c r="C162" s="669"/>
      <c r="D162" s="670"/>
      <c r="E162" s="382" t="s">
        <v>122</v>
      </c>
      <c r="F162" s="640" t="s">
        <v>40</v>
      </c>
      <c r="G162" s="641"/>
      <c r="H162" s="383" t="s">
        <v>123</v>
      </c>
      <c r="I162" s="713">
        <f>AQ149</f>
        <v>0</v>
      </c>
      <c r="J162" s="714"/>
      <c r="K162" s="661" t="s">
        <v>124</v>
      </c>
      <c r="L162" s="662"/>
      <c r="M162" s="111">
        <f>I162*0.616*10^-3</f>
        <v>0</v>
      </c>
      <c r="N162" s="684"/>
      <c r="O162" s="685"/>
      <c r="P162" s="686"/>
    </row>
    <row r="163" spans="1:16" ht="18" customHeight="1" x14ac:dyDescent="0.25">
      <c r="A163" s="647"/>
      <c r="B163" s="668"/>
      <c r="C163" s="669"/>
      <c r="D163" s="670"/>
      <c r="E163" s="382" t="s">
        <v>125</v>
      </c>
      <c r="F163" s="640" t="s">
        <v>126</v>
      </c>
      <c r="G163" s="641"/>
      <c r="H163" s="383" t="s">
        <v>123</v>
      </c>
      <c r="I163" s="713">
        <f>AR149</f>
        <v>0</v>
      </c>
      <c r="J163" s="714"/>
      <c r="K163" s="661" t="s">
        <v>127</v>
      </c>
      <c r="L163" s="662"/>
      <c r="M163" s="111">
        <f>I163*0.86*10^-3</f>
        <v>0</v>
      </c>
      <c r="N163" s="684"/>
      <c r="O163" s="685"/>
      <c r="P163" s="686"/>
    </row>
    <row r="164" spans="1:16" ht="18" customHeight="1" thickBot="1" x14ac:dyDescent="0.3">
      <c r="A164" s="648"/>
      <c r="B164" s="671"/>
      <c r="C164" s="672"/>
      <c r="D164" s="673"/>
      <c r="E164" s="384" t="s">
        <v>128</v>
      </c>
      <c r="F164" s="642" t="s">
        <v>129</v>
      </c>
      <c r="G164" s="643"/>
      <c r="H164" s="385" t="s">
        <v>123</v>
      </c>
      <c r="I164" s="715">
        <f>AS149</f>
        <v>0</v>
      </c>
      <c r="J164" s="716"/>
      <c r="K164" s="663" t="s">
        <v>130</v>
      </c>
      <c r="L164" s="664"/>
      <c r="M164" s="112">
        <f>I164*0.765*10^-3</f>
        <v>0</v>
      </c>
      <c r="N164" s="687"/>
      <c r="O164" s="688"/>
      <c r="P164" s="689"/>
    </row>
    <row r="165" spans="1:16" ht="31.5" x14ac:dyDescent="0.25">
      <c r="A165" s="113"/>
      <c r="B165" s="128"/>
      <c r="C165" s="128"/>
      <c r="D165" s="375"/>
      <c r="E165" s="375"/>
      <c r="F165" s="375"/>
      <c r="G165" s="375"/>
      <c r="H165" s="375"/>
      <c r="I165" s="375"/>
      <c r="J165" s="375"/>
      <c r="K165" s="375"/>
      <c r="L165" s="128"/>
      <c r="M165" s="128"/>
      <c r="N165" s="128"/>
      <c r="O165" s="128"/>
      <c r="P165" s="128"/>
    </row>
    <row r="166" spans="1:16" ht="32.25" thickBot="1" x14ac:dyDescent="0.3">
      <c r="A166" s="113"/>
      <c r="B166" s="128"/>
      <c r="C166" s="128"/>
      <c r="D166" s="375"/>
      <c r="E166" s="375"/>
      <c r="F166" s="375"/>
      <c r="G166" s="375"/>
      <c r="H166" s="375"/>
      <c r="I166" s="375"/>
      <c r="J166" s="375"/>
      <c r="K166" s="375"/>
      <c r="L166" s="128"/>
      <c r="M166" s="128"/>
      <c r="N166" s="128"/>
      <c r="O166" s="128"/>
      <c r="P166" s="128"/>
    </row>
    <row r="167" spans="1:16" ht="26.25" customHeight="1" thickBot="1" x14ac:dyDescent="0.3">
      <c r="A167" s="426" t="s">
        <v>78</v>
      </c>
      <c r="B167" s="690" t="s">
        <v>131</v>
      </c>
      <c r="C167" s="693" t="s">
        <v>116</v>
      </c>
      <c r="D167" s="694"/>
      <c r="E167" s="693" t="s">
        <v>143</v>
      </c>
      <c r="F167" s="699"/>
      <c r="G167" s="699"/>
      <c r="H167" s="694"/>
      <c r="I167" s="693" t="s">
        <v>91</v>
      </c>
      <c r="J167" s="699"/>
      <c r="K167" s="699"/>
      <c r="L167" s="694"/>
      <c r="M167" s="700" t="s">
        <v>133</v>
      </c>
      <c r="N167" s="701"/>
      <c r="O167" s="702"/>
    </row>
    <row r="168" spans="1:16" ht="30" x14ac:dyDescent="0.25">
      <c r="A168" s="427"/>
      <c r="B168" s="691"/>
      <c r="C168" s="695" t="s">
        <v>134</v>
      </c>
      <c r="D168" s="696"/>
      <c r="E168" s="386" t="s">
        <v>135</v>
      </c>
      <c r="F168" s="703" t="s">
        <v>136</v>
      </c>
      <c r="G168" s="704"/>
      <c r="H168" s="387" t="s">
        <v>137</v>
      </c>
      <c r="I168" s="388" t="s">
        <v>138</v>
      </c>
      <c r="J168" s="389" t="s">
        <v>137</v>
      </c>
      <c r="K168" s="707" t="s">
        <v>139</v>
      </c>
      <c r="L168" s="708"/>
      <c r="M168" s="390" t="s">
        <v>140</v>
      </c>
      <c r="N168" s="707" t="s">
        <v>141</v>
      </c>
      <c r="O168" s="708"/>
    </row>
    <row r="169" spans="1:16" ht="19.5" thickBot="1" x14ac:dyDescent="0.3">
      <c r="A169" s="428"/>
      <c r="B169" s="692"/>
      <c r="C169" s="697"/>
      <c r="D169" s="698"/>
      <c r="E169" s="391" t="s">
        <v>24</v>
      </c>
      <c r="F169" s="705">
        <f>SUM(G174:G180)</f>
        <v>0</v>
      </c>
      <c r="G169" s="706"/>
      <c r="H169" s="42"/>
      <c r="I169" s="392">
        <f>SUM(I174:I180)</f>
        <v>0</v>
      </c>
      <c r="J169" s="43"/>
      <c r="K169" s="393" t="str">
        <f>IFERROR(F169/I169,"")</f>
        <v/>
      </c>
      <c r="L169" s="394"/>
      <c r="M169" s="395">
        <f>SUM(M174:M180)</f>
        <v>0</v>
      </c>
      <c r="N169" s="709" t="str">
        <f>IFERROR(F169/M169,"")</f>
        <v/>
      </c>
      <c r="O169" s="710"/>
    </row>
    <row r="170" spans="1:16" ht="19.5" thickBot="1" x14ac:dyDescent="0.3">
      <c r="A170" s="396"/>
      <c r="L170" s="128"/>
    </row>
    <row r="171" spans="1:16" ht="24" customHeight="1" thickBot="1" x14ac:dyDescent="0.3">
      <c r="A171" s="426" t="s">
        <v>97</v>
      </c>
      <c r="B171" s="719" t="s">
        <v>44</v>
      </c>
      <c r="C171" s="721" t="s">
        <v>142</v>
      </c>
      <c r="D171" s="722"/>
      <c r="E171" s="693" t="s">
        <v>143</v>
      </c>
      <c r="F171" s="699"/>
      <c r="G171" s="699"/>
      <c r="H171" s="694"/>
      <c r="I171" s="693" t="s">
        <v>91</v>
      </c>
      <c r="J171" s="699"/>
      <c r="K171" s="699"/>
      <c r="L171" s="694"/>
      <c r="M171" s="700" t="s">
        <v>93</v>
      </c>
      <c r="N171" s="701"/>
      <c r="O171" s="702"/>
    </row>
    <row r="172" spans="1:16" ht="30.75" thickBot="1" x14ac:dyDescent="0.3">
      <c r="A172" s="427"/>
      <c r="B172" s="720"/>
      <c r="C172" s="723"/>
      <c r="D172" s="724"/>
      <c r="E172" s="397" t="s">
        <v>20</v>
      </c>
      <c r="F172" s="398" t="s">
        <v>132</v>
      </c>
      <c r="G172" s="398" t="s">
        <v>24</v>
      </c>
      <c r="H172" s="399" t="s">
        <v>137</v>
      </c>
      <c r="I172" s="400" t="s">
        <v>138</v>
      </c>
      <c r="J172" s="398" t="s">
        <v>137</v>
      </c>
      <c r="K172" s="398" t="s">
        <v>144</v>
      </c>
      <c r="L172" s="399" t="s">
        <v>145</v>
      </c>
      <c r="M172" s="401" t="s">
        <v>146</v>
      </c>
      <c r="N172" s="402" t="s">
        <v>144</v>
      </c>
      <c r="O172" s="403" t="s">
        <v>147</v>
      </c>
    </row>
    <row r="173" spans="1:16" ht="18" customHeight="1" thickBot="1" x14ac:dyDescent="0.3">
      <c r="A173" s="427"/>
      <c r="B173" s="700"/>
      <c r="C173" s="701"/>
      <c r="D173" s="701"/>
      <c r="E173" s="701"/>
      <c r="F173" s="701"/>
      <c r="G173" s="701"/>
      <c r="H173" s="701"/>
      <c r="I173" s="701"/>
      <c r="J173" s="701"/>
      <c r="K173" s="701"/>
      <c r="L173" s="701"/>
      <c r="M173" s="701"/>
      <c r="N173" s="701"/>
      <c r="O173" s="702"/>
    </row>
    <row r="174" spans="1:16" ht="18" customHeight="1" x14ac:dyDescent="0.25">
      <c r="A174" s="427"/>
      <c r="B174" s="404" t="str">
        <f t="shared" ref="B174:B180" si="41">IFERROR(CONCATENATE(VLOOKUP(C174,$AF$126:$AO$130,3,0),".",AK142),"")</f>
        <v/>
      </c>
      <c r="C174" s="725"/>
      <c r="D174" s="726"/>
      <c r="E174" s="405" t="str">
        <f>IFERROR(VLOOKUP(C174,$AF$126:$AO$130,4,0),"")</f>
        <v/>
      </c>
      <c r="F174" s="64"/>
      <c r="G174" s="406" t="str">
        <f>IFERROR(F174*VLOOKUP(C174,$AF$126:$AO$130,10,0),"")</f>
        <v/>
      </c>
      <c r="H174" s="65"/>
      <c r="I174" s="44"/>
      <c r="J174" s="45"/>
      <c r="K174" s="389" t="str">
        <f>IFERROR(F174/I174*100,"")</f>
        <v/>
      </c>
      <c r="L174" s="407" t="str">
        <f>IF(E174&lt;&gt;"",CONCATENATE(E174,"/","100km"),"")</f>
        <v/>
      </c>
      <c r="M174" s="46"/>
      <c r="N174" s="408" t="str">
        <f>IFERROR(F174/M174,"")</f>
        <v/>
      </c>
      <c r="O174" s="409" t="str">
        <f>IF(E174&lt;&gt;"",CONCATENATE(E174,"/","n.auto"),"")</f>
        <v/>
      </c>
    </row>
    <row r="175" spans="1:16" ht="18" customHeight="1" x14ac:dyDescent="0.25">
      <c r="A175" s="427"/>
      <c r="B175" s="410" t="str">
        <f t="shared" si="41"/>
        <v/>
      </c>
      <c r="C175" s="459"/>
      <c r="D175" s="460"/>
      <c r="E175" s="390" t="str">
        <f t="shared" ref="E175:E180" si="42">IFERROR(VLOOKUP(C175,$AF$126:$AO$130,4,0),"")</f>
        <v/>
      </c>
      <c r="F175" s="47"/>
      <c r="G175" s="411" t="str">
        <f>IFERROR(F175*VLOOKUP(C175,$AF$126:$AO$130,10,0),"")</f>
        <v/>
      </c>
      <c r="H175" s="66"/>
      <c r="I175" s="48"/>
      <c r="J175" s="49"/>
      <c r="K175" s="412" t="str">
        <f t="shared" ref="K175:K180" si="43">IFERROR(F175/I175*100,"")</f>
        <v/>
      </c>
      <c r="L175" s="413" t="str">
        <f t="shared" ref="L175:L180" si="44">IF(E175&lt;&gt;"",CONCATENATE(E175,"/","100km"),"")</f>
        <v/>
      </c>
      <c r="M175" s="50"/>
      <c r="N175" s="414" t="str">
        <f>IFERROR(F175/M175,"")</f>
        <v/>
      </c>
      <c r="O175" s="415" t="str">
        <f t="shared" ref="O175:O180" si="45">IF(E175&lt;&gt;"",CONCATENATE(E175,"/","n.auto"),"")</f>
        <v/>
      </c>
    </row>
    <row r="176" spans="1:16" ht="18" customHeight="1" x14ac:dyDescent="0.25">
      <c r="A176" s="427"/>
      <c r="B176" s="410" t="str">
        <f t="shared" si="41"/>
        <v/>
      </c>
      <c r="C176" s="459"/>
      <c r="D176" s="460"/>
      <c r="E176" s="390" t="str">
        <f t="shared" si="42"/>
        <v/>
      </c>
      <c r="F176" s="47"/>
      <c r="G176" s="411" t="str">
        <f t="shared" ref="G176:G180" si="46">IFERROR(F176*VLOOKUP(C176,$AF$126:$AO$130,10,0),"")</f>
        <v/>
      </c>
      <c r="H176" s="66"/>
      <c r="I176" s="48"/>
      <c r="J176" s="49"/>
      <c r="K176" s="412" t="str">
        <f>IFERROR(F176/I176*100,"")</f>
        <v/>
      </c>
      <c r="L176" s="413" t="str">
        <f>IF(E176&lt;&gt;"",CONCATENATE(E176,"/","100km"),"")</f>
        <v/>
      </c>
      <c r="M176" s="50"/>
      <c r="N176" s="414" t="str">
        <f t="shared" ref="N176:N180" si="47">IFERROR(F176/M176,"")</f>
        <v/>
      </c>
      <c r="O176" s="415" t="str">
        <f t="shared" si="45"/>
        <v/>
      </c>
    </row>
    <row r="177" spans="1:16" ht="18" customHeight="1" x14ac:dyDescent="0.25">
      <c r="A177" s="427"/>
      <c r="B177" s="410" t="str">
        <f t="shared" si="41"/>
        <v/>
      </c>
      <c r="C177" s="459"/>
      <c r="D177" s="460"/>
      <c r="E177" s="390" t="str">
        <f t="shared" si="42"/>
        <v/>
      </c>
      <c r="F177" s="47"/>
      <c r="G177" s="411" t="str">
        <f t="shared" si="46"/>
        <v/>
      </c>
      <c r="H177" s="66"/>
      <c r="I177" s="48"/>
      <c r="J177" s="49"/>
      <c r="K177" s="412" t="str">
        <f t="shared" si="43"/>
        <v/>
      </c>
      <c r="L177" s="413" t="str">
        <f t="shared" si="44"/>
        <v/>
      </c>
      <c r="M177" s="50"/>
      <c r="N177" s="414" t="str">
        <f t="shared" si="47"/>
        <v/>
      </c>
      <c r="O177" s="415" t="str">
        <f t="shared" si="45"/>
        <v/>
      </c>
    </row>
    <row r="178" spans="1:16" ht="18" customHeight="1" x14ac:dyDescent="0.25">
      <c r="A178" s="427"/>
      <c r="B178" s="410" t="str">
        <f t="shared" si="41"/>
        <v/>
      </c>
      <c r="C178" s="459"/>
      <c r="D178" s="460"/>
      <c r="E178" s="390" t="str">
        <f>IFERROR(VLOOKUP(C178,$AF$126:$AO$130,4,0),"")</f>
        <v/>
      </c>
      <c r="F178" s="47"/>
      <c r="G178" s="411" t="str">
        <f t="shared" si="46"/>
        <v/>
      </c>
      <c r="H178" s="66"/>
      <c r="I178" s="48"/>
      <c r="J178" s="49"/>
      <c r="K178" s="412" t="str">
        <f t="shared" si="43"/>
        <v/>
      </c>
      <c r="L178" s="413" t="str">
        <f t="shared" si="44"/>
        <v/>
      </c>
      <c r="M178" s="50"/>
      <c r="N178" s="414" t="str">
        <f t="shared" si="47"/>
        <v/>
      </c>
      <c r="O178" s="415" t="str">
        <f t="shared" si="45"/>
        <v/>
      </c>
    </row>
    <row r="179" spans="1:16" ht="18" customHeight="1" x14ac:dyDescent="0.25">
      <c r="A179" s="427"/>
      <c r="B179" s="410" t="str">
        <f t="shared" si="41"/>
        <v/>
      </c>
      <c r="C179" s="459"/>
      <c r="D179" s="460"/>
      <c r="E179" s="390" t="str">
        <f t="shared" si="42"/>
        <v/>
      </c>
      <c r="F179" s="47"/>
      <c r="G179" s="411" t="str">
        <f t="shared" si="46"/>
        <v/>
      </c>
      <c r="H179" s="66"/>
      <c r="I179" s="48"/>
      <c r="J179" s="49"/>
      <c r="K179" s="412" t="str">
        <f t="shared" si="43"/>
        <v/>
      </c>
      <c r="L179" s="413" t="str">
        <f t="shared" si="44"/>
        <v/>
      </c>
      <c r="M179" s="50"/>
      <c r="N179" s="414" t="str">
        <f t="shared" si="47"/>
        <v/>
      </c>
      <c r="O179" s="415" t="str">
        <f t="shared" si="45"/>
        <v/>
      </c>
    </row>
    <row r="180" spans="1:16" ht="18" customHeight="1" thickBot="1" x14ac:dyDescent="0.3">
      <c r="A180" s="428"/>
      <c r="B180" s="416" t="str">
        <f t="shared" si="41"/>
        <v/>
      </c>
      <c r="C180" s="678"/>
      <c r="D180" s="679"/>
      <c r="E180" s="417" t="str">
        <f t="shared" si="42"/>
        <v/>
      </c>
      <c r="F180" s="51"/>
      <c r="G180" s="418" t="str">
        <f t="shared" si="46"/>
        <v/>
      </c>
      <c r="H180" s="67"/>
      <c r="I180" s="52"/>
      <c r="J180" s="53"/>
      <c r="K180" s="419" t="str">
        <f t="shared" si="43"/>
        <v/>
      </c>
      <c r="L180" s="420" t="str">
        <f t="shared" si="44"/>
        <v/>
      </c>
      <c r="M180" s="54"/>
      <c r="N180" s="421" t="str">
        <f t="shared" si="47"/>
        <v/>
      </c>
      <c r="O180" s="422" t="str">
        <f t="shared" si="45"/>
        <v/>
      </c>
    </row>
    <row r="181" spans="1:16" ht="18.75" x14ac:dyDescent="0.3">
      <c r="A181" s="423"/>
      <c r="B181" s="374"/>
      <c r="C181" s="374"/>
      <c r="D181" s="424"/>
      <c r="E181" s="424"/>
      <c r="F181" s="424"/>
      <c r="G181" s="425"/>
      <c r="H181" s="424"/>
      <c r="I181" s="424"/>
      <c r="J181" s="424"/>
      <c r="K181" s="424"/>
      <c r="L181" s="374"/>
      <c r="M181" s="374"/>
      <c r="N181" s="374"/>
      <c r="O181" s="374"/>
      <c r="P181" s="374"/>
    </row>
  </sheetData>
  <mergeCells count="231">
    <mergeCell ref="E171:H171"/>
    <mergeCell ref="I171:L171"/>
    <mergeCell ref="M171:O171"/>
    <mergeCell ref="C174:D174"/>
    <mergeCell ref="C175:D175"/>
    <mergeCell ref="C176:D176"/>
    <mergeCell ref="C178:D178"/>
    <mergeCell ref="C179:D179"/>
    <mergeCell ref="C180:D180"/>
    <mergeCell ref="N159:P159"/>
    <mergeCell ref="N160:P164"/>
    <mergeCell ref="B167:B169"/>
    <mergeCell ref="C167:D167"/>
    <mergeCell ref="C168:D169"/>
    <mergeCell ref="E167:H167"/>
    <mergeCell ref="I167:L167"/>
    <mergeCell ref="M167:O167"/>
    <mergeCell ref="F168:G168"/>
    <mergeCell ref="F169:G169"/>
    <mergeCell ref="K168:L168"/>
    <mergeCell ref="N168:O168"/>
    <mergeCell ref="N169:O169"/>
    <mergeCell ref="I159:J159"/>
    <mergeCell ref="I160:J160"/>
    <mergeCell ref="I161:J161"/>
    <mergeCell ref="I162:J162"/>
    <mergeCell ref="I163:J163"/>
    <mergeCell ref="I164:J164"/>
    <mergeCell ref="K160:L160"/>
    <mergeCell ref="B171:B172"/>
    <mergeCell ref="B173:O173"/>
    <mergeCell ref="C171:D172"/>
    <mergeCell ref="I55:K55"/>
    <mergeCell ref="G42:G44"/>
    <mergeCell ref="K161:L161"/>
    <mergeCell ref="K162:L162"/>
    <mergeCell ref="K163:L163"/>
    <mergeCell ref="K164:L164"/>
    <mergeCell ref="L55:M55"/>
    <mergeCell ref="B137:B138"/>
    <mergeCell ref="B159:D164"/>
    <mergeCell ref="B122:D123"/>
    <mergeCell ref="L123:M124"/>
    <mergeCell ref="G122:H122"/>
    <mergeCell ref="I122:M122"/>
    <mergeCell ref="L137:M137"/>
    <mergeCell ref="I137:K137"/>
    <mergeCell ref="G137:H137"/>
    <mergeCell ref="I126:K126"/>
    <mergeCell ref="L126:M126"/>
    <mergeCell ref="L109:M109"/>
    <mergeCell ref="I109:K109"/>
    <mergeCell ref="G109:H109"/>
    <mergeCell ref="F159:G159"/>
    <mergeCell ref="F160:G160"/>
    <mergeCell ref="F161:G161"/>
    <mergeCell ref="AK8:AL8"/>
    <mergeCell ref="AM8:AN8"/>
    <mergeCell ref="AK15:AL15"/>
    <mergeCell ref="AM15:AN15"/>
    <mergeCell ref="AK16:AL16"/>
    <mergeCell ref="AM16:AN16"/>
    <mergeCell ref="AK12:AL12"/>
    <mergeCell ref="AM12:AN12"/>
    <mergeCell ref="AK13:AL13"/>
    <mergeCell ref="AM13:AN13"/>
    <mergeCell ref="AK14:AL14"/>
    <mergeCell ref="AM14:AN14"/>
    <mergeCell ref="AK9:AL9"/>
    <mergeCell ref="AM9:AN9"/>
    <mergeCell ref="AK10:AL10"/>
    <mergeCell ref="AM10:AN10"/>
    <mergeCell ref="AK11:AL11"/>
    <mergeCell ref="AM11:AN11"/>
    <mergeCell ref="A77:A89"/>
    <mergeCell ref="C77:C83"/>
    <mergeCell ref="C84:C89"/>
    <mergeCell ref="A94:A96"/>
    <mergeCell ref="B94:D95"/>
    <mergeCell ref="F162:G162"/>
    <mergeCell ref="F163:G163"/>
    <mergeCell ref="F164:G164"/>
    <mergeCell ref="K159:L159"/>
    <mergeCell ref="A159:A164"/>
    <mergeCell ref="A111:A118"/>
    <mergeCell ref="L95:M96"/>
    <mergeCell ref="A98:A99"/>
    <mergeCell ref="B98:B99"/>
    <mergeCell ref="C98:D98"/>
    <mergeCell ref="G98:H98"/>
    <mergeCell ref="I98:K98"/>
    <mergeCell ref="L98:M98"/>
    <mergeCell ref="C99:D99"/>
    <mergeCell ref="A100:A107"/>
    <mergeCell ref="C100:C104"/>
    <mergeCell ref="C105:C107"/>
    <mergeCell ref="C96:D96"/>
    <mergeCell ref="B51:D52"/>
    <mergeCell ref="G51:H51"/>
    <mergeCell ref="C55:D55"/>
    <mergeCell ref="C56:D56"/>
    <mergeCell ref="B75:B76"/>
    <mergeCell ref="C75:D75"/>
    <mergeCell ref="A55:A56"/>
    <mergeCell ref="B55:B56"/>
    <mergeCell ref="G55:H55"/>
    <mergeCell ref="G75:H75"/>
    <mergeCell ref="C76:D76"/>
    <mergeCell ref="C57:C66"/>
    <mergeCell ref="C67:C73"/>
    <mergeCell ref="A57:A73"/>
    <mergeCell ref="I51:M51"/>
    <mergeCell ref="L52:M53"/>
    <mergeCell ref="C53:D53"/>
    <mergeCell ref="A34:A44"/>
    <mergeCell ref="B34:D44"/>
    <mergeCell ref="P34:Q34"/>
    <mergeCell ref="E35:E37"/>
    <mergeCell ref="F35:F37"/>
    <mergeCell ref="G35:G37"/>
    <mergeCell ref="P35:P36"/>
    <mergeCell ref="Q35:Q36"/>
    <mergeCell ref="P37:P38"/>
    <mergeCell ref="Q37:Q38"/>
    <mergeCell ref="E39:E41"/>
    <mergeCell ref="F39:F41"/>
    <mergeCell ref="G39:G41"/>
    <mergeCell ref="P39:P40"/>
    <mergeCell ref="Q39:Q40"/>
    <mergeCell ref="P41:P42"/>
    <mergeCell ref="Q41:Q42"/>
    <mergeCell ref="E42:E44"/>
    <mergeCell ref="F42:F44"/>
    <mergeCell ref="D46:G46"/>
    <mergeCell ref="A51:A53"/>
    <mergeCell ref="P43:P44"/>
    <mergeCell ref="Q43:Q44"/>
    <mergeCell ref="B19:D29"/>
    <mergeCell ref="F19:G19"/>
    <mergeCell ref="F20:G20"/>
    <mergeCell ref="F14:G14"/>
    <mergeCell ref="I14:J14"/>
    <mergeCell ref="K14:L14"/>
    <mergeCell ref="F15:G15"/>
    <mergeCell ref="I15:J15"/>
    <mergeCell ref="K15:L15"/>
    <mergeCell ref="F21:G21"/>
    <mergeCell ref="F22:G22"/>
    <mergeCell ref="F23:G23"/>
    <mergeCell ref="I16:J16"/>
    <mergeCell ref="K16:L16"/>
    <mergeCell ref="F17:G17"/>
    <mergeCell ref="I17:J17"/>
    <mergeCell ref="K17:L17"/>
    <mergeCell ref="E28:E29"/>
    <mergeCell ref="F28:F29"/>
    <mergeCell ref="G28:G29"/>
    <mergeCell ref="F24:G24"/>
    <mergeCell ref="F25:G25"/>
    <mergeCell ref="O6:Q6"/>
    <mergeCell ref="F7:G7"/>
    <mergeCell ref="I7:J7"/>
    <mergeCell ref="K7:L7"/>
    <mergeCell ref="F26:G26"/>
    <mergeCell ref="F27:G27"/>
    <mergeCell ref="O7:Q17"/>
    <mergeCell ref="F8:G8"/>
    <mergeCell ref="I8:J8"/>
    <mergeCell ref="K8:L8"/>
    <mergeCell ref="F9:G9"/>
    <mergeCell ref="I9:J9"/>
    <mergeCell ref="F12:G12"/>
    <mergeCell ref="I12:J12"/>
    <mergeCell ref="K12:L12"/>
    <mergeCell ref="F13:G13"/>
    <mergeCell ref="I13:J13"/>
    <mergeCell ref="K13:L13"/>
    <mergeCell ref="F10:G10"/>
    <mergeCell ref="I10:J10"/>
    <mergeCell ref="K10:L10"/>
    <mergeCell ref="F11:G11"/>
    <mergeCell ref="I11:J11"/>
    <mergeCell ref="K11:L11"/>
    <mergeCell ref="I75:K75"/>
    <mergeCell ref="L75:M75"/>
    <mergeCell ref="I94:M94"/>
    <mergeCell ref="G94:H94"/>
    <mergeCell ref="B1:Q1"/>
    <mergeCell ref="A2:A17"/>
    <mergeCell ref="B2:D3"/>
    <mergeCell ref="E2:G3"/>
    <mergeCell ref="H2:J2"/>
    <mergeCell ref="K2:L2"/>
    <mergeCell ref="M2:N2"/>
    <mergeCell ref="O2:O3"/>
    <mergeCell ref="P2:Q2"/>
    <mergeCell ref="I3:J3"/>
    <mergeCell ref="K3:L3"/>
    <mergeCell ref="B4:D4"/>
    <mergeCell ref="E4:G4"/>
    <mergeCell ref="I4:J4"/>
    <mergeCell ref="K4:L4"/>
    <mergeCell ref="B6:D17"/>
    <mergeCell ref="F6:G6"/>
    <mergeCell ref="I6:J6"/>
    <mergeCell ref="K6:L6"/>
    <mergeCell ref="K9:L9"/>
    <mergeCell ref="A167:A169"/>
    <mergeCell ref="A171:A180"/>
    <mergeCell ref="D148:K156"/>
    <mergeCell ref="C110:D110"/>
    <mergeCell ref="A137:A138"/>
    <mergeCell ref="C137:D137"/>
    <mergeCell ref="A139:A146"/>
    <mergeCell ref="C128:C132"/>
    <mergeCell ref="C139:C143"/>
    <mergeCell ref="C133:C135"/>
    <mergeCell ref="C144:C146"/>
    <mergeCell ref="B109:B110"/>
    <mergeCell ref="C116:C118"/>
    <mergeCell ref="C111:C115"/>
    <mergeCell ref="C109:D109"/>
    <mergeCell ref="C124:D124"/>
    <mergeCell ref="C138:D138"/>
    <mergeCell ref="C127:D127"/>
    <mergeCell ref="B126:B127"/>
    <mergeCell ref="A128:A135"/>
    <mergeCell ref="A122:A124"/>
    <mergeCell ref="A126:A127"/>
    <mergeCell ref="C126:D126"/>
    <mergeCell ref="C177:D177"/>
  </mergeCells>
  <phoneticPr fontId="22" type="noConversion"/>
  <conditionalFormatting sqref="M4:N4">
    <cfRule type="expression" dxfId="3" priority="9">
      <formula>AND($M$4&lt;&gt;"",$N$4="")</formula>
    </cfRule>
  </conditionalFormatting>
  <conditionalFormatting sqref="I28:I29">
    <cfRule type="expression" dxfId="2" priority="6">
      <formula>$G$28="NON Presente"</formula>
    </cfRule>
  </conditionalFormatting>
  <conditionalFormatting sqref="M11">
    <cfRule type="expression" dxfId="1" priority="5">
      <formula>$I$11&lt;&gt;""</formula>
    </cfRule>
  </conditionalFormatting>
  <conditionalFormatting sqref="O21:O23 O25:O27 N25">
    <cfRule type="expression" dxfId="0" priority="4">
      <formula>$O$19="No"</formula>
    </cfRule>
  </conditionalFormatting>
  <dataValidations count="17">
    <dataValidation type="list" allowBlank="1" showInputMessage="1" showErrorMessage="1" sqref="J82">
      <formula1>$AF$8:$AF$12</formula1>
    </dataValidation>
    <dataValidation type="list" allowBlank="1" showInputMessage="1" showErrorMessage="1" sqref="G53 G124 K111:K118 G96 G111:G117 K77:K89 G128:G134 K128:K135 G57:G73 K57:K73 G77:G84 K100:K107 G100:G106 G139:G145 K139:K146">
      <formula1>$X$14:$X$17</formula1>
    </dataValidation>
    <dataValidation type="list" allowBlank="1" showInputMessage="1" showErrorMessage="1" sqref="N25">
      <formula1>$X$19:$X$20</formula1>
    </dataValidation>
    <dataValidation type="list" allowBlank="1" showInputMessage="1" showErrorMessage="1" sqref="H169 J169">
      <formula1>"Carte carburante, Letture chilometriche, Fatturazione, Misto"</formula1>
    </dataValidation>
    <dataValidation type="list" allowBlank="1" showInputMessage="1" showErrorMessage="1" sqref="H174:H180 J174:J180">
      <formula1>" Carte carburante, Letture chilometriche, Fatturazione, Misto"</formula1>
    </dataValidation>
    <dataValidation operator="greaterThanOrEqual" allowBlank="1" showInputMessage="1" showErrorMessage="1" sqref="I28:I29"/>
    <dataValidation type="list" allowBlank="1" showInputMessage="1" showErrorMessage="1" sqref="G28:G29">
      <formula1>"NON Presente,Climatizzazione centralizzata, Climatizzazione Autonoma"</formula1>
    </dataValidation>
    <dataValidation type="decimal" operator="greaterThanOrEqual" allowBlank="1" showInputMessage="1" showErrorMessage="1" sqref="I20:I22">
      <formula1>0</formula1>
    </dataValidation>
    <dataValidation type="whole" operator="greaterThanOrEqual" allowBlank="1" showInputMessage="1" showErrorMessage="1" sqref="I129 I131 I23:I26 I112 I114 I77 I101 I103 I140 I142">
      <formula1>0</formula1>
    </dataValidation>
    <dataValidation type="list" allowBlank="1" showInputMessage="1" showErrorMessage="1" sqref="E48">
      <formula1>"SI, NO"</formula1>
    </dataValidation>
    <dataValidation type="list" allowBlank="1" showInputMessage="1" showErrorMessage="1" sqref="O19">
      <formula1>"Sì,No"</formula1>
    </dataValidation>
    <dataValidation type="list" allowBlank="1" showInputMessage="1" showErrorMessage="1" sqref="G135 G118 G85:G89 G107 G146">
      <formula1>"Misura in continuo, Spot, Letture, Calcolo, Fatturazione"</formula1>
    </dataValidation>
    <dataValidation type="list" allowBlank="1" showInputMessage="1" showErrorMessage="1" sqref="D181">
      <formula1>$AE$126:$AE$130</formula1>
    </dataValidation>
    <dataValidation type="list" allowBlank="1" showInputMessage="1" showErrorMessage="1" sqref="C174:C180">
      <formula1>$AF$126:$AF$130</formula1>
    </dataValidation>
    <dataValidation type="list" allowBlank="1" showInputMessage="1" showErrorMessage="1" sqref="B122">
      <formula1>$AH$8:$AH$16</formula1>
    </dataValidation>
    <dataValidation type="list" allowBlank="1" showInputMessage="1" showErrorMessage="1" sqref="M4">
      <formula1>$AY$4:$AY$12</formula1>
    </dataValidation>
    <dataValidation type="list" allowBlank="1" showInputMessage="1" showErrorMessage="1" sqref="O4">
      <formula1>$AU$8:$AU$14</formula1>
    </dataValidation>
  </dataValidations>
  <pageMargins left="0.7" right="0.7" top="0.75" bottom="0.75" header="0.3" footer="0.3"/>
  <pageSetup paperSize="9" orientation="portrait" horizontalDpi="0" verticalDpi="0"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Fogli di lavoro</vt:lpstr>
      </vt:variant>
      <vt:variant>
        <vt:i4>1</vt:i4>
      </vt:variant>
    </vt:vector>
  </HeadingPairs>
  <TitlesOfParts>
    <vt:vector size="1" baseType="lpstr">
      <vt:lpstr>Riepilogo Dati Sito Reale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2019-11-11T13:24:36Z</dcterms:modified>
</cp:coreProperties>
</file>