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X:\DATI\SC600\EnergyManagement\00 IEN - Analisi Consumi Energetici\_COMMESSE\2017_005_DIAGNOSI ENERGETICHE IREN\_NORMATIVA DI RIFERIMENTO\_LG CENTRALI ELETTRICHE\"/>
    </mc:Choice>
  </mc:AlternateContent>
  <bookViews>
    <workbookView xWindow="0" yWindow="0" windowWidth="23040" windowHeight="8805"/>
  </bookViews>
  <sheets>
    <sheet name="Prod. Termoelettrica" sheetId="2" r:id="rId1"/>
    <sheet name="Prod. Idroelettrica" sheetId="5" r:id="rId2"/>
    <sheet name="Prod. Geotermica" sheetId="6" r:id="rId3"/>
    <sheet name="Prod. Fotovoltaica" sheetId="7" r:id="rId4"/>
    <sheet name="Prod. Eolica" sheetId="8" r:id="rId5"/>
  </sheets>
  <externalReferences>
    <externalReference r:id="rId6"/>
  </externalReferences>
  <definedNames>
    <definedName name="_xlnm.Print_Area" localSheetId="0">'Prod. Termoelettrica'!$A$1:$O$99</definedName>
    <definedName name="Metodo_misura">[1]Riferimenti!$A$15:$A$18</definedName>
    <definedName name="Tipo_attività">[1]Riferimenti!$I$3:$I$5</definedName>
    <definedName name="Tipo_vettore">[1]Riferimenti!$F$2:$F$11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2" l="1"/>
  <c r="L46" i="2" l="1"/>
  <c r="D89" i="2" l="1"/>
  <c r="D80" i="2"/>
  <c r="D58" i="2"/>
  <c r="E58" i="2" s="1"/>
  <c r="H27" i="2"/>
  <c r="H28" i="2"/>
  <c r="L12" i="2"/>
  <c r="I12" i="2"/>
  <c r="W222" i="5" l="1"/>
  <c r="T222" i="5"/>
  <c r="S222" i="5"/>
  <c r="T220" i="5"/>
  <c r="S220" i="5"/>
  <c r="Q220" i="5"/>
  <c r="T216" i="5"/>
  <c r="S216" i="5"/>
  <c r="R216" i="5"/>
  <c r="Q216" i="5"/>
  <c r="T215" i="5"/>
  <c r="S215" i="5"/>
  <c r="R215" i="5"/>
  <c r="Q215" i="5"/>
  <c r="T214" i="5"/>
  <c r="S214" i="5"/>
  <c r="R214" i="5"/>
  <c r="Q214" i="5"/>
  <c r="T213" i="5"/>
  <c r="S213" i="5"/>
  <c r="R213" i="5"/>
  <c r="Q213" i="5"/>
  <c r="Q207" i="5" s="1"/>
  <c r="T212" i="5"/>
  <c r="S212" i="5"/>
  <c r="R212" i="5"/>
  <c r="Q212" i="5"/>
  <c r="T211" i="5"/>
  <c r="S211" i="5"/>
  <c r="R211" i="5"/>
  <c r="Q211" i="5"/>
  <c r="T210" i="5"/>
  <c r="S210" i="5"/>
  <c r="R210" i="5"/>
  <c r="Q210" i="5"/>
  <c r="T209" i="5"/>
  <c r="S209" i="5"/>
  <c r="Q209" i="5"/>
  <c r="T207" i="5"/>
  <c r="S207" i="5"/>
  <c r="T202" i="5"/>
  <c r="S202" i="5"/>
  <c r="R202" i="5"/>
  <c r="W202" i="5" s="1"/>
  <c r="Q202" i="5"/>
  <c r="W201" i="5"/>
  <c r="T201" i="5"/>
  <c r="S201" i="5"/>
  <c r="R201" i="5"/>
  <c r="Q201" i="5"/>
  <c r="T200" i="5"/>
  <c r="S200" i="5"/>
  <c r="R200" i="5"/>
  <c r="W200" i="5" s="1"/>
  <c r="Q200" i="5"/>
  <c r="W199" i="5"/>
  <c r="T199" i="5"/>
  <c r="S199" i="5"/>
  <c r="R199" i="5"/>
  <c r="Q199" i="5"/>
  <c r="T198" i="5"/>
  <c r="S198" i="5"/>
  <c r="R198" i="5"/>
  <c r="W198" i="5" s="1"/>
  <c r="Q198" i="5"/>
  <c r="W197" i="5"/>
  <c r="T197" i="5"/>
  <c r="S197" i="5"/>
  <c r="R197" i="5"/>
  <c r="Q197" i="5"/>
  <c r="W196" i="5"/>
  <c r="T196" i="5"/>
  <c r="S196" i="5"/>
  <c r="Q196" i="5"/>
  <c r="Q194" i="5" s="1"/>
  <c r="W194" i="5"/>
  <c r="T194" i="5"/>
  <c r="S194" i="5"/>
  <c r="W181" i="5"/>
  <c r="T181" i="5"/>
  <c r="S181" i="5"/>
  <c r="O181" i="5"/>
  <c r="T179" i="5"/>
  <c r="Q179" i="5"/>
  <c r="N179" i="5"/>
  <c r="L179" i="5"/>
  <c r="S179" i="5" s="1"/>
  <c r="T175" i="5"/>
  <c r="S175" i="5"/>
  <c r="O175" i="5"/>
  <c r="T174" i="5"/>
  <c r="S174" i="5"/>
  <c r="O174" i="5"/>
  <c r="T173" i="5"/>
  <c r="S173" i="5"/>
  <c r="O173" i="5"/>
  <c r="T172" i="5"/>
  <c r="S172" i="5"/>
  <c r="O172" i="5"/>
  <c r="T171" i="5"/>
  <c r="S171" i="5"/>
  <c r="O171" i="5"/>
  <c r="T170" i="5"/>
  <c r="S170" i="5"/>
  <c r="O170" i="5"/>
  <c r="T169" i="5"/>
  <c r="S169" i="5"/>
  <c r="O169" i="5"/>
  <c r="T168" i="5"/>
  <c r="S168" i="5"/>
  <c r="O168" i="5"/>
  <c r="T166" i="5"/>
  <c r="Q166" i="5"/>
  <c r="L166" i="5"/>
  <c r="O166" i="5" s="1"/>
  <c r="W161" i="5"/>
  <c r="T161" i="5"/>
  <c r="S161" i="5"/>
  <c r="O161" i="5"/>
  <c r="N161" i="5"/>
  <c r="W160" i="5"/>
  <c r="T160" i="5"/>
  <c r="S160" i="5"/>
  <c r="O160" i="5"/>
  <c r="W159" i="5"/>
  <c r="T159" i="5"/>
  <c r="S159" i="5"/>
  <c r="O159" i="5"/>
  <c r="W158" i="5"/>
  <c r="T158" i="5"/>
  <c r="S158" i="5"/>
  <c r="O158" i="5"/>
  <c r="W157" i="5"/>
  <c r="T157" i="5"/>
  <c r="S157" i="5"/>
  <c r="O157" i="5"/>
  <c r="N157" i="5"/>
  <c r="W156" i="5"/>
  <c r="T156" i="5"/>
  <c r="S156" i="5"/>
  <c r="O156" i="5"/>
  <c r="W155" i="5"/>
  <c r="T155" i="5"/>
  <c r="S155" i="5"/>
  <c r="O155" i="5"/>
  <c r="W153" i="5"/>
  <c r="T153" i="5"/>
  <c r="Q153" i="5"/>
  <c r="O153" i="5"/>
  <c r="N153" i="5"/>
  <c r="L153" i="5"/>
  <c r="S153" i="5" s="1"/>
  <c r="L147" i="5"/>
  <c r="O147" i="5" s="1"/>
  <c r="W140" i="5"/>
  <c r="T140" i="5"/>
  <c r="S140" i="5"/>
  <c r="O140" i="5"/>
  <c r="T138" i="5"/>
  <c r="Q138" i="5"/>
  <c r="L138" i="5"/>
  <c r="O138" i="5" s="1"/>
  <c r="T134" i="5"/>
  <c r="S134" i="5"/>
  <c r="O134" i="5"/>
  <c r="T133" i="5"/>
  <c r="S133" i="5"/>
  <c r="O133" i="5"/>
  <c r="T132" i="5"/>
  <c r="S132" i="5"/>
  <c r="O132" i="5"/>
  <c r="T131" i="5"/>
  <c r="S131" i="5"/>
  <c r="O131" i="5"/>
  <c r="T130" i="5"/>
  <c r="S130" i="5"/>
  <c r="O130" i="5"/>
  <c r="T129" i="5"/>
  <c r="S129" i="5"/>
  <c r="O129" i="5"/>
  <c r="T128" i="5"/>
  <c r="S128" i="5"/>
  <c r="O128" i="5"/>
  <c r="T127" i="5"/>
  <c r="S127" i="5"/>
  <c r="O127" i="5"/>
  <c r="T125" i="5"/>
  <c r="Q125" i="5"/>
  <c r="N125" i="5"/>
  <c r="L125" i="5"/>
  <c r="S125" i="5" s="1"/>
  <c r="W120" i="5"/>
  <c r="T120" i="5"/>
  <c r="S120" i="5"/>
  <c r="O120" i="5"/>
  <c r="W119" i="5"/>
  <c r="T119" i="5"/>
  <c r="S119" i="5"/>
  <c r="O119" i="5"/>
  <c r="W118" i="5"/>
  <c r="T118" i="5"/>
  <c r="S118" i="5"/>
  <c r="O118" i="5"/>
  <c r="N118" i="5"/>
  <c r="W117" i="5"/>
  <c r="T117" i="5"/>
  <c r="S117" i="5"/>
  <c r="O117" i="5"/>
  <c r="W116" i="5"/>
  <c r="T116" i="5"/>
  <c r="S116" i="5"/>
  <c r="O116" i="5"/>
  <c r="W115" i="5"/>
  <c r="T115" i="5"/>
  <c r="S115" i="5"/>
  <c r="O115" i="5"/>
  <c r="W114" i="5"/>
  <c r="T114" i="5"/>
  <c r="S114" i="5"/>
  <c r="O114" i="5"/>
  <c r="N114" i="5"/>
  <c r="W112" i="5"/>
  <c r="T112" i="5"/>
  <c r="Q112" i="5"/>
  <c r="L112" i="5"/>
  <c r="O112" i="5" s="1"/>
  <c r="O106" i="5"/>
  <c r="L106" i="5"/>
  <c r="N106" i="5" s="1"/>
  <c r="W99" i="5"/>
  <c r="T99" i="5"/>
  <c r="S99" i="5"/>
  <c r="O99" i="5"/>
  <c r="T97" i="5"/>
  <c r="Q97" i="5"/>
  <c r="N97" i="5"/>
  <c r="L97" i="5"/>
  <c r="S97" i="5" s="1"/>
  <c r="T92" i="5"/>
  <c r="S92" i="5"/>
  <c r="O92" i="5"/>
  <c r="T91" i="5"/>
  <c r="S91" i="5"/>
  <c r="O91" i="5"/>
  <c r="T90" i="5"/>
  <c r="S90" i="5"/>
  <c r="O90" i="5"/>
  <c r="T89" i="5"/>
  <c r="S89" i="5"/>
  <c r="O89" i="5"/>
  <c r="T88" i="5"/>
  <c r="S88" i="5"/>
  <c r="O88" i="5"/>
  <c r="T87" i="5"/>
  <c r="S87" i="5"/>
  <c r="O87" i="5"/>
  <c r="T86" i="5"/>
  <c r="S86" i="5"/>
  <c r="O86" i="5"/>
  <c r="T85" i="5"/>
  <c r="S85" i="5"/>
  <c r="O85" i="5"/>
  <c r="T83" i="5"/>
  <c r="Q83" i="5"/>
  <c r="L83" i="5"/>
  <c r="O83" i="5" s="1"/>
  <c r="W78" i="5"/>
  <c r="T78" i="5"/>
  <c r="S78" i="5"/>
  <c r="O78" i="5"/>
  <c r="N78" i="5"/>
  <c r="W77" i="5"/>
  <c r="T77" i="5"/>
  <c r="S77" i="5"/>
  <c r="O77" i="5"/>
  <c r="W76" i="5"/>
  <c r="T76" i="5"/>
  <c r="S76" i="5"/>
  <c r="O76" i="5"/>
  <c r="W75" i="5"/>
  <c r="T75" i="5"/>
  <c r="S75" i="5"/>
  <c r="O75" i="5"/>
  <c r="W74" i="5"/>
  <c r="T74" i="5"/>
  <c r="S74" i="5"/>
  <c r="O74" i="5"/>
  <c r="N74" i="5"/>
  <c r="W73" i="5"/>
  <c r="T73" i="5"/>
  <c r="S73" i="5"/>
  <c r="O73" i="5"/>
  <c r="W72" i="5"/>
  <c r="T72" i="5"/>
  <c r="S72" i="5"/>
  <c r="O72" i="5"/>
  <c r="W70" i="5"/>
  <c r="T70" i="5"/>
  <c r="Q70" i="5"/>
  <c r="O70" i="5"/>
  <c r="N70" i="5"/>
  <c r="L70" i="5"/>
  <c r="S70" i="5" s="1"/>
  <c r="L64" i="5"/>
  <c r="O64" i="5" s="1"/>
  <c r="W57" i="5"/>
  <c r="T57" i="5"/>
  <c r="S57" i="5"/>
  <c r="O57" i="5"/>
  <c r="N57" i="5"/>
  <c r="T55" i="5"/>
  <c r="Q55" i="5"/>
  <c r="N55" i="5"/>
  <c r="L55" i="5"/>
  <c r="O55" i="5" s="1"/>
  <c r="T51" i="5"/>
  <c r="S51" i="5"/>
  <c r="O51" i="5"/>
  <c r="N51" i="5"/>
  <c r="T50" i="5"/>
  <c r="S50" i="5"/>
  <c r="O50" i="5"/>
  <c r="N50" i="5"/>
  <c r="T49" i="5"/>
  <c r="S49" i="5"/>
  <c r="O49" i="5"/>
  <c r="N49" i="5"/>
  <c r="T48" i="5"/>
  <c r="S48" i="5"/>
  <c r="O48" i="5"/>
  <c r="N48" i="5"/>
  <c r="T47" i="5"/>
  <c r="S47" i="5"/>
  <c r="O47" i="5"/>
  <c r="N47" i="5"/>
  <c r="T46" i="5"/>
  <c r="S46" i="5"/>
  <c r="O46" i="5"/>
  <c r="N46" i="5"/>
  <c r="T45" i="5"/>
  <c r="S45" i="5"/>
  <c r="O45" i="5"/>
  <c r="N45" i="5"/>
  <c r="T44" i="5"/>
  <c r="S44" i="5"/>
  <c r="O44" i="5"/>
  <c r="N44" i="5"/>
  <c r="T42" i="5"/>
  <c r="Q42" i="5"/>
  <c r="O42" i="5"/>
  <c r="N42" i="5"/>
  <c r="L42" i="5"/>
  <c r="S42" i="5" s="1"/>
  <c r="T38" i="5"/>
  <c r="S38" i="5"/>
  <c r="O38" i="5"/>
  <c r="N38" i="5"/>
  <c r="T37" i="5"/>
  <c r="S37" i="5"/>
  <c r="O37" i="5"/>
  <c r="N37" i="5"/>
  <c r="T36" i="5"/>
  <c r="S36" i="5"/>
  <c r="O36" i="5"/>
  <c r="N36" i="5"/>
  <c r="T35" i="5"/>
  <c r="S35" i="5"/>
  <c r="O35" i="5"/>
  <c r="N35" i="5"/>
  <c r="T34" i="5"/>
  <c r="S34" i="5"/>
  <c r="O34" i="5"/>
  <c r="N34" i="5"/>
  <c r="T33" i="5"/>
  <c r="S33" i="5"/>
  <c r="O33" i="5"/>
  <c r="N33" i="5"/>
  <c r="T32" i="5"/>
  <c r="S32" i="5"/>
  <c r="O32" i="5"/>
  <c r="N32" i="5"/>
  <c r="T30" i="5"/>
  <c r="Q30" i="5"/>
  <c r="N30" i="5"/>
  <c r="L30" i="5"/>
  <c r="O30" i="5" s="1"/>
  <c r="T24" i="5"/>
  <c r="Q24" i="5"/>
  <c r="O24" i="5"/>
  <c r="N24" i="5"/>
  <c r="L24" i="5"/>
  <c r="S24" i="5" s="1"/>
  <c r="P15" i="5"/>
  <c r="N175" i="5" s="1"/>
  <c r="M15" i="5"/>
  <c r="S15" i="5" s="1"/>
  <c r="P14" i="5"/>
  <c r="N140" i="5" s="1"/>
  <c r="M14" i="5"/>
  <c r="S14" i="5" s="1"/>
  <c r="P9" i="5"/>
  <c r="N92" i="5" s="1"/>
  <c r="S8" i="5"/>
  <c r="P8" i="5"/>
  <c r="M8" i="5"/>
  <c r="V5" i="5"/>
  <c r="W242" i="8"/>
  <c r="T242" i="8"/>
  <c r="S242" i="8"/>
  <c r="T240" i="8"/>
  <c r="S240" i="8"/>
  <c r="Q240" i="8"/>
  <c r="T236" i="8"/>
  <c r="S236" i="8"/>
  <c r="R236" i="8"/>
  <c r="Q236" i="8"/>
  <c r="T235" i="8"/>
  <c r="S235" i="8"/>
  <c r="R235" i="8"/>
  <c r="Q235" i="8"/>
  <c r="T234" i="8"/>
  <c r="S234" i="8"/>
  <c r="R234" i="8"/>
  <c r="Q234" i="8"/>
  <c r="T233" i="8"/>
  <c r="S233" i="8"/>
  <c r="R233" i="8"/>
  <c r="Q233" i="8"/>
  <c r="T232" i="8"/>
  <c r="S232" i="8"/>
  <c r="R232" i="8"/>
  <c r="Q232" i="8"/>
  <c r="T231" i="8"/>
  <c r="S231" i="8"/>
  <c r="R231" i="8"/>
  <c r="Q231" i="8"/>
  <c r="T230" i="8"/>
  <c r="S230" i="8"/>
  <c r="R230" i="8"/>
  <c r="Q230" i="8"/>
  <c r="T229" i="8"/>
  <c r="S229" i="8"/>
  <c r="Q229" i="8"/>
  <c r="T227" i="8"/>
  <c r="S227" i="8"/>
  <c r="Q227" i="8"/>
  <c r="T222" i="8"/>
  <c r="S222" i="8"/>
  <c r="Q222" i="8"/>
  <c r="T221" i="8"/>
  <c r="S221" i="8"/>
  <c r="Q221" i="8"/>
  <c r="T220" i="8"/>
  <c r="S220" i="8"/>
  <c r="Q220" i="8"/>
  <c r="T219" i="8"/>
  <c r="S219" i="8"/>
  <c r="Q219" i="8"/>
  <c r="W218" i="8"/>
  <c r="T218" i="8"/>
  <c r="S218" i="8"/>
  <c r="Q218" i="8"/>
  <c r="W217" i="8"/>
  <c r="T217" i="8"/>
  <c r="S217" i="8"/>
  <c r="Q217" i="8"/>
  <c r="W216" i="8"/>
  <c r="T216" i="8"/>
  <c r="S216" i="8"/>
  <c r="Q216" i="8"/>
  <c r="W215" i="8"/>
  <c r="T215" i="8"/>
  <c r="S215" i="8"/>
  <c r="Q215" i="8"/>
  <c r="W214" i="8"/>
  <c r="T214" i="8"/>
  <c r="S214" i="8"/>
  <c r="Q214" i="8"/>
  <c r="W213" i="8"/>
  <c r="T213" i="8"/>
  <c r="S213" i="8"/>
  <c r="Q213" i="8"/>
  <c r="W212" i="8"/>
  <c r="T212" i="8"/>
  <c r="S212" i="8"/>
  <c r="Q212" i="8"/>
  <c r="W210" i="8"/>
  <c r="T210" i="8"/>
  <c r="S210" i="8"/>
  <c r="Q210" i="8"/>
  <c r="W197" i="8"/>
  <c r="T197" i="8"/>
  <c r="S197" i="8"/>
  <c r="O197" i="8"/>
  <c r="T195" i="8"/>
  <c r="Q195" i="8"/>
  <c r="O195" i="8"/>
  <c r="L195" i="8"/>
  <c r="S195" i="8" s="1"/>
  <c r="T191" i="8"/>
  <c r="S191" i="8"/>
  <c r="O191" i="8"/>
  <c r="T190" i="8"/>
  <c r="S190" i="8"/>
  <c r="O190" i="8"/>
  <c r="T189" i="8"/>
  <c r="S189" i="8"/>
  <c r="O189" i="8"/>
  <c r="T188" i="8"/>
  <c r="S188" i="8"/>
  <c r="O188" i="8"/>
  <c r="T187" i="8"/>
  <c r="S187" i="8"/>
  <c r="O187" i="8"/>
  <c r="T186" i="8"/>
  <c r="S186" i="8"/>
  <c r="O186" i="8"/>
  <c r="T185" i="8"/>
  <c r="S185" i="8"/>
  <c r="O185" i="8"/>
  <c r="T184" i="8"/>
  <c r="S184" i="8"/>
  <c r="O184" i="8"/>
  <c r="T182" i="8"/>
  <c r="Q182" i="8"/>
  <c r="N182" i="8"/>
  <c r="L182" i="8"/>
  <c r="S182" i="8" s="1"/>
  <c r="T177" i="8"/>
  <c r="S177" i="8"/>
  <c r="O177" i="8"/>
  <c r="T176" i="8"/>
  <c r="S176" i="8"/>
  <c r="O176" i="8"/>
  <c r="T175" i="8"/>
  <c r="S175" i="8"/>
  <c r="O175" i="8"/>
  <c r="T174" i="8"/>
  <c r="S174" i="8"/>
  <c r="O174" i="8"/>
  <c r="W173" i="8"/>
  <c r="T173" i="8"/>
  <c r="S173" i="8"/>
  <c r="O173" i="8"/>
  <c r="W172" i="8"/>
  <c r="T172" i="8"/>
  <c r="S172" i="8"/>
  <c r="O172" i="8"/>
  <c r="W171" i="8"/>
  <c r="T171" i="8"/>
  <c r="S171" i="8"/>
  <c r="O171" i="8"/>
  <c r="N171" i="8"/>
  <c r="W170" i="8"/>
  <c r="T170" i="8"/>
  <c r="S170" i="8"/>
  <c r="O170" i="8"/>
  <c r="W169" i="8"/>
  <c r="T169" i="8"/>
  <c r="S169" i="8"/>
  <c r="O169" i="8"/>
  <c r="W168" i="8"/>
  <c r="T168" i="8"/>
  <c r="S168" i="8"/>
  <c r="O168" i="8"/>
  <c r="W167" i="8"/>
  <c r="T167" i="8"/>
  <c r="S167" i="8"/>
  <c r="O167" i="8"/>
  <c r="N167" i="8"/>
  <c r="W165" i="8"/>
  <c r="T165" i="8"/>
  <c r="Q165" i="8"/>
  <c r="O165" i="8"/>
  <c r="L165" i="8"/>
  <c r="S165" i="8" s="1"/>
  <c r="O159" i="8"/>
  <c r="L159" i="8"/>
  <c r="N159" i="8" s="1"/>
  <c r="W152" i="8"/>
  <c r="T152" i="8"/>
  <c r="S152" i="8"/>
  <c r="O152" i="8"/>
  <c r="T150" i="8"/>
  <c r="Q150" i="8"/>
  <c r="L150" i="8"/>
  <c r="S150" i="8" s="1"/>
  <c r="T146" i="8"/>
  <c r="S146" i="8"/>
  <c r="O146" i="8"/>
  <c r="T145" i="8"/>
  <c r="S145" i="8"/>
  <c r="O145" i="8"/>
  <c r="T144" i="8"/>
  <c r="S144" i="8"/>
  <c r="O144" i="8"/>
  <c r="T143" i="8"/>
  <c r="S143" i="8"/>
  <c r="O143" i="8"/>
  <c r="T142" i="8"/>
  <c r="S142" i="8"/>
  <c r="O142" i="8"/>
  <c r="T141" i="8"/>
  <c r="S141" i="8"/>
  <c r="O141" i="8"/>
  <c r="T140" i="8"/>
  <c r="S140" i="8"/>
  <c r="O140" i="8"/>
  <c r="T139" i="8"/>
  <c r="S139" i="8"/>
  <c r="O139" i="8"/>
  <c r="T137" i="8"/>
  <c r="Q137" i="8"/>
  <c r="O137" i="8"/>
  <c r="L137" i="8"/>
  <c r="S137" i="8" s="1"/>
  <c r="T132" i="8"/>
  <c r="S132" i="8"/>
  <c r="O132" i="8"/>
  <c r="T131" i="8"/>
  <c r="S131" i="8"/>
  <c r="O131" i="8"/>
  <c r="T130" i="8"/>
  <c r="S130" i="8"/>
  <c r="O130" i="8"/>
  <c r="T129" i="8"/>
  <c r="S129" i="8"/>
  <c r="O129" i="8"/>
  <c r="W128" i="8"/>
  <c r="T128" i="8"/>
  <c r="S128" i="8"/>
  <c r="O128" i="8"/>
  <c r="W127" i="8"/>
  <c r="T127" i="8"/>
  <c r="S127" i="8"/>
  <c r="O127" i="8"/>
  <c r="W126" i="8"/>
  <c r="T126" i="8"/>
  <c r="S126" i="8"/>
  <c r="O126" i="8"/>
  <c r="W125" i="8"/>
  <c r="T125" i="8"/>
  <c r="S125" i="8"/>
  <c r="O125" i="8"/>
  <c r="W124" i="8"/>
  <c r="T124" i="8"/>
  <c r="S124" i="8"/>
  <c r="O124" i="8"/>
  <c r="W123" i="8"/>
  <c r="T123" i="8"/>
  <c r="S123" i="8"/>
  <c r="O123" i="8"/>
  <c r="W122" i="8"/>
  <c r="T122" i="8"/>
  <c r="S122" i="8"/>
  <c r="O122" i="8"/>
  <c r="W120" i="8"/>
  <c r="T120" i="8"/>
  <c r="Q120" i="8"/>
  <c r="L120" i="8"/>
  <c r="S120" i="8" s="1"/>
  <c r="L114" i="8"/>
  <c r="M14" i="8" s="1"/>
  <c r="S14" i="8" s="1"/>
  <c r="W107" i="8"/>
  <c r="T107" i="8"/>
  <c r="S107" i="8"/>
  <c r="O107" i="8"/>
  <c r="T105" i="8"/>
  <c r="Q105" i="8"/>
  <c r="O105" i="8"/>
  <c r="L105" i="8"/>
  <c r="S105" i="8" s="1"/>
  <c r="T100" i="8"/>
  <c r="S100" i="8"/>
  <c r="O100" i="8"/>
  <c r="T99" i="8"/>
  <c r="S99" i="8"/>
  <c r="O99" i="8"/>
  <c r="T98" i="8"/>
  <c r="S98" i="8"/>
  <c r="O98" i="8"/>
  <c r="T97" i="8"/>
  <c r="S97" i="8"/>
  <c r="O97" i="8"/>
  <c r="T96" i="8"/>
  <c r="S96" i="8"/>
  <c r="O96" i="8"/>
  <c r="T95" i="8"/>
  <c r="S95" i="8"/>
  <c r="O95" i="8"/>
  <c r="T94" i="8"/>
  <c r="S94" i="8"/>
  <c r="O94" i="8"/>
  <c r="T93" i="8"/>
  <c r="S93" i="8"/>
  <c r="O93" i="8"/>
  <c r="T91" i="8"/>
  <c r="Q91" i="8"/>
  <c r="N91" i="8"/>
  <c r="L91" i="8"/>
  <c r="S91" i="8" s="1"/>
  <c r="T86" i="8"/>
  <c r="S86" i="8"/>
  <c r="O86" i="8"/>
  <c r="T85" i="8"/>
  <c r="S85" i="8"/>
  <c r="O85" i="8"/>
  <c r="T84" i="8"/>
  <c r="S84" i="8"/>
  <c r="O84" i="8"/>
  <c r="T83" i="8"/>
  <c r="S83" i="8"/>
  <c r="O83" i="8"/>
  <c r="W82" i="8"/>
  <c r="T82" i="8"/>
  <c r="S82" i="8"/>
  <c r="O82" i="8"/>
  <c r="W81" i="8"/>
  <c r="T81" i="8"/>
  <c r="S81" i="8"/>
  <c r="O81" i="8"/>
  <c r="W80" i="8"/>
  <c r="T80" i="8"/>
  <c r="S80" i="8"/>
  <c r="O80" i="8"/>
  <c r="N80" i="8"/>
  <c r="W79" i="8"/>
  <c r="T79" i="8"/>
  <c r="S79" i="8"/>
  <c r="O79" i="8"/>
  <c r="W78" i="8"/>
  <c r="T78" i="8"/>
  <c r="S78" i="8"/>
  <c r="O78" i="8"/>
  <c r="W77" i="8"/>
  <c r="T77" i="8"/>
  <c r="S77" i="8"/>
  <c r="O77" i="8"/>
  <c r="W76" i="8"/>
  <c r="T76" i="8"/>
  <c r="S76" i="8"/>
  <c r="O76" i="8"/>
  <c r="N76" i="8"/>
  <c r="W74" i="8"/>
  <c r="T74" i="8"/>
  <c r="Q74" i="8"/>
  <c r="O74" i="8"/>
  <c r="L74" i="8"/>
  <c r="S74" i="8" s="1"/>
  <c r="O68" i="8"/>
  <c r="L68" i="8"/>
  <c r="N68" i="8" s="1"/>
  <c r="W61" i="8"/>
  <c r="T61" i="8"/>
  <c r="S61" i="8"/>
  <c r="O61" i="8"/>
  <c r="N61" i="8"/>
  <c r="T59" i="8"/>
  <c r="Q59" i="8"/>
  <c r="N59" i="8"/>
  <c r="L59" i="8"/>
  <c r="S59" i="8" s="1"/>
  <c r="T55" i="8"/>
  <c r="S55" i="8"/>
  <c r="O55" i="8"/>
  <c r="N55" i="8"/>
  <c r="T54" i="8"/>
  <c r="S54" i="8"/>
  <c r="O54" i="8"/>
  <c r="N54" i="8"/>
  <c r="T53" i="8"/>
  <c r="S53" i="8"/>
  <c r="O53" i="8"/>
  <c r="N53" i="8"/>
  <c r="T52" i="8"/>
  <c r="S52" i="8"/>
  <c r="O52" i="8"/>
  <c r="N52" i="8"/>
  <c r="T51" i="8"/>
  <c r="S51" i="8"/>
  <c r="O51" i="8"/>
  <c r="N51" i="8"/>
  <c r="T50" i="8"/>
  <c r="S50" i="8"/>
  <c r="O50" i="8"/>
  <c r="N50" i="8"/>
  <c r="T49" i="8"/>
  <c r="S49" i="8"/>
  <c r="O49" i="8"/>
  <c r="N49" i="8"/>
  <c r="T48" i="8"/>
  <c r="S48" i="8"/>
  <c r="O48" i="8"/>
  <c r="N48" i="8"/>
  <c r="T46" i="8"/>
  <c r="Q46" i="8"/>
  <c r="O46" i="8"/>
  <c r="N46" i="8"/>
  <c r="L46" i="8"/>
  <c r="S46" i="8" s="1"/>
  <c r="T42" i="8"/>
  <c r="S42" i="8"/>
  <c r="O42" i="8"/>
  <c r="N42" i="8"/>
  <c r="T41" i="8"/>
  <c r="S41" i="8"/>
  <c r="O41" i="8"/>
  <c r="N41" i="8"/>
  <c r="T40" i="8"/>
  <c r="S40" i="8"/>
  <c r="O40" i="8"/>
  <c r="N40" i="8"/>
  <c r="T39" i="8"/>
  <c r="S39" i="8"/>
  <c r="O39" i="8"/>
  <c r="N39" i="8"/>
  <c r="T38" i="8"/>
  <c r="S38" i="8"/>
  <c r="O38" i="8"/>
  <c r="N38" i="8"/>
  <c r="T37" i="8"/>
  <c r="S37" i="8"/>
  <c r="O37" i="8"/>
  <c r="N37" i="8"/>
  <c r="T36" i="8"/>
  <c r="S36" i="8"/>
  <c r="O36" i="8"/>
  <c r="N36" i="8"/>
  <c r="T35" i="8"/>
  <c r="S35" i="8"/>
  <c r="O35" i="8"/>
  <c r="N35" i="8"/>
  <c r="T34" i="8"/>
  <c r="S34" i="8"/>
  <c r="O34" i="8"/>
  <c r="N34" i="8"/>
  <c r="T33" i="8"/>
  <c r="S33" i="8"/>
  <c r="O33" i="8"/>
  <c r="N33" i="8"/>
  <c r="T32" i="8"/>
  <c r="S32" i="8"/>
  <c r="O32" i="8"/>
  <c r="N32" i="8"/>
  <c r="T30" i="8"/>
  <c r="Q30" i="8"/>
  <c r="N30" i="8"/>
  <c r="L30" i="8"/>
  <c r="S30" i="8" s="1"/>
  <c r="Q24" i="8"/>
  <c r="T24" i="8" s="1"/>
  <c r="O24" i="8"/>
  <c r="N24" i="8"/>
  <c r="L24" i="8"/>
  <c r="S24" i="8" s="1"/>
  <c r="S15" i="8"/>
  <c r="P15" i="8"/>
  <c r="N197" i="8" s="1"/>
  <c r="M15" i="8"/>
  <c r="P14" i="8"/>
  <c r="N146" i="8" s="1"/>
  <c r="P9" i="8"/>
  <c r="N107" i="8" s="1"/>
  <c r="M9" i="8"/>
  <c r="S9" i="8" s="1"/>
  <c r="P8" i="8"/>
  <c r="M8" i="8"/>
  <c r="S8" i="8" s="1"/>
  <c r="U8" i="8" s="1"/>
  <c r="V5" i="8"/>
  <c r="W232" i="7"/>
  <c r="T232" i="7"/>
  <c r="S232" i="7"/>
  <c r="T230" i="7"/>
  <c r="S230" i="7"/>
  <c r="Q230" i="7"/>
  <c r="T226" i="7"/>
  <c r="S226" i="7"/>
  <c r="R226" i="7"/>
  <c r="Q226" i="7"/>
  <c r="T225" i="7"/>
  <c r="S225" i="7"/>
  <c r="R225" i="7"/>
  <c r="Q225" i="7"/>
  <c r="T224" i="7"/>
  <c r="S224" i="7"/>
  <c r="R224" i="7"/>
  <c r="Q224" i="7"/>
  <c r="T223" i="7"/>
  <c r="S223" i="7"/>
  <c r="R223" i="7"/>
  <c r="Q223" i="7"/>
  <c r="T222" i="7"/>
  <c r="S222" i="7"/>
  <c r="R222" i="7"/>
  <c r="Q222" i="7"/>
  <c r="T221" i="7"/>
  <c r="S221" i="7"/>
  <c r="R221" i="7"/>
  <c r="Q221" i="7"/>
  <c r="T220" i="7"/>
  <c r="S220" i="7"/>
  <c r="R220" i="7"/>
  <c r="Q220" i="7"/>
  <c r="T219" i="7"/>
  <c r="S219" i="7"/>
  <c r="Q219" i="7"/>
  <c r="T217" i="7"/>
  <c r="S217" i="7"/>
  <c r="Q217" i="7"/>
  <c r="T212" i="7"/>
  <c r="S212" i="7"/>
  <c r="Q212" i="7"/>
  <c r="T211" i="7"/>
  <c r="S211" i="7"/>
  <c r="Q211" i="7"/>
  <c r="W210" i="7"/>
  <c r="T210" i="7"/>
  <c r="S210" i="7"/>
  <c r="Q210" i="7"/>
  <c r="W209" i="7"/>
  <c r="T209" i="7"/>
  <c r="S209" i="7"/>
  <c r="Q209" i="7"/>
  <c r="W208" i="7"/>
  <c r="T208" i="7"/>
  <c r="S208" i="7"/>
  <c r="Q208" i="7"/>
  <c r="W207" i="7"/>
  <c r="T207" i="7"/>
  <c r="S207" i="7"/>
  <c r="Q207" i="7"/>
  <c r="W206" i="7"/>
  <c r="T206" i="7"/>
  <c r="S206" i="7"/>
  <c r="Q206" i="7"/>
  <c r="W205" i="7"/>
  <c r="T205" i="7"/>
  <c r="S205" i="7"/>
  <c r="Q205" i="7"/>
  <c r="W204" i="7"/>
  <c r="T204" i="7"/>
  <c r="S204" i="7"/>
  <c r="Q204" i="7"/>
  <c r="Q202" i="7" s="1"/>
  <c r="W202" i="7"/>
  <c r="T202" i="7"/>
  <c r="S202" i="7"/>
  <c r="W189" i="7"/>
  <c r="T189" i="7"/>
  <c r="S189" i="7"/>
  <c r="O189" i="7"/>
  <c r="T187" i="7"/>
  <c r="Q187" i="7"/>
  <c r="O187" i="7"/>
  <c r="N187" i="7"/>
  <c r="L187" i="7"/>
  <c r="S187" i="7" s="1"/>
  <c r="T183" i="7"/>
  <c r="S183" i="7"/>
  <c r="O183" i="7"/>
  <c r="T182" i="7"/>
  <c r="S182" i="7"/>
  <c r="O182" i="7"/>
  <c r="T181" i="7"/>
  <c r="S181" i="7"/>
  <c r="O181" i="7"/>
  <c r="T180" i="7"/>
  <c r="S180" i="7"/>
  <c r="O180" i="7"/>
  <c r="T179" i="7"/>
  <c r="S179" i="7"/>
  <c r="O179" i="7"/>
  <c r="T178" i="7"/>
  <c r="S178" i="7"/>
  <c r="O178" i="7"/>
  <c r="T177" i="7"/>
  <c r="S177" i="7"/>
  <c r="O177" i="7"/>
  <c r="T176" i="7"/>
  <c r="S176" i="7"/>
  <c r="O176" i="7"/>
  <c r="Q174" i="7"/>
  <c r="L174" i="7"/>
  <c r="O174" i="7" s="1"/>
  <c r="T169" i="7"/>
  <c r="S169" i="7"/>
  <c r="O169" i="7"/>
  <c r="T168" i="7"/>
  <c r="S168" i="7"/>
  <c r="O168" i="7"/>
  <c r="W167" i="7"/>
  <c r="T167" i="7"/>
  <c r="S167" i="7"/>
  <c r="O167" i="7"/>
  <c r="N167" i="7"/>
  <c r="W166" i="7"/>
  <c r="T166" i="7"/>
  <c r="S166" i="7"/>
  <c r="O166" i="7"/>
  <c r="W165" i="7"/>
  <c r="T165" i="7"/>
  <c r="S165" i="7"/>
  <c r="O165" i="7"/>
  <c r="W164" i="7"/>
  <c r="T164" i="7"/>
  <c r="S164" i="7"/>
  <c r="O164" i="7"/>
  <c r="W163" i="7"/>
  <c r="T163" i="7"/>
  <c r="S163" i="7"/>
  <c r="O163" i="7"/>
  <c r="N163" i="7"/>
  <c r="W162" i="7"/>
  <c r="T162" i="7"/>
  <c r="S162" i="7"/>
  <c r="O162" i="7"/>
  <c r="W161" i="7"/>
  <c r="T161" i="7"/>
  <c r="S161" i="7"/>
  <c r="O161" i="7"/>
  <c r="W159" i="7"/>
  <c r="T159" i="7"/>
  <c r="Q159" i="7"/>
  <c r="O159" i="7"/>
  <c r="N159" i="7"/>
  <c r="L159" i="7"/>
  <c r="S159" i="7" s="1"/>
  <c r="L153" i="7"/>
  <c r="N153" i="7" s="1"/>
  <c r="W146" i="7"/>
  <c r="T146" i="7"/>
  <c r="S146" i="7"/>
  <c r="O146" i="7"/>
  <c r="Q144" i="7"/>
  <c r="L144" i="7"/>
  <c r="O144" i="7" s="1"/>
  <c r="T140" i="7"/>
  <c r="S140" i="7"/>
  <c r="O140" i="7"/>
  <c r="N140" i="7"/>
  <c r="T139" i="7"/>
  <c r="S139" i="7"/>
  <c r="O139" i="7"/>
  <c r="N139" i="7"/>
  <c r="T138" i="7"/>
  <c r="S138" i="7"/>
  <c r="O138" i="7"/>
  <c r="N138" i="7"/>
  <c r="T137" i="7"/>
  <c r="S137" i="7"/>
  <c r="O137" i="7"/>
  <c r="N137" i="7"/>
  <c r="T136" i="7"/>
  <c r="S136" i="7"/>
  <c r="O136" i="7"/>
  <c r="N136" i="7"/>
  <c r="T135" i="7"/>
  <c r="S135" i="7"/>
  <c r="O135" i="7"/>
  <c r="N135" i="7"/>
  <c r="T134" i="7"/>
  <c r="S134" i="7"/>
  <c r="O134" i="7"/>
  <c r="N134" i="7"/>
  <c r="T133" i="7"/>
  <c r="S133" i="7"/>
  <c r="O133" i="7"/>
  <c r="N133" i="7"/>
  <c r="T131" i="7"/>
  <c r="Q131" i="7"/>
  <c r="O131" i="7"/>
  <c r="N131" i="7"/>
  <c r="L131" i="7"/>
  <c r="S131" i="7" s="1"/>
  <c r="T126" i="7"/>
  <c r="S126" i="7"/>
  <c r="O126" i="7"/>
  <c r="T125" i="7"/>
  <c r="S125" i="7"/>
  <c r="O125" i="7"/>
  <c r="W124" i="7"/>
  <c r="T124" i="7"/>
  <c r="S124" i="7"/>
  <c r="O124" i="7"/>
  <c r="W123" i="7"/>
  <c r="T123" i="7"/>
  <c r="S123" i="7"/>
  <c r="O123" i="7"/>
  <c r="N123" i="7"/>
  <c r="W122" i="7"/>
  <c r="T122" i="7"/>
  <c r="S122" i="7"/>
  <c r="O122" i="7"/>
  <c r="N122" i="7"/>
  <c r="W121" i="7"/>
  <c r="T121" i="7"/>
  <c r="S121" i="7"/>
  <c r="O121" i="7"/>
  <c r="W120" i="7"/>
  <c r="T120" i="7"/>
  <c r="S120" i="7"/>
  <c r="O120" i="7"/>
  <c r="W119" i="7"/>
  <c r="T119" i="7"/>
  <c r="S119" i="7"/>
  <c r="O119" i="7"/>
  <c r="N119" i="7"/>
  <c r="W118" i="7"/>
  <c r="T118" i="7"/>
  <c r="S118" i="7"/>
  <c r="O118" i="7"/>
  <c r="N118" i="7"/>
  <c r="W116" i="7"/>
  <c r="Q116" i="7"/>
  <c r="L116" i="7"/>
  <c r="O116" i="7" s="1"/>
  <c r="W103" i="7"/>
  <c r="T103" i="7"/>
  <c r="S103" i="7"/>
  <c r="O103" i="7"/>
  <c r="N103" i="7"/>
  <c r="T101" i="7"/>
  <c r="Q101" i="7"/>
  <c r="O101" i="7"/>
  <c r="N101" i="7"/>
  <c r="L101" i="7"/>
  <c r="S101" i="7" s="1"/>
  <c r="T96" i="7"/>
  <c r="S96" i="7"/>
  <c r="O96" i="7"/>
  <c r="T95" i="7"/>
  <c r="S95" i="7"/>
  <c r="O95" i="7"/>
  <c r="T94" i="7"/>
  <c r="S94" i="7"/>
  <c r="O94" i="7"/>
  <c r="T93" i="7"/>
  <c r="S93" i="7"/>
  <c r="O93" i="7"/>
  <c r="T92" i="7"/>
  <c r="S92" i="7"/>
  <c r="O92" i="7"/>
  <c r="T91" i="7"/>
  <c r="S91" i="7"/>
  <c r="O91" i="7"/>
  <c r="T90" i="7"/>
  <c r="S90" i="7"/>
  <c r="O90" i="7"/>
  <c r="T89" i="7"/>
  <c r="S89" i="7"/>
  <c r="O89" i="7"/>
  <c r="Q87" i="7"/>
  <c r="L87" i="7"/>
  <c r="O87" i="7" s="1"/>
  <c r="T82" i="7"/>
  <c r="S82" i="7"/>
  <c r="O82" i="7"/>
  <c r="N82" i="7"/>
  <c r="T81" i="7"/>
  <c r="S81" i="7"/>
  <c r="O81" i="7"/>
  <c r="N81" i="7"/>
  <c r="W80" i="7"/>
  <c r="T80" i="7"/>
  <c r="S80" i="7"/>
  <c r="O80" i="7"/>
  <c r="N80" i="7"/>
  <c r="W79" i="7"/>
  <c r="T79" i="7"/>
  <c r="S79" i="7"/>
  <c r="O79" i="7"/>
  <c r="W78" i="7"/>
  <c r="T78" i="7"/>
  <c r="S78" i="7"/>
  <c r="O78" i="7"/>
  <c r="W77" i="7"/>
  <c r="T77" i="7"/>
  <c r="S77" i="7"/>
  <c r="O77" i="7"/>
  <c r="N77" i="7"/>
  <c r="W76" i="7"/>
  <c r="T76" i="7"/>
  <c r="S76" i="7"/>
  <c r="O76" i="7"/>
  <c r="N76" i="7"/>
  <c r="W75" i="7"/>
  <c r="T75" i="7"/>
  <c r="S75" i="7"/>
  <c r="O75" i="7"/>
  <c r="W74" i="7"/>
  <c r="T74" i="7"/>
  <c r="S74" i="7"/>
  <c r="O74" i="7"/>
  <c r="W72" i="7"/>
  <c r="T72" i="7"/>
  <c r="Q72" i="7"/>
  <c r="O72" i="7"/>
  <c r="N72" i="7"/>
  <c r="L72" i="7"/>
  <c r="S72" i="7" s="1"/>
  <c r="L66" i="7"/>
  <c r="O66" i="7" s="1"/>
  <c r="W59" i="7"/>
  <c r="T59" i="7"/>
  <c r="S59" i="7"/>
  <c r="O59" i="7"/>
  <c r="N59" i="7"/>
  <c r="Q57" i="7"/>
  <c r="L57" i="7"/>
  <c r="O57" i="7" s="1"/>
  <c r="T53" i="7"/>
  <c r="S53" i="7"/>
  <c r="O53" i="7"/>
  <c r="N53" i="7"/>
  <c r="T52" i="7"/>
  <c r="S52" i="7"/>
  <c r="O52" i="7"/>
  <c r="N52" i="7"/>
  <c r="T51" i="7"/>
  <c r="S51" i="7"/>
  <c r="O51" i="7"/>
  <c r="N51" i="7"/>
  <c r="T50" i="7"/>
  <c r="S50" i="7"/>
  <c r="O50" i="7"/>
  <c r="N50" i="7"/>
  <c r="T49" i="7"/>
  <c r="S49" i="7"/>
  <c r="O49" i="7"/>
  <c r="N49" i="7"/>
  <c r="T48" i="7"/>
  <c r="S48" i="7"/>
  <c r="O48" i="7"/>
  <c r="N48" i="7"/>
  <c r="T47" i="7"/>
  <c r="S47" i="7"/>
  <c r="O47" i="7"/>
  <c r="N47" i="7"/>
  <c r="T46" i="7"/>
  <c r="S46" i="7"/>
  <c r="O46" i="7"/>
  <c r="N46" i="7"/>
  <c r="T44" i="7"/>
  <c r="Q44" i="7"/>
  <c r="O44" i="7"/>
  <c r="N44" i="7"/>
  <c r="L44" i="7"/>
  <c r="S44" i="7" s="1"/>
  <c r="T40" i="7"/>
  <c r="S40" i="7"/>
  <c r="O40" i="7"/>
  <c r="N40" i="7"/>
  <c r="T39" i="7"/>
  <c r="S39" i="7"/>
  <c r="O39" i="7"/>
  <c r="N39" i="7"/>
  <c r="T38" i="7"/>
  <c r="S38" i="7"/>
  <c r="O38" i="7"/>
  <c r="N38" i="7"/>
  <c r="T37" i="7"/>
  <c r="S37" i="7"/>
  <c r="O37" i="7"/>
  <c r="N37" i="7"/>
  <c r="T36" i="7"/>
  <c r="S36" i="7"/>
  <c r="O36" i="7"/>
  <c r="N36" i="7"/>
  <c r="T35" i="7"/>
  <c r="S35" i="7"/>
  <c r="O35" i="7"/>
  <c r="N35" i="7"/>
  <c r="T34" i="7"/>
  <c r="S34" i="7"/>
  <c r="O34" i="7"/>
  <c r="N34" i="7"/>
  <c r="T33" i="7"/>
  <c r="S33" i="7"/>
  <c r="O33" i="7"/>
  <c r="N33" i="7"/>
  <c r="T32" i="7"/>
  <c r="S32" i="7"/>
  <c r="O32" i="7"/>
  <c r="N32" i="7"/>
  <c r="Q30" i="7"/>
  <c r="L30" i="7"/>
  <c r="O30" i="7" s="1"/>
  <c r="O24" i="7"/>
  <c r="N24" i="7"/>
  <c r="L24" i="7"/>
  <c r="P15" i="7"/>
  <c r="N183" i="7" s="1"/>
  <c r="N226" i="7" s="1"/>
  <c r="P226" i="7" s="1"/>
  <c r="M15" i="7"/>
  <c r="S15" i="7" s="1"/>
  <c r="P14" i="7"/>
  <c r="N146" i="7" s="1"/>
  <c r="P9" i="7"/>
  <c r="N96" i="7" s="1"/>
  <c r="S8" i="7"/>
  <c r="P8" i="7"/>
  <c r="M8" i="7"/>
  <c r="V5" i="7"/>
  <c r="W242" i="6"/>
  <c r="T242" i="6"/>
  <c r="S242" i="6"/>
  <c r="T240" i="6"/>
  <c r="S240" i="6"/>
  <c r="Q240" i="6"/>
  <c r="T236" i="6"/>
  <c r="S236" i="6"/>
  <c r="R236" i="6"/>
  <c r="Q236" i="6"/>
  <c r="T235" i="6"/>
  <c r="S235" i="6"/>
  <c r="R235" i="6"/>
  <c r="Q235" i="6"/>
  <c r="T234" i="6"/>
  <c r="S234" i="6"/>
  <c r="R234" i="6"/>
  <c r="Q234" i="6"/>
  <c r="T233" i="6"/>
  <c r="S233" i="6"/>
  <c r="R233" i="6"/>
  <c r="Q233" i="6"/>
  <c r="T232" i="6"/>
  <c r="S232" i="6"/>
  <c r="R232" i="6"/>
  <c r="Q232" i="6"/>
  <c r="T231" i="6"/>
  <c r="S231" i="6"/>
  <c r="R231" i="6"/>
  <c r="Q231" i="6"/>
  <c r="T230" i="6"/>
  <c r="S230" i="6"/>
  <c r="R230" i="6"/>
  <c r="Q230" i="6"/>
  <c r="T229" i="6"/>
  <c r="S229" i="6"/>
  <c r="Q229" i="6"/>
  <c r="T227" i="6"/>
  <c r="S227" i="6"/>
  <c r="Q227" i="6"/>
  <c r="T222" i="6"/>
  <c r="Q222" i="6"/>
  <c r="T221" i="6"/>
  <c r="Q221" i="6"/>
  <c r="T220" i="6"/>
  <c r="Q220" i="6"/>
  <c r="T219" i="6"/>
  <c r="Q219" i="6"/>
  <c r="W218" i="6"/>
  <c r="T218" i="6"/>
  <c r="S218" i="6"/>
  <c r="Q218" i="6"/>
  <c r="W217" i="6"/>
  <c r="T217" i="6"/>
  <c r="S217" i="6"/>
  <c r="Q217" i="6"/>
  <c r="W216" i="6"/>
  <c r="T216" i="6"/>
  <c r="S216" i="6"/>
  <c r="Q216" i="6"/>
  <c r="W215" i="6"/>
  <c r="T215" i="6"/>
  <c r="S215" i="6"/>
  <c r="Q215" i="6"/>
  <c r="W214" i="6"/>
  <c r="T214" i="6"/>
  <c r="S214" i="6"/>
  <c r="Q214" i="6"/>
  <c r="W213" i="6"/>
  <c r="T213" i="6"/>
  <c r="S213" i="6"/>
  <c r="Q213" i="6"/>
  <c r="W212" i="6"/>
  <c r="T212" i="6"/>
  <c r="S212" i="6"/>
  <c r="Q212" i="6"/>
  <c r="W210" i="6"/>
  <c r="T210" i="6"/>
  <c r="S210" i="6"/>
  <c r="Q210" i="6"/>
  <c r="W197" i="6"/>
  <c r="T197" i="6"/>
  <c r="S197" i="6"/>
  <c r="O197" i="6"/>
  <c r="Q195" i="6"/>
  <c r="L195" i="6"/>
  <c r="O195" i="6" s="1"/>
  <c r="T191" i="6"/>
  <c r="S191" i="6"/>
  <c r="O191" i="6"/>
  <c r="N191" i="6"/>
  <c r="T190" i="6"/>
  <c r="S190" i="6"/>
  <c r="O190" i="6"/>
  <c r="N190" i="6"/>
  <c r="T189" i="6"/>
  <c r="S189" i="6"/>
  <c r="O189" i="6"/>
  <c r="N189" i="6"/>
  <c r="T188" i="6"/>
  <c r="S188" i="6"/>
  <c r="O188" i="6"/>
  <c r="N188" i="6"/>
  <c r="T187" i="6"/>
  <c r="S187" i="6"/>
  <c r="O187" i="6"/>
  <c r="N187" i="6"/>
  <c r="T186" i="6"/>
  <c r="S186" i="6"/>
  <c r="O186" i="6"/>
  <c r="N186" i="6"/>
  <c r="T185" i="6"/>
  <c r="S185" i="6"/>
  <c r="O185" i="6"/>
  <c r="N185" i="6"/>
  <c r="T184" i="6"/>
  <c r="S184" i="6"/>
  <c r="O184" i="6"/>
  <c r="N184" i="6"/>
  <c r="T182" i="6"/>
  <c r="Q182" i="6"/>
  <c r="O182" i="6"/>
  <c r="N182" i="6"/>
  <c r="L182" i="6"/>
  <c r="S182" i="6" s="1"/>
  <c r="T177" i="6"/>
  <c r="S177" i="6"/>
  <c r="O177" i="6"/>
  <c r="T176" i="6"/>
  <c r="S176" i="6"/>
  <c r="O176" i="6"/>
  <c r="T175" i="6"/>
  <c r="S175" i="6"/>
  <c r="O175" i="6"/>
  <c r="T174" i="6"/>
  <c r="S174" i="6"/>
  <c r="O174" i="6"/>
  <c r="W173" i="6"/>
  <c r="T173" i="6"/>
  <c r="S173" i="6"/>
  <c r="O173" i="6"/>
  <c r="W172" i="6"/>
  <c r="T172" i="6"/>
  <c r="S172" i="6"/>
  <c r="O172" i="6"/>
  <c r="N172" i="6"/>
  <c r="W171" i="6"/>
  <c r="T171" i="6"/>
  <c r="S171" i="6"/>
  <c r="O171" i="6"/>
  <c r="N171" i="6"/>
  <c r="W170" i="6"/>
  <c r="T170" i="6"/>
  <c r="S170" i="6"/>
  <c r="O170" i="6"/>
  <c r="W169" i="6"/>
  <c r="T169" i="6"/>
  <c r="S169" i="6"/>
  <c r="O169" i="6"/>
  <c r="W168" i="6"/>
  <c r="T168" i="6"/>
  <c r="S168" i="6"/>
  <c r="O168" i="6"/>
  <c r="N168" i="6"/>
  <c r="W167" i="6"/>
  <c r="T167" i="6"/>
  <c r="S167" i="6"/>
  <c r="O167" i="6"/>
  <c r="N167" i="6"/>
  <c r="W165" i="6"/>
  <c r="Q165" i="6"/>
  <c r="L165" i="6"/>
  <c r="O165" i="6" s="1"/>
  <c r="W152" i="6"/>
  <c r="T152" i="6"/>
  <c r="S152" i="6"/>
  <c r="O152" i="6"/>
  <c r="T150" i="6"/>
  <c r="Q150" i="6"/>
  <c r="O150" i="6"/>
  <c r="L150" i="6"/>
  <c r="S150" i="6" s="1"/>
  <c r="T146" i="6"/>
  <c r="S146" i="6"/>
  <c r="O146" i="6"/>
  <c r="T145" i="6"/>
  <c r="S145" i="6"/>
  <c r="O145" i="6"/>
  <c r="T144" i="6"/>
  <c r="S144" i="6"/>
  <c r="O144" i="6"/>
  <c r="T143" i="6"/>
  <c r="S143" i="6"/>
  <c r="O143" i="6"/>
  <c r="T142" i="6"/>
  <c r="S142" i="6"/>
  <c r="O142" i="6"/>
  <c r="T141" i="6"/>
  <c r="S141" i="6"/>
  <c r="O141" i="6"/>
  <c r="T140" i="6"/>
  <c r="S140" i="6"/>
  <c r="O140" i="6"/>
  <c r="T139" i="6"/>
  <c r="S139" i="6"/>
  <c r="O139" i="6"/>
  <c r="Q137" i="6"/>
  <c r="L137" i="6"/>
  <c r="O137" i="6" s="1"/>
  <c r="T132" i="6"/>
  <c r="S132" i="6"/>
  <c r="O132" i="6"/>
  <c r="T131" i="6"/>
  <c r="S131" i="6"/>
  <c r="O131" i="6"/>
  <c r="T130" i="6"/>
  <c r="S130" i="6"/>
  <c r="O130" i="6"/>
  <c r="T129" i="6"/>
  <c r="S129" i="6"/>
  <c r="O129" i="6"/>
  <c r="W128" i="6"/>
  <c r="T128" i="6"/>
  <c r="S128" i="6"/>
  <c r="O128" i="6"/>
  <c r="W127" i="6"/>
  <c r="T127" i="6"/>
  <c r="S127" i="6"/>
  <c r="O127" i="6"/>
  <c r="W126" i="6"/>
  <c r="T126" i="6"/>
  <c r="S126" i="6"/>
  <c r="O126" i="6"/>
  <c r="W125" i="6"/>
  <c r="T125" i="6"/>
  <c r="S125" i="6"/>
  <c r="O125" i="6"/>
  <c r="W124" i="6"/>
  <c r="T124" i="6"/>
  <c r="S124" i="6"/>
  <c r="O124" i="6"/>
  <c r="N124" i="6"/>
  <c r="W123" i="6"/>
  <c r="T123" i="6"/>
  <c r="S123" i="6"/>
  <c r="O123" i="6"/>
  <c r="W122" i="6"/>
  <c r="T122" i="6"/>
  <c r="S122" i="6"/>
  <c r="O122" i="6"/>
  <c r="W120" i="6"/>
  <c r="T120" i="6"/>
  <c r="Q120" i="6"/>
  <c r="O120" i="6"/>
  <c r="N120" i="6"/>
  <c r="L120" i="6"/>
  <c r="S120" i="6" s="1"/>
  <c r="L114" i="6"/>
  <c r="W107" i="6"/>
  <c r="T107" i="6"/>
  <c r="S107" i="6"/>
  <c r="O107" i="6"/>
  <c r="Q105" i="6"/>
  <c r="L105" i="6"/>
  <c r="O105" i="6" s="1"/>
  <c r="T100" i="6"/>
  <c r="S100" i="6"/>
  <c r="O100" i="6"/>
  <c r="T99" i="6"/>
  <c r="S99" i="6"/>
  <c r="O99" i="6"/>
  <c r="T98" i="6"/>
  <c r="S98" i="6"/>
  <c r="O98" i="6"/>
  <c r="T97" i="6"/>
  <c r="S97" i="6"/>
  <c r="O97" i="6"/>
  <c r="T96" i="6"/>
  <c r="S96" i="6"/>
  <c r="O96" i="6"/>
  <c r="T95" i="6"/>
  <c r="S95" i="6"/>
  <c r="O95" i="6"/>
  <c r="T94" i="6"/>
  <c r="S94" i="6"/>
  <c r="O94" i="6"/>
  <c r="T93" i="6"/>
  <c r="S93" i="6"/>
  <c r="O93" i="6"/>
  <c r="T91" i="6"/>
  <c r="Q91" i="6"/>
  <c r="O91" i="6"/>
  <c r="N91" i="6"/>
  <c r="L91" i="6"/>
  <c r="S91" i="6" s="1"/>
  <c r="T86" i="6"/>
  <c r="S86" i="6"/>
  <c r="O86" i="6"/>
  <c r="T85" i="6"/>
  <c r="S85" i="6"/>
  <c r="O85" i="6"/>
  <c r="T84" i="6"/>
  <c r="S84" i="6"/>
  <c r="O84" i="6"/>
  <c r="T83" i="6"/>
  <c r="S83" i="6"/>
  <c r="O83" i="6"/>
  <c r="W82" i="6"/>
  <c r="T82" i="6"/>
  <c r="S82" i="6"/>
  <c r="O82" i="6"/>
  <c r="W81" i="6"/>
  <c r="T81" i="6"/>
  <c r="S81" i="6"/>
  <c r="O81" i="6"/>
  <c r="W80" i="6"/>
  <c r="T80" i="6"/>
  <c r="S80" i="6"/>
  <c r="O80" i="6"/>
  <c r="N80" i="6"/>
  <c r="W79" i="6"/>
  <c r="T79" i="6"/>
  <c r="S79" i="6"/>
  <c r="O79" i="6"/>
  <c r="W78" i="6"/>
  <c r="T78" i="6"/>
  <c r="S78" i="6"/>
  <c r="O78" i="6"/>
  <c r="W77" i="6"/>
  <c r="T77" i="6"/>
  <c r="S77" i="6"/>
  <c r="O77" i="6"/>
  <c r="W76" i="6"/>
  <c r="T76" i="6"/>
  <c r="S76" i="6"/>
  <c r="O76" i="6"/>
  <c r="N76" i="6"/>
  <c r="W74" i="6"/>
  <c r="Q74" i="6"/>
  <c r="L74" i="6"/>
  <c r="O74" i="6" s="1"/>
  <c r="W61" i="6"/>
  <c r="T61" i="6"/>
  <c r="S61" i="6"/>
  <c r="O61" i="6"/>
  <c r="N61" i="6"/>
  <c r="T59" i="6"/>
  <c r="Q59" i="6"/>
  <c r="O59" i="6"/>
  <c r="N59" i="6"/>
  <c r="L59" i="6"/>
  <c r="S59" i="6" s="1"/>
  <c r="T55" i="6"/>
  <c r="S55" i="6"/>
  <c r="O55" i="6"/>
  <c r="N55" i="6"/>
  <c r="T54" i="6"/>
  <c r="S54" i="6"/>
  <c r="O54" i="6"/>
  <c r="N54" i="6"/>
  <c r="T53" i="6"/>
  <c r="S53" i="6"/>
  <c r="O53" i="6"/>
  <c r="N53" i="6"/>
  <c r="T52" i="6"/>
  <c r="S52" i="6"/>
  <c r="O52" i="6"/>
  <c r="N52" i="6"/>
  <c r="T51" i="6"/>
  <c r="S51" i="6"/>
  <c r="O51" i="6"/>
  <c r="N51" i="6"/>
  <c r="T50" i="6"/>
  <c r="S50" i="6"/>
  <c r="O50" i="6"/>
  <c r="N50" i="6"/>
  <c r="T49" i="6"/>
  <c r="S49" i="6"/>
  <c r="O49" i="6"/>
  <c r="N49" i="6"/>
  <c r="T48" i="6"/>
  <c r="S48" i="6"/>
  <c r="O48" i="6"/>
  <c r="N48" i="6"/>
  <c r="Q46" i="6"/>
  <c r="L46" i="6"/>
  <c r="O46" i="6" s="1"/>
  <c r="T42" i="6"/>
  <c r="S42" i="6"/>
  <c r="O42" i="6"/>
  <c r="N42" i="6"/>
  <c r="T41" i="6"/>
  <c r="S41" i="6"/>
  <c r="O41" i="6"/>
  <c r="N41" i="6"/>
  <c r="T40" i="6"/>
  <c r="S40" i="6"/>
  <c r="O40" i="6"/>
  <c r="N40" i="6"/>
  <c r="T39" i="6"/>
  <c r="S39" i="6"/>
  <c r="O39" i="6"/>
  <c r="N39" i="6"/>
  <c r="T38" i="6"/>
  <c r="S38" i="6"/>
  <c r="O38" i="6"/>
  <c r="N38" i="6"/>
  <c r="T37" i="6"/>
  <c r="S37" i="6"/>
  <c r="O37" i="6"/>
  <c r="N37" i="6"/>
  <c r="T36" i="6"/>
  <c r="S36" i="6"/>
  <c r="O36" i="6"/>
  <c r="N36" i="6"/>
  <c r="T35" i="6"/>
  <c r="S35" i="6"/>
  <c r="O35" i="6"/>
  <c r="N35" i="6"/>
  <c r="T34" i="6"/>
  <c r="S34" i="6"/>
  <c r="O34" i="6"/>
  <c r="N34" i="6"/>
  <c r="T33" i="6"/>
  <c r="S33" i="6"/>
  <c r="O33" i="6"/>
  <c r="N33" i="6"/>
  <c r="T32" i="6"/>
  <c r="S32" i="6"/>
  <c r="O32" i="6"/>
  <c r="N32" i="6"/>
  <c r="T30" i="6"/>
  <c r="Q30" i="6"/>
  <c r="O30" i="6"/>
  <c r="N30" i="6"/>
  <c r="L30" i="6"/>
  <c r="S30" i="6" s="1"/>
  <c r="Q24" i="6"/>
  <c r="T24" i="6" s="1"/>
  <c r="L24" i="6"/>
  <c r="O24" i="6" s="1"/>
  <c r="P15" i="6"/>
  <c r="N197" i="6" s="1"/>
  <c r="P14" i="6"/>
  <c r="N150" i="6" s="1"/>
  <c r="P9" i="6"/>
  <c r="N107" i="6" s="1"/>
  <c r="P8" i="6"/>
  <c r="M8" i="6"/>
  <c r="S8" i="6" s="1"/>
  <c r="V5" i="6"/>
  <c r="U8" i="5" l="1"/>
  <c r="N215" i="5"/>
  <c r="P215" i="5" s="1"/>
  <c r="S30" i="5"/>
  <c r="S55" i="5"/>
  <c r="N64" i="5"/>
  <c r="N75" i="5"/>
  <c r="N199" i="5" s="1"/>
  <c r="P199" i="5" s="1"/>
  <c r="S83" i="5"/>
  <c r="O97" i="5"/>
  <c r="N99" i="5"/>
  <c r="S112" i="5"/>
  <c r="N115" i="5"/>
  <c r="N119" i="5"/>
  <c r="O125" i="5"/>
  <c r="N127" i="5"/>
  <c r="N128" i="5"/>
  <c r="N129" i="5"/>
  <c r="N130" i="5"/>
  <c r="N131" i="5"/>
  <c r="N132" i="5"/>
  <c r="N133" i="5"/>
  <c r="N134" i="5"/>
  <c r="N216" i="5" s="1"/>
  <c r="P216" i="5" s="1"/>
  <c r="S138" i="5"/>
  <c r="N147" i="5"/>
  <c r="N158" i="5"/>
  <c r="S166" i="5"/>
  <c r="O179" i="5"/>
  <c r="N181" i="5"/>
  <c r="M9" i="5"/>
  <c r="S9" i="5" s="1"/>
  <c r="N72" i="5"/>
  <c r="N76" i="5"/>
  <c r="N83" i="5"/>
  <c r="N112" i="5"/>
  <c r="N116" i="5"/>
  <c r="N198" i="5" s="1"/>
  <c r="P198" i="5" s="1"/>
  <c r="N120" i="5"/>
  <c r="N202" i="5" s="1"/>
  <c r="P202" i="5" s="1"/>
  <c r="N138" i="5"/>
  <c r="N222" i="5" s="1"/>
  <c r="N155" i="5"/>
  <c r="N196" i="5" s="1"/>
  <c r="N159" i="5"/>
  <c r="N200" i="5" s="1"/>
  <c r="P200" i="5" s="1"/>
  <c r="N166" i="5"/>
  <c r="N73" i="5"/>
  <c r="N77" i="5"/>
  <c r="N85" i="5"/>
  <c r="N86" i="5"/>
  <c r="N87" i="5"/>
  <c r="N88" i="5"/>
  <c r="N89" i="5"/>
  <c r="N90" i="5"/>
  <c r="N91" i="5"/>
  <c r="N117" i="5"/>
  <c r="N156" i="5"/>
  <c r="N197" i="5" s="1"/>
  <c r="O197" i="5" s="1"/>
  <c r="N160" i="5"/>
  <c r="N201" i="5" s="1"/>
  <c r="P201" i="5" s="1"/>
  <c r="N168" i="5"/>
  <c r="N209" i="5" s="1"/>
  <c r="N169" i="5"/>
  <c r="N170" i="5"/>
  <c r="N211" i="5" s="1"/>
  <c r="P211" i="5" s="1"/>
  <c r="N171" i="5"/>
  <c r="N212" i="5" s="1"/>
  <c r="P212" i="5" s="1"/>
  <c r="N172" i="5"/>
  <c r="N213" i="5" s="1"/>
  <c r="P213" i="5" s="1"/>
  <c r="N173" i="5"/>
  <c r="N174" i="5"/>
  <c r="N212" i="8"/>
  <c r="O30" i="8"/>
  <c r="O59" i="8"/>
  <c r="N77" i="8"/>
  <c r="N81" i="8"/>
  <c r="O91" i="8"/>
  <c r="N93" i="8"/>
  <c r="N94" i="8"/>
  <c r="N95" i="8"/>
  <c r="N96" i="8"/>
  <c r="N97" i="8"/>
  <c r="N98" i="8"/>
  <c r="N99" i="8"/>
  <c r="N100" i="8"/>
  <c r="N114" i="8"/>
  <c r="O120" i="8"/>
  <c r="N125" i="8"/>
  <c r="N129" i="8"/>
  <c r="N130" i="8"/>
  <c r="N131" i="8"/>
  <c r="N132" i="8"/>
  <c r="O150" i="8"/>
  <c r="N152" i="8"/>
  <c r="N168" i="8"/>
  <c r="N213" i="8" s="1"/>
  <c r="O213" i="8" s="1"/>
  <c r="N172" i="8"/>
  <c r="N217" i="8" s="1"/>
  <c r="O217" i="8" s="1"/>
  <c r="O182" i="8"/>
  <c r="N184" i="8"/>
  <c r="N229" i="8" s="1"/>
  <c r="N185" i="8"/>
  <c r="N230" i="8" s="1"/>
  <c r="O230" i="8" s="1"/>
  <c r="N186" i="8"/>
  <c r="N187" i="8"/>
  <c r="N232" i="8" s="1"/>
  <c r="P232" i="8" s="1"/>
  <c r="N188" i="8"/>
  <c r="N233" i="8" s="1"/>
  <c r="P233" i="8" s="1"/>
  <c r="N189" i="8"/>
  <c r="N234" i="8" s="1"/>
  <c r="P234" i="8" s="1"/>
  <c r="N190" i="8"/>
  <c r="N235" i="8" s="1"/>
  <c r="P235" i="8" s="1"/>
  <c r="N191" i="8"/>
  <c r="N236" i="8" s="1"/>
  <c r="P236" i="8" s="1"/>
  <c r="N124" i="8"/>
  <c r="N150" i="8"/>
  <c r="N74" i="8"/>
  <c r="N78" i="8"/>
  <c r="N82" i="8"/>
  <c r="N105" i="8"/>
  <c r="O114" i="8"/>
  <c r="N122" i="8"/>
  <c r="N126" i="8"/>
  <c r="N216" i="8" s="1"/>
  <c r="O216" i="8" s="1"/>
  <c r="N137" i="8"/>
  <c r="N165" i="8"/>
  <c r="N169" i="8"/>
  <c r="N214" i="8" s="1"/>
  <c r="O214" i="8" s="1"/>
  <c r="N173" i="8"/>
  <c r="N195" i="8"/>
  <c r="N242" i="8" s="1"/>
  <c r="N120" i="8"/>
  <c r="N128" i="8"/>
  <c r="N79" i="8"/>
  <c r="N83" i="8"/>
  <c r="N219" i="8" s="1"/>
  <c r="O219" i="8" s="1"/>
  <c r="N84" i="8"/>
  <c r="N85" i="8"/>
  <c r="N86" i="8"/>
  <c r="N123" i="8"/>
  <c r="N127" i="8"/>
  <c r="N139" i="8"/>
  <c r="N140" i="8"/>
  <c r="N141" i="8"/>
  <c r="N231" i="8" s="1"/>
  <c r="P231" i="8" s="1"/>
  <c r="N142" i="8"/>
  <c r="N143" i="8"/>
  <c r="N144" i="8"/>
  <c r="N145" i="8"/>
  <c r="N170" i="8"/>
  <c r="N215" i="8" s="1"/>
  <c r="O215" i="8" s="1"/>
  <c r="N174" i="8"/>
  <c r="N175" i="8"/>
  <c r="N220" i="8" s="1"/>
  <c r="O220" i="8" s="1"/>
  <c r="N176" i="8"/>
  <c r="N221" i="8" s="1"/>
  <c r="O221" i="8" s="1"/>
  <c r="N177" i="8"/>
  <c r="N222" i="8" s="1"/>
  <c r="O222" i="8" s="1"/>
  <c r="S24" i="7"/>
  <c r="N206" i="7"/>
  <c r="O206" i="7" s="1"/>
  <c r="S30" i="7"/>
  <c r="N66" i="7"/>
  <c r="S87" i="7"/>
  <c r="N164" i="7"/>
  <c r="S174" i="7"/>
  <c r="M9" i="7"/>
  <c r="S9" i="7" s="1"/>
  <c r="Q24" i="7"/>
  <c r="T24" i="7" s="1"/>
  <c r="N30" i="7"/>
  <c r="T30" i="7"/>
  <c r="N57" i="7"/>
  <c r="N232" i="7" s="1"/>
  <c r="T57" i="7"/>
  <c r="N74" i="7"/>
  <c r="N204" i="7" s="1"/>
  <c r="N78" i="7"/>
  <c r="N87" i="7"/>
  <c r="T87" i="7"/>
  <c r="L110" i="7"/>
  <c r="N116" i="7"/>
  <c r="T116" i="7"/>
  <c r="N120" i="7"/>
  <c r="N124" i="7"/>
  <c r="N210" i="7" s="1"/>
  <c r="O210" i="7" s="1"/>
  <c r="N144" i="7"/>
  <c r="T144" i="7"/>
  <c r="O153" i="7"/>
  <c r="N161" i="7"/>
  <c r="N165" i="7"/>
  <c r="N208" i="7" s="1"/>
  <c r="O208" i="7" s="1"/>
  <c r="N174" i="7"/>
  <c r="T174" i="7"/>
  <c r="S57" i="7"/>
  <c r="S116" i="7"/>
  <c r="S144" i="7"/>
  <c r="N168" i="7"/>
  <c r="N169" i="7"/>
  <c r="N189" i="7"/>
  <c r="N75" i="7"/>
  <c r="N79" i="7"/>
  <c r="N89" i="7"/>
  <c r="N90" i="7"/>
  <c r="N91" i="7"/>
  <c r="N92" i="7"/>
  <c r="N93" i="7"/>
  <c r="N94" i="7"/>
  <c r="N95" i="7"/>
  <c r="N121" i="7"/>
  <c r="N125" i="7"/>
  <c r="N126" i="7"/>
  <c r="N162" i="7"/>
  <c r="N205" i="7" s="1"/>
  <c r="O205" i="7" s="1"/>
  <c r="N166" i="7"/>
  <c r="N209" i="7" s="1"/>
  <c r="O209" i="7" s="1"/>
  <c r="N176" i="7"/>
  <c r="N219" i="7" s="1"/>
  <c r="N177" i="7"/>
  <c r="N220" i="7" s="1"/>
  <c r="O220" i="7" s="1"/>
  <c r="N178" i="7"/>
  <c r="N221" i="7" s="1"/>
  <c r="P221" i="7" s="1"/>
  <c r="N179" i="7"/>
  <c r="N222" i="7" s="1"/>
  <c r="P222" i="7" s="1"/>
  <c r="N180" i="7"/>
  <c r="N223" i="7" s="1"/>
  <c r="P223" i="7" s="1"/>
  <c r="N181" i="7"/>
  <c r="N224" i="7" s="1"/>
  <c r="P224" i="7" s="1"/>
  <c r="N182" i="7"/>
  <c r="N225" i="7" s="1"/>
  <c r="P225" i="7" s="1"/>
  <c r="M14" i="6"/>
  <c r="S14" i="6" s="1"/>
  <c r="O114" i="6"/>
  <c r="N114" i="6"/>
  <c r="N128" i="6"/>
  <c r="N222" i="6"/>
  <c r="N146" i="6"/>
  <c r="N145" i="6"/>
  <c r="N144" i="6"/>
  <c r="N234" i="6" s="1"/>
  <c r="P234" i="6" s="1"/>
  <c r="N143" i="6"/>
  <c r="N142" i="6"/>
  <c r="N141" i="6"/>
  <c r="N231" i="6" s="1"/>
  <c r="P231" i="6" s="1"/>
  <c r="N140" i="6"/>
  <c r="N230" i="6" s="1"/>
  <c r="O230" i="6" s="1"/>
  <c r="N139" i="6"/>
  <c r="N127" i="6"/>
  <c r="N217" i="6" s="1"/>
  <c r="P217" i="6" s="1"/>
  <c r="N123" i="6"/>
  <c r="N152" i="6"/>
  <c r="N132" i="6"/>
  <c r="N131" i="6"/>
  <c r="N130" i="6"/>
  <c r="N129" i="6"/>
  <c r="N125" i="6"/>
  <c r="N126" i="6"/>
  <c r="N122" i="6"/>
  <c r="N212" i="6" s="1"/>
  <c r="N229" i="6"/>
  <c r="N235" i="6"/>
  <c r="P235" i="6" s="1"/>
  <c r="N216" i="6"/>
  <c r="P216" i="6" s="1"/>
  <c r="S24" i="6"/>
  <c r="S74" i="6"/>
  <c r="N93" i="6"/>
  <c r="N95" i="6"/>
  <c r="N98" i="6"/>
  <c r="S137" i="6"/>
  <c r="S195" i="6"/>
  <c r="N24" i="6"/>
  <c r="N46" i="6"/>
  <c r="T46" i="6"/>
  <c r="L68" i="6"/>
  <c r="N74" i="6"/>
  <c r="T74" i="6"/>
  <c r="N78" i="6"/>
  <c r="N82" i="6"/>
  <c r="N105" i="6"/>
  <c r="T105" i="6"/>
  <c r="N137" i="6"/>
  <c r="T137" i="6"/>
  <c r="L159" i="6"/>
  <c r="N165" i="6"/>
  <c r="T165" i="6"/>
  <c r="N169" i="6"/>
  <c r="N214" i="6" s="1"/>
  <c r="P214" i="6" s="1"/>
  <c r="N173" i="6"/>
  <c r="N218" i="6" s="1"/>
  <c r="P218" i="6" s="1"/>
  <c r="N195" i="6"/>
  <c r="N242" i="6" s="1"/>
  <c r="T195" i="6"/>
  <c r="S46" i="6"/>
  <c r="N77" i="6"/>
  <c r="N213" i="6" s="1"/>
  <c r="O213" i="6" s="1"/>
  <c r="N81" i="6"/>
  <c r="N94" i="6"/>
  <c r="N96" i="6"/>
  <c r="N97" i="6"/>
  <c r="N233" i="6" s="1"/>
  <c r="P233" i="6" s="1"/>
  <c r="N99" i="6"/>
  <c r="N100" i="6"/>
  <c r="S105" i="6"/>
  <c r="S165" i="6"/>
  <c r="N79" i="6"/>
  <c r="N83" i="6"/>
  <c r="N84" i="6"/>
  <c r="N85" i="6"/>
  <c r="N86" i="6"/>
  <c r="N170" i="6"/>
  <c r="N215" i="6" s="1"/>
  <c r="P215" i="6" s="1"/>
  <c r="N174" i="6"/>
  <c r="N219" i="6" s="1"/>
  <c r="N175" i="6"/>
  <c r="N220" i="6" s="1"/>
  <c r="N176" i="6"/>
  <c r="N177" i="6"/>
  <c r="D41" i="2"/>
  <c r="F41" i="2" s="1"/>
  <c r="D42" i="2"/>
  <c r="E42" i="2" s="1"/>
  <c r="O196" i="5" l="1"/>
  <c r="N194" i="5"/>
  <c r="O209" i="5"/>
  <c r="N220" i="5"/>
  <c r="O220" i="5" s="1"/>
  <c r="O222" i="5"/>
  <c r="N214" i="5"/>
  <c r="P214" i="5" s="1"/>
  <c r="N210" i="5"/>
  <c r="O210" i="5" s="1"/>
  <c r="N227" i="8"/>
  <c r="O227" i="8" s="1"/>
  <c r="O229" i="8"/>
  <c r="N240" i="8"/>
  <c r="O240" i="8" s="1"/>
  <c r="O242" i="8"/>
  <c r="N218" i="8"/>
  <c r="O218" i="8" s="1"/>
  <c r="O212" i="8"/>
  <c r="U8" i="7"/>
  <c r="O219" i="7"/>
  <c r="N217" i="7"/>
  <c r="O217" i="7" s="1"/>
  <c r="O204" i="7"/>
  <c r="N202" i="7"/>
  <c r="N207" i="7"/>
  <c r="O207" i="7" s="1"/>
  <c r="N230" i="7"/>
  <c r="O230" i="7" s="1"/>
  <c r="O232" i="7"/>
  <c r="N212" i="7"/>
  <c r="O212" i="7" s="1"/>
  <c r="N110" i="7"/>
  <c r="M14" i="7"/>
  <c r="S14" i="7" s="1"/>
  <c r="O110" i="7"/>
  <c r="N211" i="7"/>
  <c r="O211" i="7" s="1"/>
  <c r="N240" i="6"/>
  <c r="O240" i="6" s="1"/>
  <c r="O242" i="6"/>
  <c r="O212" i="6"/>
  <c r="N210" i="6"/>
  <c r="O229" i="6"/>
  <c r="N68" i="6"/>
  <c r="M9" i="6"/>
  <c r="S9" i="6" s="1"/>
  <c r="U8" i="6" s="1"/>
  <c r="O68" i="6"/>
  <c r="N232" i="6"/>
  <c r="P232" i="6" s="1"/>
  <c r="N236" i="6"/>
  <c r="P236" i="6" s="1"/>
  <c r="N159" i="6"/>
  <c r="O159" i="6"/>
  <c r="M15" i="6"/>
  <c r="S15" i="6" s="1"/>
  <c r="N221" i="6"/>
  <c r="K41" i="2"/>
  <c r="E41" i="2"/>
  <c r="K42" i="2"/>
  <c r="N207" i="5" l="1"/>
  <c r="O207" i="5" s="1"/>
  <c r="N188" i="5"/>
  <c r="O188" i="5" s="1"/>
  <c r="O194" i="5"/>
  <c r="N210" i="8"/>
  <c r="O202" i="7"/>
  <c r="N196" i="7"/>
  <c r="O196" i="7" s="1"/>
  <c r="O210" i="6"/>
  <c r="N227" i="6"/>
  <c r="O227" i="6" s="1"/>
  <c r="D85" i="2"/>
  <c r="D84" i="2"/>
  <c r="D83" i="2"/>
  <c r="D82" i="2"/>
  <c r="D65" i="2"/>
  <c r="E65" i="2" s="1"/>
  <c r="D64" i="2"/>
  <c r="E64" i="2" s="1"/>
  <c r="D63" i="2"/>
  <c r="E63" i="2" s="1"/>
  <c r="D62" i="2"/>
  <c r="D40" i="2"/>
  <c r="D39" i="2"/>
  <c r="D38" i="2"/>
  <c r="D37" i="2"/>
  <c r="D54" i="2"/>
  <c r="E62" i="2" l="1"/>
  <c r="D36" i="2"/>
  <c r="E36" i="2" s="1"/>
  <c r="F65" i="2"/>
  <c r="F62" i="2"/>
  <c r="F63" i="2"/>
  <c r="F64" i="2"/>
  <c r="K64" i="2"/>
  <c r="O210" i="8"/>
  <c r="N204" i="8"/>
  <c r="O204" i="8" s="1"/>
  <c r="N204" i="6"/>
  <c r="O204" i="6" s="1"/>
  <c r="K38" i="2"/>
  <c r="E38" i="2"/>
  <c r="K39" i="2"/>
  <c r="E39" i="2"/>
  <c r="K40" i="2"/>
  <c r="E40" i="2"/>
  <c r="F32" i="2"/>
  <c r="F84" i="2" l="1"/>
  <c r="F77" i="2"/>
  <c r="F38" i="2"/>
  <c r="F39" i="2"/>
  <c r="F40" i="2"/>
  <c r="F37" i="2"/>
  <c r="D88" i="2"/>
  <c r="D79" i="2"/>
  <c r="F57" i="2"/>
  <c r="F60" i="2" s="1"/>
  <c r="F44" i="2"/>
  <c r="F35" i="2"/>
  <c r="F76" i="2" l="1"/>
  <c r="F69" i="2"/>
  <c r="D53" i="2"/>
  <c r="E53" i="2" s="1"/>
  <c r="D52" i="2"/>
  <c r="E52" i="2" s="1"/>
  <c r="D51" i="2"/>
  <c r="E51" i="2" s="1"/>
  <c r="D50" i="2"/>
  <c r="E50" i="2" s="1"/>
  <c r="D49" i="2"/>
  <c r="D48" i="2"/>
  <c r="D47" i="2"/>
  <c r="K51" i="2" l="1"/>
  <c r="F51" i="2"/>
  <c r="K53" i="2"/>
  <c r="F53" i="2"/>
  <c r="K50" i="2"/>
  <c r="F50" i="2"/>
  <c r="K52" i="2"/>
  <c r="F52" i="2"/>
  <c r="H14" i="2"/>
  <c r="L14" i="2" s="1"/>
  <c r="F88" i="2" l="1"/>
  <c r="F79" i="2"/>
  <c r="D92" i="2"/>
  <c r="F92" i="2" s="1"/>
  <c r="D91" i="2"/>
  <c r="D90" i="2"/>
  <c r="D86" i="2"/>
  <c r="F86" i="2" s="1"/>
  <c r="F83" i="2"/>
  <c r="F82" i="2"/>
  <c r="D73" i="2"/>
  <c r="E73" i="2" s="1"/>
  <c r="D72" i="2"/>
  <c r="E72" i="2" s="1"/>
  <c r="D71" i="2"/>
  <c r="D67" i="2"/>
  <c r="E67" i="2" s="1"/>
  <c r="D66" i="2"/>
  <c r="F54" i="2"/>
  <c r="F49" i="2"/>
  <c r="F48" i="2"/>
  <c r="F47" i="2"/>
  <c r="D46" i="2"/>
  <c r="L18" i="2"/>
  <c r="L17" i="2"/>
  <c r="L16" i="2"/>
  <c r="L15" i="2"/>
  <c r="L13" i="2"/>
  <c r="H11" i="2"/>
  <c r="L10" i="2"/>
  <c r="E71" i="2" l="1"/>
  <c r="D70" i="2"/>
  <c r="E70" i="2" s="1"/>
  <c r="E66" i="2"/>
  <c r="D61" i="2"/>
  <c r="E61" i="2" s="1"/>
  <c r="D45" i="2"/>
  <c r="F45" i="2" s="1"/>
  <c r="L11" i="2"/>
  <c r="D33" i="2"/>
  <c r="E33" i="2" s="1"/>
  <c r="F66" i="2"/>
  <c r="F67" i="2"/>
  <c r="F73" i="2"/>
  <c r="F72" i="2"/>
  <c r="F71" i="2"/>
  <c r="K63" i="2"/>
  <c r="K71" i="2"/>
  <c r="K91" i="2"/>
  <c r="F91" i="2"/>
  <c r="N10" i="2"/>
  <c r="F42" i="2"/>
  <c r="K65" i="2"/>
  <c r="K72" i="2"/>
  <c r="K85" i="2"/>
  <c r="F85" i="2"/>
  <c r="K46" i="2"/>
  <c r="F46" i="2"/>
  <c r="K73" i="2"/>
  <c r="K67" i="2"/>
  <c r="K90" i="2"/>
  <c r="F90" i="2"/>
  <c r="K66" i="2"/>
  <c r="K54" i="2"/>
  <c r="K47" i="2"/>
  <c r="K48" i="2"/>
  <c r="K49" i="2"/>
  <c r="K62" i="2"/>
  <c r="K82" i="2"/>
  <c r="F89" i="2"/>
  <c r="K83" i="2"/>
  <c r="K92" i="2"/>
  <c r="K86" i="2"/>
  <c r="E47" i="2"/>
  <c r="E54" i="2"/>
  <c r="E46" i="2"/>
  <c r="E48" i="2"/>
  <c r="E49" i="2"/>
  <c r="H33" i="2" l="1"/>
  <c r="J33" i="2" s="1"/>
  <c r="E45" i="2"/>
  <c r="F61" i="2"/>
  <c r="F70" i="2"/>
  <c r="H58" i="2"/>
  <c r="L62" i="2"/>
  <c r="F33" i="2"/>
  <c r="L90" i="2"/>
  <c r="L71" i="2"/>
  <c r="E37" i="2"/>
  <c r="K37" i="2"/>
  <c r="D81" i="2"/>
  <c r="J58" i="2" l="1"/>
  <c r="K57" i="2"/>
  <c r="K32" i="2"/>
  <c r="I33" i="2"/>
  <c r="F36" i="2"/>
  <c r="F81" i="2"/>
  <c r="I58" i="2"/>
  <c r="L37" i="2"/>
  <c r="K81" i="2"/>
  <c r="H77" i="2" l="1"/>
  <c r="F80" i="2"/>
  <c r="L81" i="2"/>
  <c r="J77" i="2" l="1"/>
  <c r="K76" i="2"/>
  <c r="I77" i="2"/>
</calcChain>
</file>

<file path=xl/comments1.xml><?xml version="1.0" encoding="utf-8"?>
<comments xmlns="http://schemas.openxmlformats.org/spreadsheetml/2006/main">
  <authors>
    <author>Dato, Andrea</author>
  </authors>
  <commentList>
    <comment ref="H6" authorId="0" shapeId="0">
      <text>
        <r>
          <rPr>
            <sz val="9"/>
            <color indexed="81"/>
            <rFont val="Tahoma"/>
            <family val="2"/>
          </rPr>
          <t>SELEZIONARE TIPOLOGIA CENTRALE</t>
        </r>
      </text>
    </comment>
    <comment ref="K12" authorId="0" shapeId="0">
      <text>
        <r>
          <rPr>
            <sz val="9"/>
            <color indexed="81"/>
            <rFont val="Tahoma"/>
            <family val="2"/>
          </rPr>
          <t>E' POSSIBILE INSERIRE INDICAZIONI PIU' PRECISE SUL PCI (kcal/Sm3)</t>
        </r>
      </text>
    </comment>
  </commentList>
</comments>
</file>

<file path=xl/sharedStrings.xml><?xml version="1.0" encoding="utf-8"?>
<sst xmlns="http://schemas.openxmlformats.org/spreadsheetml/2006/main" count="1737" uniqueCount="241">
  <si>
    <r>
      <t xml:space="preserve">STRUTTURA ENERGETICA AZIENDALE - PRODUZIONE TERMOELETTRICA - RIEPILOGO DEI DATI PRINCIPALI DELLA DIAGNOSI ENERGETICA     </t>
    </r>
    <r>
      <rPr>
        <i/>
        <sz val="16"/>
        <rFont val="Calibri"/>
        <family val="2"/>
        <scheme val="minor"/>
      </rPr>
      <t>(</t>
    </r>
    <r>
      <rPr>
        <i/>
        <u/>
        <sz val="16"/>
        <rFont val="Calibri"/>
        <family val="2"/>
        <scheme val="minor"/>
      </rPr>
      <t>Compilare solo le caselle a sfondo bianco</t>
    </r>
    <r>
      <rPr>
        <i/>
        <sz val="16"/>
        <rFont val="Calibri"/>
        <family val="2"/>
        <scheme val="minor"/>
      </rPr>
      <t>)</t>
    </r>
  </si>
  <si>
    <t>LA</t>
  </si>
  <si>
    <t>DATI AZIENDALI</t>
  </si>
  <si>
    <t>NOME</t>
  </si>
  <si>
    <t>INDIRIZZO</t>
  </si>
  <si>
    <t>P.IVA</t>
  </si>
  <si>
    <t>SETTORE MERC.</t>
  </si>
  <si>
    <t xml:space="preserve">ANNO </t>
  </si>
  <si>
    <t>[codice ATECO]</t>
  </si>
  <si>
    <t>DENOMINAZIONE SITO / CENTRALE</t>
  </si>
  <si>
    <t>CONSUMI</t>
  </si>
  <si>
    <t>CODICE</t>
  </si>
  <si>
    <t>ENERGIA</t>
  </si>
  <si>
    <t>u.m.</t>
  </si>
  <si>
    <t>Valore</t>
  </si>
  <si>
    <t>Fattore conversione in tep</t>
  </si>
  <si>
    <t xml:space="preserve">PCI </t>
  </si>
  <si>
    <t>TEP</t>
  </si>
  <si>
    <t>Vtot [tep]</t>
  </si>
  <si>
    <t>1.1</t>
  </si>
  <si>
    <t>Energia elettrica da rete</t>
  </si>
  <si>
    <t>MWh</t>
  </si>
  <si>
    <t>n.a.</t>
  </si>
  <si>
    <t>1.2</t>
  </si>
  <si>
    <t>Energia elettrica da autoproduzione *</t>
  </si>
  <si>
    <t>Gas naturale</t>
  </si>
  <si>
    <t>Sm3</t>
  </si>
  <si>
    <t>860/0,9 x 10^-4</t>
  </si>
  <si>
    <t>Gasolio</t>
  </si>
  <si>
    <t>t</t>
  </si>
  <si>
    <t>PCI (kcal/kg) x 10^-4</t>
  </si>
  <si>
    <t>Olio combustib.</t>
  </si>
  <si>
    <t>GPL</t>
  </si>
  <si>
    <t>Biomassa</t>
  </si>
  <si>
    <t>Carbone</t>
  </si>
  <si>
    <t>Biodiesel</t>
  </si>
  <si>
    <t>Altro (specificare)</t>
  </si>
  <si>
    <t>PRODUZIONI</t>
  </si>
  <si>
    <t>Energia elettrica prodotta lorda</t>
  </si>
  <si>
    <t>Energia elettrica immessa in rete</t>
  </si>
  <si>
    <t>Energia termica prodotta lorda</t>
  </si>
  <si>
    <t>COEFFICIENTI</t>
  </si>
  <si>
    <t>ENERGIA ELETTRICA</t>
  </si>
  <si>
    <t>CONSUMO</t>
  </si>
  <si>
    <t>Ipg</t>
  </si>
  <si>
    <t>tep</t>
  </si>
  <si>
    <t>LB</t>
  </si>
  <si>
    <t>j=1</t>
  </si>
  <si>
    <t>Monitoraggio</t>
  </si>
  <si>
    <t>LC</t>
  </si>
  <si>
    <t>ATTIVITA' PRINCIPALI</t>
  </si>
  <si>
    <t>% monitorato</t>
  </si>
  <si>
    <t>Copertura monitoraggio</t>
  </si>
  <si>
    <t>LD</t>
  </si>
  <si>
    <t>1.1.1</t>
  </si>
  <si>
    <t>Pompa di calore</t>
  </si>
  <si>
    <t>1.1.2</t>
  </si>
  <si>
    <t>1.1.3</t>
  </si>
  <si>
    <t>1.2.1</t>
  </si>
  <si>
    <t>1.2.2</t>
  </si>
  <si>
    <t>1.2.3</t>
  </si>
  <si>
    <t>Impianti utilities</t>
  </si>
  <si>
    <t>1.2.4</t>
  </si>
  <si>
    <t>1.2.5</t>
  </si>
  <si>
    <t>GAS NATURALE</t>
  </si>
  <si>
    <t>Smc</t>
  </si>
  <si>
    <t>2.1</t>
  </si>
  <si>
    <t>2.1.1</t>
  </si>
  <si>
    <t>2.1.2</t>
  </si>
  <si>
    <t>2.1.3</t>
  </si>
  <si>
    <t>2.1.4</t>
  </si>
  <si>
    <t>2.1.5</t>
  </si>
  <si>
    <t>2.2</t>
  </si>
  <si>
    <t>2.2.1</t>
  </si>
  <si>
    <t>2.2.2</t>
  </si>
  <si>
    <t>2.2.3</t>
  </si>
  <si>
    <t>VETTORE ENERGETICO "X"</t>
  </si>
  <si>
    <t>3.1</t>
  </si>
  <si>
    <t>3.1.1</t>
  </si>
  <si>
    <t>3.1.2</t>
  </si>
  <si>
    <t>3.1.3</t>
  </si>
  <si>
    <t>3.1.4</t>
  </si>
  <si>
    <t>3.1.5</t>
  </si>
  <si>
    <t>3.2</t>
  </si>
  <si>
    <t>3.2.1</t>
  </si>
  <si>
    <t>Caldaia ausiliaria (se vapore non è usato nella produzione termoelettrica)</t>
  </si>
  <si>
    <t>3.2.2</t>
  </si>
  <si>
    <t>3.2.3</t>
  </si>
  <si>
    <t>NOTE</t>
  </si>
  <si>
    <t>*</t>
  </si>
  <si>
    <t>In questo valore sono comprese le perdite di trasformazione</t>
  </si>
  <si>
    <t>**</t>
  </si>
  <si>
    <t>***</t>
  </si>
  <si>
    <t>Energia totale equivalente immessa in rete</t>
  </si>
  <si>
    <t>Caldaia ausiliaria (se il vapore è usato nella produzione di en. elettrica o en. termica ceduta)</t>
  </si>
  <si>
    <t>Caldaia ausiliaria (se il vapore  è usato nella produzione di en. elettrica o en. termica autoconsumata)</t>
  </si>
  <si>
    <t>Quota 
Consumo monitorato
[MWh]</t>
  </si>
  <si>
    <t>Quota
Consumo monitorato
[Smc]</t>
  </si>
  <si>
    <t>Quota
Consumo monitorato
[MWh]</t>
  </si>
  <si>
    <t>Solo per turbine vapore a condensazione. Riferimento tabella 2 in basso (Fonte: MISE - linee guida CAR)</t>
  </si>
  <si>
    <t>ENERGIA ELETTRICA ***</t>
  </si>
  <si>
    <t>ATTIVITA' PRINCIPALI ***</t>
  </si>
  <si>
    <t>Consumi monitorati/ calcolati</t>
  </si>
  <si>
    <t>Altro</t>
  </si>
  <si>
    <t>% copertura</t>
  </si>
  <si>
    <t>Energia termica importata</t>
  </si>
  <si>
    <t>Energia termica prodotta  e autoconsumata</t>
  </si>
  <si>
    <t>Sistema trattamento fumi</t>
  </si>
  <si>
    <t>Sistema alimentazione aria ed estrazione fumi</t>
  </si>
  <si>
    <t>Sistemi gestione combustibili</t>
  </si>
  <si>
    <t>1.2.6</t>
  </si>
  <si>
    <t>1.2.7</t>
  </si>
  <si>
    <t>1.2.8</t>
  </si>
  <si>
    <t>1.2.9</t>
  </si>
  <si>
    <t>Sistema di raffreddamento</t>
  </si>
  <si>
    <t>Sistema ausiliari alla cogenerazione e trigenerazione</t>
  </si>
  <si>
    <t>Sistemi generali</t>
  </si>
  <si>
    <t>Ipg / Ips</t>
  </si>
  <si>
    <t>1.1.4</t>
  </si>
  <si>
    <t>1.1.6</t>
  </si>
  <si>
    <t>Pompe estrazione condensato ciclo</t>
  </si>
  <si>
    <t>Pompe alimento caldaie e generatori di vapore a recupero</t>
  </si>
  <si>
    <t>Sistemi di eccitazione alternatori</t>
  </si>
  <si>
    <t>Ausiliari di macchine</t>
  </si>
  <si>
    <t>Ai livelli B e C si analizzano anche i consumi di energia elettrica autoprodotta</t>
  </si>
  <si>
    <t>PRODUZIONE</t>
  </si>
  <si>
    <t>[valore]</t>
  </si>
  <si>
    <t>[u.m.]</t>
  </si>
  <si>
    <t>(a)</t>
  </si>
  <si>
    <t>(b)</t>
  </si>
  <si>
    <t>(a) - Centrali di produzione elettriche o cogenerative, prevalentemente elettriche (con possibilità di condensazione totale vapore)</t>
  </si>
  <si>
    <t>Ciclo termoelettrico – Semplice - Caldaia principale (Rankine)</t>
  </si>
  <si>
    <t>Ciclo termoelettrico - Combinato (Brayton+Rankine)</t>
  </si>
  <si>
    <t>2.1.6</t>
  </si>
  <si>
    <t>Ciclo termoelettrico – Semplice – Motore endotermico (Otto, Diesel etc.)</t>
  </si>
  <si>
    <t>Mwh_e+t</t>
  </si>
  <si>
    <t>MWh_eq</t>
  </si>
  <si>
    <t>Coefficiente medio di perdita di potenza - mancata produzione elettrica a fronte di produzione termica cogenerativa **</t>
  </si>
  <si>
    <t>β_medio</t>
  </si>
  <si>
    <t>3.1.6</t>
  </si>
  <si>
    <t>MWhe</t>
  </si>
  <si>
    <t>MWht</t>
  </si>
  <si>
    <t>ton, m3…</t>
  </si>
  <si>
    <t>TIPOLOGIA  CENTRALE</t>
  </si>
  <si>
    <t>(b) - Centrali di produzione cogenerative (es. con TV a contropressione, condensazione parziale, recupero termico semplice)</t>
  </si>
  <si>
    <t>Selezionare tipologia centrale (a) o (b)</t>
  </si>
  <si>
    <t>Energia termica cogenerata immessa in rete</t>
  </si>
  <si>
    <t>Energia termica totale immessa in rete</t>
  </si>
  <si>
    <t>Energia totale immessa in rete</t>
  </si>
  <si>
    <t>ESTRATTO TABELLA DA CIRCOLARE MISE 18/12/2014</t>
  </si>
  <si>
    <t>1.1.5</t>
  </si>
  <si>
    <t xml:space="preserve">Chiller per produzione energia frigorifera </t>
  </si>
  <si>
    <t>SERVIZI AUSILIARI E GENERALI ***</t>
  </si>
  <si>
    <t xml:space="preserve">SERVIZI AUSILIARI E GENERALI </t>
  </si>
  <si>
    <t>S t r u t t u r a   E n e r g e t i c a   A z i e n d a l e</t>
  </si>
  <si>
    <t>Dati Aziendali
e
Produzione</t>
  </si>
  <si>
    <t>Nome</t>
  </si>
  <si>
    <t>Indirizzo</t>
  </si>
  <si>
    <t>Partita IVA</t>
  </si>
  <si>
    <r>
      <t xml:space="preserve">Settore Merceologico
</t>
    </r>
    <r>
      <rPr>
        <sz val="10"/>
        <rFont val="Calibri"/>
        <family val="2"/>
        <scheme val="minor"/>
      </rPr>
      <t>[codice alteco]</t>
    </r>
  </si>
  <si>
    <t>Anno</t>
  </si>
  <si>
    <t xml:space="preserve">Produzione lorda da apporti naturali
</t>
  </si>
  <si>
    <t>[kWh]</t>
  </si>
  <si>
    <t>[TEP]</t>
  </si>
  <si>
    <t>Consumi</t>
  </si>
  <si>
    <t>Codice</t>
  </si>
  <si>
    <t>Vettore</t>
  </si>
  <si>
    <t>Unità di misura</t>
  </si>
  <si>
    <t>Consumi complessivi
specifici di vettore</t>
  </si>
  <si>
    <t>Fattore conversione in TEP</t>
  </si>
  <si>
    <t>PCi o EER</t>
  </si>
  <si>
    <t>Consumo totale
[TEP]</t>
  </si>
  <si>
    <t>Energia elettrica</t>
  </si>
  <si>
    <t>kWhe</t>
  </si>
  <si>
    <r>
      <t>Sm</t>
    </r>
    <r>
      <rPr>
        <vertAlign val="superscript"/>
        <sz val="11"/>
        <rFont val="Calibri"/>
        <family val="2"/>
        <scheme val="minor"/>
      </rPr>
      <t>3</t>
    </r>
  </si>
  <si>
    <t>Calore</t>
  </si>
  <si>
    <t>kWh</t>
  </si>
  <si>
    <t>Freddo</t>
  </si>
  <si>
    <t>Coke di petrolio</t>
  </si>
  <si>
    <t>Energia Elettrica</t>
  </si>
  <si>
    <r>
      <rPr>
        <b/>
        <sz val="11"/>
        <color theme="1"/>
        <rFont val="Calibri"/>
        <family val="2"/>
        <scheme val="minor"/>
      </rPr>
      <t>Consumo reali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[kWh]</t>
    </r>
  </si>
  <si>
    <r>
      <rPr>
        <b/>
        <sz val="11"/>
        <color theme="1"/>
        <rFont val="Calibri"/>
        <family val="2"/>
        <scheme val="minor"/>
      </rPr>
      <t>TEP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ingresso</t>
    </r>
  </si>
  <si>
    <r>
      <rPr>
        <b/>
        <sz val="11"/>
        <color theme="1"/>
        <rFont val="Calibri"/>
        <family val="2"/>
        <scheme val="minor"/>
      </rPr>
      <t>Consumi considerati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[kWh]</t>
    </r>
  </si>
  <si>
    <r>
      <rPr>
        <b/>
        <sz val="11"/>
        <color theme="1"/>
        <rFont val="Calibri"/>
        <family val="2"/>
        <scheme val="minor"/>
      </rPr>
      <t>Altro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[kWh]</t>
    </r>
  </si>
  <si>
    <r>
      <rPr>
        <b/>
        <sz val="11"/>
        <color theme="1"/>
        <rFont val="Calibri"/>
        <family val="2"/>
        <scheme val="minor"/>
      </rPr>
      <t>Copertura consumi reali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 [%]    </t>
    </r>
  </si>
  <si>
    <t>Nota:</t>
  </si>
  <si>
    <r>
      <rPr>
        <b/>
        <sz val="11"/>
        <color theme="1"/>
        <rFont val="Calibri"/>
        <family val="2"/>
        <scheme val="minor"/>
      </rPr>
      <t>Valore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[Cons.LB Vj1/Prod.]</t>
    </r>
  </si>
  <si>
    <t>TOT ENERGIA EL. MIS</t>
  </si>
  <si>
    <t>TOT ENERGIA EL. DA GRUPPI ELETTROGENI</t>
  </si>
  <si>
    <t>SERVIZI AUSILIARI E ACCESSORI</t>
  </si>
  <si>
    <r>
      <rPr>
        <b/>
        <sz val="11"/>
        <color theme="1"/>
        <rFont val="Calibri"/>
        <family val="2"/>
        <scheme val="minor"/>
      </rPr>
      <t>Consumo considerati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[kWh]</t>
    </r>
  </si>
  <si>
    <t>Consumo monitorato
[kWh]</t>
  </si>
  <si>
    <t>Consumo Stimato [kWh]</t>
  </si>
  <si>
    <t>Copertura monitoraggio (%)</t>
  </si>
  <si>
    <t>Note</t>
  </si>
  <si>
    <r>
      <rPr>
        <b/>
        <sz val="11"/>
        <color theme="1"/>
        <rFont val="Calibri"/>
        <family val="2"/>
        <scheme val="minor"/>
      </rPr>
      <t>Valore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[Cons.LC Vj1/Prod.]</t>
    </r>
  </si>
  <si>
    <t>1 - servizi di macchina</t>
  </si>
  <si>
    <t>2 - servizi di centrale e di captazione</t>
  </si>
  <si>
    <t>3 - altri</t>
  </si>
  <si>
    <t>1.3</t>
  </si>
  <si>
    <t>SERVIZI GENERALI</t>
  </si>
  <si>
    <t>1.3.1</t>
  </si>
  <si>
    <t>1 - illuminazione</t>
  </si>
  <si>
    <t>1.3.2</t>
  </si>
  <si>
    <t>2 - climatizzazione</t>
  </si>
  <si>
    <t>1.3.3</t>
  </si>
  <si>
    <t>3 - altro</t>
  </si>
  <si>
    <t>1.3.4</t>
  </si>
  <si>
    <t>1.3.5</t>
  </si>
  <si>
    <t>1.3.6</t>
  </si>
  <si>
    <t>1.3.7</t>
  </si>
  <si>
    <t>1.3.8</t>
  </si>
  <si>
    <t>1.4</t>
  </si>
  <si>
    <t>ALTRO</t>
  </si>
  <si>
    <t>1.4.1</t>
  </si>
  <si>
    <t>1 - una tantum</t>
  </si>
  <si>
    <t>Gas Naturale</t>
  </si>
  <si>
    <r>
      <rPr>
        <b/>
        <sz val="11"/>
        <color theme="1"/>
        <rFont val="Calibri"/>
        <family val="2"/>
        <scheme val="minor"/>
      </rPr>
      <t>Consumi considerati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[Sm3]</t>
    </r>
  </si>
  <si>
    <r>
      <rPr>
        <b/>
        <sz val="11"/>
        <color theme="1"/>
        <rFont val="Calibri"/>
        <family val="2"/>
        <scheme val="minor"/>
      </rPr>
      <t>Valore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[Cons.LB Vj2/Prod.]</t>
    </r>
  </si>
  <si>
    <r>
      <rPr>
        <b/>
        <sz val="11"/>
        <color theme="1"/>
        <rFont val="Calibri"/>
        <family val="2"/>
        <scheme val="minor"/>
      </rPr>
      <t>Consumo considerati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[Sm3]</t>
    </r>
  </si>
  <si>
    <r>
      <rPr>
        <b/>
        <sz val="11"/>
        <color theme="1"/>
        <rFont val="Calibri"/>
        <family val="2"/>
        <scheme val="minor"/>
      </rPr>
      <t>Valore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[Cons.LC Vj2/Prod.]</t>
    </r>
  </si>
  <si>
    <r>
      <rPr>
        <b/>
        <sz val="11"/>
        <color theme="1"/>
        <rFont val="Calibri"/>
        <family val="2"/>
        <scheme val="minor"/>
      </rPr>
      <t>Consumi considerati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[kg]</t>
    </r>
  </si>
  <si>
    <r>
      <rPr>
        <b/>
        <sz val="11"/>
        <color theme="1"/>
        <rFont val="Calibri"/>
        <family val="2"/>
        <scheme val="minor"/>
      </rPr>
      <t>Valore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[Cons.LB Vj3/Prod.]</t>
    </r>
  </si>
  <si>
    <r>
      <rPr>
        <b/>
        <sz val="11"/>
        <color theme="1"/>
        <rFont val="Calibri"/>
        <family val="2"/>
        <scheme val="minor"/>
      </rPr>
      <t>Consumo considerati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[kg]</t>
    </r>
  </si>
  <si>
    <r>
      <rPr>
        <b/>
        <sz val="11"/>
        <color theme="1"/>
        <rFont val="Calibri"/>
        <family val="2"/>
        <scheme val="minor"/>
      </rPr>
      <t>Valore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[Cons.LC Vj3/Prod.]</t>
    </r>
  </si>
  <si>
    <t>Gasolio (riscaldamento, GE e mobilità)</t>
  </si>
  <si>
    <r>
      <rPr>
        <b/>
        <sz val="11"/>
        <color theme="1"/>
        <rFont val="Calibri"/>
        <family val="2"/>
        <scheme val="minor"/>
      </rPr>
      <t>Valore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[Cons.LB Vj4/Prod.]</t>
    </r>
  </si>
  <si>
    <r>
      <rPr>
        <b/>
        <sz val="11"/>
        <color theme="1"/>
        <rFont val="Calibri"/>
        <family val="2"/>
        <scheme val="minor"/>
      </rPr>
      <t>Valore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[Cons.LC Vj4/Prod.]</t>
    </r>
  </si>
  <si>
    <t>Complessivo vettori</t>
  </si>
  <si>
    <r>
      <rPr>
        <b/>
        <sz val="11"/>
        <color theme="1"/>
        <rFont val="Calibri"/>
        <family val="2"/>
        <scheme val="minor"/>
      </rPr>
      <t>Valore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[Cons.LB Vj1-4/Prod.]</t>
    </r>
  </si>
  <si>
    <r>
      <rPr>
        <b/>
        <sz val="11"/>
        <color theme="1"/>
        <rFont val="Calibri"/>
        <family val="2"/>
        <scheme val="minor"/>
      </rPr>
      <t>Valore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[Cons.LC Vj1-4/Prod.]</t>
    </r>
  </si>
  <si>
    <t>Servizi di macchina/centrale</t>
  </si>
  <si>
    <t>Sistemi di trattamento fluido geotermico e reiniezione</t>
  </si>
  <si>
    <t>1.2.10</t>
  </si>
  <si>
    <t>1.2.11</t>
  </si>
  <si>
    <t>1 - illuminazione generale impianto</t>
  </si>
  <si>
    <t>2 - climatizzazione locali</t>
  </si>
  <si>
    <t>Servizi di centrale</t>
  </si>
  <si>
    <t>Servizi di macchina</t>
  </si>
  <si>
    <t>Quota
Consumo calcolato
[MWh]</t>
  </si>
  <si>
    <t>Quota
Consumo calcolato
[Smc]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</si>
</sst>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_ ;\-#,##0\ "/>
    <numFmt numFmtId="165" formatCode="_-* #,##0_-;\-* #,##0_-;_-* &quot;-&quot;??_-;_-@_-"/>
    <numFmt numFmtId="166" formatCode="#,##0.000"/>
    <numFmt numFmtId="167" formatCode="0.00000000"/>
    <numFmt numFmtId="168" formatCode="0.000000000"/>
    <numFmt numFmtId="169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i/>
      <sz val="16"/>
      <name val="Calibri"/>
      <family val="2"/>
      <scheme val="minor"/>
    </font>
    <font>
      <i/>
      <u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i/>
      <sz val="13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25"/>
      <name val="Calibri"/>
      <family val="2"/>
      <scheme val="minor"/>
    </font>
    <font>
      <sz val="25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3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</cellStyleXfs>
  <cellXfs count="891">
    <xf numFmtId="0" fontId="0" fillId="0" borderId="0" xfId="0"/>
    <xf numFmtId="0" fontId="5" fillId="0" borderId="0" xfId="0" applyFont="1"/>
    <xf numFmtId="0" fontId="6" fillId="3" borderId="10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3" fontId="5" fillId="0" borderId="28" xfId="0" applyNumberFormat="1" applyFont="1" applyBorder="1" applyAlignment="1">
      <alignment horizontal="center"/>
    </xf>
    <xf numFmtId="3" fontId="5" fillId="3" borderId="12" xfId="0" applyNumberFormat="1" applyFont="1" applyFill="1" applyBorder="1" applyAlignment="1">
      <alignment horizontal="center"/>
    </xf>
    <xf numFmtId="3" fontId="5" fillId="3" borderId="28" xfId="0" applyNumberFormat="1" applyFont="1" applyFill="1" applyBorder="1" applyAlignment="1">
      <alignment horizontal="center"/>
    </xf>
    <xf numFmtId="0" fontId="5" fillId="0" borderId="0" xfId="0" applyFont="1" applyFill="1" applyBorder="1"/>
    <xf numFmtId="3" fontId="6" fillId="4" borderId="12" xfId="0" applyNumberFormat="1" applyFont="1" applyFill="1" applyBorder="1" applyAlignment="1">
      <alignment horizontal="center"/>
    </xf>
    <xf numFmtId="3" fontId="5" fillId="4" borderId="34" xfId="0" applyNumberFormat="1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Fill="1" applyBorder="1"/>
    <xf numFmtId="0" fontId="6" fillId="5" borderId="12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 wrapText="1"/>
    </xf>
    <xf numFmtId="164" fontId="5" fillId="5" borderId="32" xfId="1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/>
    <xf numFmtId="0" fontId="6" fillId="5" borderId="5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6" fillId="5" borderId="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vertical="center"/>
    </xf>
    <xf numFmtId="0" fontId="6" fillId="5" borderId="54" xfId="0" applyFont="1" applyFill="1" applyBorder="1" applyAlignment="1">
      <alignment horizontal="center" vertical="center"/>
    </xf>
    <xf numFmtId="164" fontId="5" fillId="5" borderId="55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5" borderId="10" xfId="0" applyFont="1" applyFill="1" applyBorder="1"/>
    <xf numFmtId="0" fontId="5" fillId="4" borderId="16" xfId="0" applyFont="1" applyFill="1" applyBorder="1" applyAlignment="1">
      <alignment horizontal="center"/>
    </xf>
    <xf numFmtId="164" fontId="5" fillId="4" borderId="6" xfId="1" applyNumberFormat="1" applyFont="1" applyFill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/>
    </xf>
    <xf numFmtId="164" fontId="5" fillId="4" borderId="42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5" fillId="0" borderId="2" xfId="0" applyFont="1" applyFill="1" applyBorder="1" applyAlignment="1"/>
    <xf numFmtId="0" fontId="5" fillId="0" borderId="31" xfId="0" applyFont="1" applyFill="1" applyBorder="1" applyAlignment="1"/>
    <xf numFmtId="0" fontId="5" fillId="0" borderId="0" xfId="0" applyFont="1" applyFill="1"/>
    <xf numFmtId="0" fontId="5" fillId="4" borderId="1" xfId="0" applyFont="1" applyFill="1" applyBorder="1" applyAlignment="1"/>
    <xf numFmtId="0" fontId="5" fillId="4" borderId="2" xfId="0" applyFont="1" applyFill="1" applyBorder="1" applyAlignment="1"/>
    <xf numFmtId="0" fontId="5" fillId="4" borderId="37" xfId="0" applyFont="1" applyFill="1" applyBorder="1" applyAlignment="1"/>
    <xf numFmtId="0" fontId="5" fillId="4" borderId="0" xfId="0" applyFont="1" applyFill="1"/>
    <xf numFmtId="0" fontId="6" fillId="6" borderId="12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 wrapText="1"/>
    </xf>
    <xf numFmtId="164" fontId="5" fillId="6" borderId="32" xfId="1" applyNumberFormat="1" applyFont="1" applyFill="1" applyBorder="1" applyAlignment="1">
      <alignment horizontal="center" vertical="center" wrapText="1"/>
    </xf>
    <xf numFmtId="0" fontId="6" fillId="6" borderId="52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54" xfId="0" applyFont="1" applyFill="1" applyBorder="1" applyAlignment="1">
      <alignment vertical="center"/>
    </xf>
    <xf numFmtId="0" fontId="6" fillId="6" borderId="54" xfId="0" applyFont="1" applyFill="1" applyBorder="1" applyAlignment="1">
      <alignment horizontal="center" vertical="center"/>
    </xf>
    <xf numFmtId="164" fontId="5" fillId="6" borderId="55" xfId="1" applyNumberFormat="1" applyFont="1" applyFill="1" applyBorder="1" applyAlignment="1">
      <alignment horizontal="center" vertical="center" wrapText="1"/>
    </xf>
    <xf numFmtId="0" fontId="6" fillId="7" borderId="55" xfId="0" applyFont="1" applyFill="1" applyBorder="1" applyAlignment="1">
      <alignment horizontal="center" vertical="center" wrapText="1"/>
    </xf>
    <xf numFmtId="0" fontId="6" fillId="7" borderId="59" xfId="0" applyFont="1" applyFill="1" applyBorder="1" applyAlignment="1">
      <alignment horizontal="center" vertical="center" wrapText="1"/>
    </xf>
    <xf numFmtId="0" fontId="6" fillId="7" borderId="56" xfId="0" applyFont="1" applyFill="1" applyBorder="1" applyAlignment="1">
      <alignment horizontal="center" vertical="center" wrapText="1"/>
    </xf>
    <xf numFmtId="0" fontId="6" fillId="6" borderId="10" xfId="0" applyFont="1" applyFill="1" applyBorder="1"/>
    <xf numFmtId="9" fontId="5" fillId="6" borderId="7" xfId="2" applyFont="1" applyFill="1" applyBorder="1" applyAlignment="1">
      <alignment horizontal="center" vertical="center" wrapText="1"/>
    </xf>
    <xf numFmtId="0" fontId="6" fillId="6" borderId="54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/>
    <xf numFmtId="0" fontId="6" fillId="8" borderId="12" xfId="0" applyFont="1" applyFill="1" applyBorder="1" applyAlignment="1">
      <alignment horizontal="center" vertical="center"/>
    </xf>
    <xf numFmtId="0" fontId="6" fillId="8" borderId="42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 wrapText="1"/>
    </xf>
    <xf numFmtId="164" fontId="5" fillId="0" borderId="32" xfId="1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8" borderId="54" xfId="0" applyFont="1" applyFill="1" applyBorder="1" applyAlignment="1">
      <alignment vertical="center"/>
    </xf>
    <xf numFmtId="0" fontId="6" fillId="8" borderId="54" xfId="0" applyFont="1" applyFill="1" applyBorder="1" applyAlignment="1">
      <alignment horizontal="center" vertical="center"/>
    </xf>
    <xf numFmtId="164" fontId="5" fillId="8" borderId="55" xfId="1" applyNumberFormat="1" applyFont="1" applyFill="1" applyBorder="1" applyAlignment="1">
      <alignment horizontal="center" vertical="center" wrapText="1"/>
    </xf>
    <xf numFmtId="0" fontId="6" fillId="8" borderId="10" xfId="0" applyFont="1" applyFill="1" applyBorder="1"/>
    <xf numFmtId="9" fontId="5" fillId="8" borderId="12" xfId="2" applyFont="1" applyFill="1" applyBorder="1" applyAlignment="1">
      <alignment horizontal="center" vertical="center" wrapText="1"/>
    </xf>
    <xf numFmtId="9" fontId="5" fillId="8" borderId="32" xfId="2" applyFont="1" applyFill="1" applyBorder="1" applyAlignment="1">
      <alignment horizontal="center" vertical="center" wrapText="1"/>
    </xf>
    <xf numFmtId="0" fontId="6" fillId="8" borderId="54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/>
    <xf numFmtId="0" fontId="5" fillId="0" borderId="0" xfId="0" applyFont="1" applyFill="1" applyAlignment="1">
      <alignment horizontal="right" vertical="top"/>
    </xf>
    <xf numFmtId="164" fontId="5" fillId="5" borderId="6" xfId="1" applyNumberFormat="1" applyFont="1" applyFill="1" applyBorder="1" applyAlignment="1">
      <alignment horizontal="center" vertical="center" wrapText="1"/>
    </xf>
    <xf numFmtId="164" fontId="5" fillId="5" borderId="39" xfId="1" applyNumberFormat="1" applyFont="1" applyFill="1" applyBorder="1" applyAlignment="1">
      <alignment horizontal="center" vertical="center" wrapText="1"/>
    </xf>
    <xf numFmtId="164" fontId="5" fillId="4" borderId="39" xfId="1" applyNumberFormat="1" applyFont="1" applyFill="1" applyBorder="1" applyAlignment="1">
      <alignment horizontal="center" vertical="center" wrapText="1"/>
    </xf>
    <xf numFmtId="164" fontId="5" fillId="5" borderId="64" xfId="1" applyNumberFormat="1" applyFont="1" applyFill="1" applyBorder="1" applyAlignment="1">
      <alignment horizontal="center" vertical="center" wrapText="1"/>
    </xf>
    <xf numFmtId="164" fontId="5" fillId="4" borderId="64" xfId="1" applyNumberFormat="1" applyFont="1" applyFill="1" applyBorder="1" applyAlignment="1">
      <alignment horizontal="center" vertical="center" wrapText="1"/>
    </xf>
    <xf numFmtId="164" fontId="5" fillId="5" borderId="52" xfId="1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/>
    <xf numFmtId="0" fontId="5" fillId="4" borderId="0" xfId="0" applyFont="1" applyFill="1" applyBorder="1" applyAlignment="1"/>
    <xf numFmtId="164" fontId="5" fillId="5" borderId="42" xfId="1" applyNumberFormat="1" applyFont="1" applyFill="1" applyBorder="1" applyAlignment="1">
      <alignment horizontal="center" vertical="center" wrapText="1"/>
    </xf>
    <xf numFmtId="164" fontId="5" fillId="4" borderId="11" xfId="1" applyNumberFormat="1" applyFont="1" applyFill="1" applyBorder="1" applyAlignment="1">
      <alignment horizontal="center" vertical="center" wrapText="1"/>
    </xf>
    <xf numFmtId="164" fontId="5" fillId="6" borderId="6" xfId="1" applyNumberFormat="1" applyFont="1" applyFill="1" applyBorder="1" applyAlignment="1">
      <alignment horizontal="center" vertical="center" wrapText="1"/>
    </xf>
    <xf numFmtId="9" fontId="5" fillId="6" borderId="46" xfId="2" applyFont="1" applyFill="1" applyBorder="1" applyAlignment="1">
      <alignment horizontal="center" vertical="center" wrapText="1"/>
    </xf>
    <xf numFmtId="0" fontId="6" fillId="9" borderId="55" xfId="0" applyFont="1" applyFill="1" applyBorder="1" applyAlignment="1">
      <alignment horizontal="center" vertical="center" wrapText="1"/>
    </xf>
    <xf numFmtId="0" fontId="6" fillId="9" borderId="59" xfId="0" applyFont="1" applyFill="1" applyBorder="1" applyAlignment="1">
      <alignment horizontal="center" vertical="center" wrapText="1"/>
    </xf>
    <xf numFmtId="0" fontId="6" fillId="9" borderId="56" xfId="0" applyFont="1" applyFill="1" applyBorder="1" applyAlignment="1">
      <alignment horizontal="center" vertical="center" wrapText="1"/>
    </xf>
    <xf numFmtId="164" fontId="5" fillId="9" borderId="6" xfId="1" applyNumberFormat="1" applyFont="1" applyFill="1" applyBorder="1" applyAlignment="1">
      <alignment horizontal="center" vertical="center" wrapText="1"/>
    </xf>
    <xf numFmtId="9" fontId="5" fillId="9" borderId="7" xfId="2" applyFont="1" applyFill="1" applyBorder="1" applyAlignment="1">
      <alignment horizontal="center" vertical="center" wrapText="1"/>
    </xf>
    <xf numFmtId="3" fontId="5" fillId="9" borderId="11" xfId="0" applyNumberFormat="1" applyFont="1" applyFill="1" applyBorder="1" applyAlignment="1">
      <alignment horizontal="center"/>
    </xf>
    <xf numFmtId="164" fontId="5" fillId="9" borderId="42" xfId="1" applyNumberFormat="1" applyFont="1" applyFill="1" applyBorder="1" applyAlignment="1">
      <alignment horizontal="center" vertical="center" wrapText="1"/>
    </xf>
    <xf numFmtId="2" fontId="5" fillId="5" borderId="47" xfId="0" applyNumberFormat="1" applyFont="1" applyFill="1" applyBorder="1" applyAlignment="1">
      <alignment vertical="center" wrapText="1"/>
    </xf>
    <xf numFmtId="2" fontId="5" fillId="5" borderId="37" xfId="0" applyNumberFormat="1" applyFont="1" applyFill="1" applyBorder="1" applyAlignment="1">
      <alignment vertical="center" wrapText="1"/>
    </xf>
    <xf numFmtId="2" fontId="5" fillId="5" borderId="38" xfId="0" applyNumberFormat="1" applyFont="1" applyFill="1" applyBorder="1" applyAlignment="1">
      <alignment vertical="center" wrapText="1"/>
    </xf>
    <xf numFmtId="0" fontId="6" fillId="5" borderId="14" xfId="0" applyFont="1" applyFill="1" applyBorder="1" applyAlignment="1">
      <alignment horizontal="center" vertical="center" wrapText="1"/>
    </xf>
    <xf numFmtId="10" fontId="5" fillId="5" borderId="31" xfId="2" applyNumberFormat="1" applyFont="1" applyFill="1" applyBorder="1" applyAlignment="1">
      <alignment horizontal="center" vertical="center" wrapText="1"/>
    </xf>
    <xf numFmtId="2" fontId="5" fillId="6" borderId="47" xfId="0" applyNumberFormat="1" applyFont="1" applyFill="1" applyBorder="1" applyAlignment="1">
      <alignment vertical="center" wrapText="1"/>
    </xf>
    <xf numFmtId="2" fontId="5" fillId="6" borderId="37" xfId="0" applyNumberFormat="1" applyFont="1" applyFill="1" applyBorder="1" applyAlignment="1">
      <alignment vertical="center" wrapText="1"/>
    </xf>
    <xf numFmtId="2" fontId="5" fillId="6" borderId="38" xfId="0" applyNumberFormat="1" applyFont="1" applyFill="1" applyBorder="1" applyAlignment="1">
      <alignment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164" fontId="5" fillId="6" borderId="42" xfId="1" applyNumberFormat="1" applyFont="1" applyFill="1" applyBorder="1" applyAlignment="1">
      <alignment horizontal="center" vertical="center" wrapText="1"/>
    </xf>
    <xf numFmtId="10" fontId="5" fillId="6" borderId="31" xfId="2" applyNumberFormat="1" applyFont="1" applyFill="1" applyBorder="1" applyAlignment="1">
      <alignment horizontal="center" vertical="center" wrapText="1"/>
    </xf>
    <xf numFmtId="2" fontId="5" fillId="9" borderId="47" xfId="0" applyNumberFormat="1" applyFont="1" applyFill="1" applyBorder="1" applyAlignment="1">
      <alignment vertical="center" wrapText="1"/>
    </xf>
    <xf numFmtId="2" fontId="5" fillId="9" borderId="37" xfId="0" applyNumberFormat="1" applyFont="1" applyFill="1" applyBorder="1" applyAlignment="1">
      <alignment vertical="center" wrapText="1"/>
    </xf>
    <xf numFmtId="2" fontId="5" fillId="9" borderId="38" xfId="0" applyNumberFormat="1" applyFont="1" applyFill="1" applyBorder="1" applyAlignment="1">
      <alignment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164" fontId="5" fillId="9" borderId="32" xfId="1" applyNumberFormat="1" applyFont="1" applyFill="1" applyBorder="1" applyAlignment="1">
      <alignment horizontal="center" vertical="center" wrapText="1"/>
    </xf>
    <xf numFmtId="10" fontId="5" fillId="9" borderId="31" xfId="2" applyNumberFormat="1" applyFont="1" applyFill="1" applyBorder="1" applyAlignment="1">
      <alignment horizontal="center" vertical="center" wrapText="1"/>
    </xf>
    <xf numFmtId="0" fontId="6" fillId="5" borderId="51" xfId="0" applyFont="1" applyFill="1" applyBorder="1"/>
    <xf numFmtId="0" fontId="6" fillId="5" borderId="66" xfId="0" applyFont="1" applyFill="1" applyBorder="1" applyAlignment="1">
      <alignment horizontal="center" vertical="center" wrapText="1"/>
    </xf>
    <xf numFmtId="0" fontId="5" fillId="4" borderId="61" xfId="0" applyFont="1" applyFill="1" applyBorder="1" applyAlignment="1">
      <alignment horizontal="left"/>
    </xf>
    <xf numFmtId="0" fontId="6" fillId="4" borderId="16" xfId="0" applyFont="1" applyFill="1" applyBorder="1" applyAlignment="1">
      <alignment horizontal="left"/>
    </xf>
    <xf numFmtId="0" fontId="6" fillId="4" borderId="50" xfId="0" applyFont="1" applyFill="1" applyBorder="1" applyAlignment="1">
      <alignment horizontal="left"/>
    </xf>
    <xf numFmtId="0" fontId="6" fillId="4" borderId="61" xfId="0" applyFont="1" applyFill="1" applyBorder="1" applyAlignment="1">
      <alignment horizontal="left"/>
    </xf>
    <xf numFmtId="164" fontId="5" fillId="5" borderId="12" xfId="1" applyNumberFormat="1" applyFont="1" applyFill="1" applyBorder="1" applyAlignment="1">
      <alignment horizontal="center" vertical="center" wrapText="1"/>
    </xf>
    <xf numFmtId="0" fontId="6" fillId="5" borderId="67" xfId="0" applyFont="1" applyFill="1" applyBorder="1" applyAlignment="1">
      <alignment horizontal="center" vertical="center" wrapText="1"/>
    </xf>
    <xf numFmtId="164" fontId="5" fillId="5" borderId="40" xfId="1" applyNumberFormat="1" applyFont="1" applyFill="1" applyBorder="1" applyAlignment="1">
      <alignment horizontal="center" vertical="center" wrapText="1"/>
    </xf>
    <xf numFmtId="9" fontId="5" fillId="5" borderId="26" xfId="2" applyFont="1" applyFill="1" applyBorder="1" applyAlignment="1">
      <alignment horizontal="center" vertical="center" wrapText="1"/>
    </xf>
    <xf numFmtId="9" fontId="5" fillId="5" borderId="24" xfId="2" applyFont="1" applyFill="1" applyBorder="1" applyAlignment="1">
      <alignment horizontal="center" vertical="center" wrapText="1"/>
    </xf>
    <xf numFmtId="9" fontId="5" fillId="5" borderId="45" xfId="2" applyFont="1" applyFill="1" applyBorder="1" applyAlignment="1">
      <alignment horizontal="center" vertical="center" wrapText="1"/>
    </xf>
    <xf numFmtId="0" fontId="5" fillId="4" borderId="16" xfId="0" applyFont="1" applyFill="1" applyBorder="1" applyAlignment="1"/>
    <xf numFmtId="0" fontId="5" fillId="4" borderId="61" xfId="0" applyFont="1" applyFill="1" applyBorder="1" applyAlignment="1"/>
    <xf numFmtId="3" fontId="5" fillId="4" borderId="32" xfId="0" applyNumberFormat="1" applyFont="1" applyFill="1" applyBorder="1" applyAlignment="1">
      <alignment horizontal="center"/>
    </xf>
    <xf numFmtId="166" fontId="5" fillId="0" borderId="56" xfId="0" applyNumberFormat="1" applyFont="1" applyFill="1" applyBorder="1" applyAlignment="1">
      <alignment horizontal="center" vertical="center"/>
    </xf>
    <xf numFmtId="164" fontId="5" fillId="0" borderId="46" xfId="1" applyNumberFormat="1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164" fontId="5" fillId="5" borderId="59" xfId="1" applyNumberFormat="1" applyFont="1" applyFill="1" applyBorder="1" applyAlignment="1">
      <alignment horizontal="center" vertical="center" wrapText="1"/>
    </xf>
    <xf numFmtId="164" fontId="5" fillId="5" borderId="7" xfId="1" applyNumberFormat="1" applyFont="1" applyFill="1" applyBorder="1" applyAlignment="1">
      <alignment horizontal="center" vertical="center" wrapText="1"/>
    </xf>
    <xf numFmtId="164" fontId="5" fillId="5" borderId="46" xfId="1" applyNumberFormat="1" applyFont="1" applyFill="1" applyBorder="1" applyAlignment="1">
      <alignment horizontal="center" vertical="center" wrapText="1"/>
    </xf>
    <xf numFmtId="164" fontId="5" fillId="5" borderId="67" xfId="1" applyNumberFormat="1" applyFont="1" applyFill="1" applyBorder="1" applyAlignment="1">
      <alignment horizontal="center" vertical="center" wrapText="1"/>
    </xf>
    <xf numFmtId="0" fontId="6" fillId="6" borderId="67" xfId="0" applyFont="1" applyFill="1" applyBorder="1" applyAlignment="1">
      <alignment horizontal="center" vertical="center" wrapText="1"/>
    </xf>
    <xf numFmtId="164" fontId="5" fillId="6" borderId="59" xfId="1" applyNumberFormat="1" applyFont="1" applyFill="1" applyBorder="1" applyAlignment="1">
      <alignment horizontal="center" vertical="center" wrapText="1"/>
    </xf>
    <xf numFmtId="164" fontId="5" fillId="6" borderId="7" xfId="1" applyNumberFormat="1" applyFont="1" applyFill="1" applyBorder="1" applyAlignment="1">
      <alignment horizontal="center" vertical="center" wrapText="1"/>
    </xf>
    <xf numFmtId="164" fontId="5" fillId="6" borderId="46" xfId="1" applyNumberFormat="1" applyFont="1" applyFill="1" applyBorder="1" applyAlignment="1">
      <alignment horizontal="center" vertical="center" wrapText="1"/>
    </xf>
    <xf numFmtId="0" fontId="6" fillId="8" borderId="67" xfId="0" applyFont="1" applyFill="1" applyBorder="1" applyAlignment="1">
      <alignment horizontal="center" vertical="center" wrapText="1"/>
    </xf>
    <xf numFmtId="164" fontId="5" fillId="0" borderId="7" xfId="1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/>
    </xf>
    <xf numFmtId="1" fontId="5" fillId="0" borderId="32" xfId="0" applyNumberFormat="1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9" fillId="3" borderId="4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/>
    </xf>
    <xf numFmtId="0" fontId="5" fillId="0" borderId="61" xfId="0" applyFont="1" applyFill="1" applyBorder="1" applyAlignment="1">
      <alignment horizontal="left"/>
    </xf>
    <xf numFmtId="0" fontId="11" fillId="0" borderId="12" xfId="0" applyFont="1" applyFill="1" applyBorder="1" applyAlignment="1">
      <alignment horizontal="center" vertical="center"/>
    </xf>
    <xf numFmtId="0" fontId="11" fillId="0" borderId="5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164" fontId="5" fillId="8" borderId="64" xfId="1" applyNumberFormat="1" applyFont="1" applyFill="1" applyBorder="1" applyAlignment="1">
      <alignment horizontal="center" vertical="center" wrapText="1"/>
    </xf>
    <xf numFmtId="0" fontId="11" fillId="0" borderId="55" xfId="0" applyFont="1" applyFill="1" applyBorder="1" applyAlignment="1">
      <alignment horizontal="center" vertical="center" wrapText="1"/>
    </xf>
    <xf numFmtId="0" fontId="6" fillId="8" borderId="59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164" fontId="5" fillId="5" borderId="11" xfId="1" applyNumberFormat="1" applyFont="1" applyFill="1" applyBorder="1" applyAlignment="1">
      <alignment horizontal="center" vertical="center" wrapText="1"/>
    </xf>
    <xf numFmtId="9" fontId="5" fillId="5" borderId="25" xfId="2" applyFont="1" applyFill="1" applyBorder="1" applyAlignment="1">
      <alignment horizontal="center" vertical="center" wrapText="1"/>
    </xf>
    <xf numFmtId="9" fontId="5" fillId="5" borderId="14" xfId="2" applyFont="1" applyFill="1" applyBorder="1" applyAlignment="1">
      <alignment horizontal="center" vertical="center" wrapText="1"/>
    </xf>
    <xf numFmtId="9" fontId="5" fillId="5" borderId="33" xfId="2" applyFont="1" applyFill="1" applyBorder="1" applyAlignment="1">
      <alignment horizontal="center" vertical="center" wrapText="1"/>
    </xf>
    <xf numFmtId="0" fontId="6" fillId="5" borderId="53" xfId="0" applyFont="1" applyFill="1" applyBorder="1" applyAlignment="1">
      <alignment horizontal="center" vertical="center" wrapText="1"/>
    </xf>
    <xf numFmtId="3" fontId="5" fillId="0" borderId="71" xfId="0" applyNumberFormat="1" applyFont="1" applyBorder="1" applyAlignment="1">
      <alignment horizontal="center"/>
    </xf>
    <xf numFmtId="3" fontId="5" fillId="0" borderId="72" xfId="0" applyNumberFormat="1" applyFont="1" applyBorder="1" applyAlignment="1">
      <alignment horizontal="center"/>
    </xf>
    <xf numFmtId="3" fontId="5" fillId="3" borderId="72" xfId="0" applyNumberFormat="1" applyFont="1" applyFill="1" applyBorder="1" applyAlignment="1">
      <alignment horizontal="center"/>
    </xf>
    <xf numFmtId="3" fontId="5" fillId="3" borderId="73" xfId="0" applyNumberFormat="1" applyFont="1" applyFill="1" applyBorder="1" applyAlignment="1">
      <alignment horizontal="center"/>
    </xf>
    <xf numFmtId="164" fontId="5" fillId="4" borderId="17" xfId="1" applyNumberFormat="1" applyFont="1" applyFill="1" applyBorder="1" applyAlignment="1">
      <alignment horizontal="center" vertical="center" wrapText="1"/>
    </xf>
    <xf numFmtId="0" fontId="5" fillId="0" borderId="44" xfId="0" applyFont="1" applyFill="1" applyBorder="1" applyAlignment="1"/>
    <xf numFmtId="0" fontId="6" fillId="5" borderId="36" xfId="0" applyFont="1" applyFill="1" applyBorder="1"/>
    <xf numFmtId="164" fontId="5" fillId="0" borderId="39" xfId="1" applyNumberFormat="1" applyFont="1" applyFill="1" applyBorder="1" applyAlignment="1">
      <alignment horizontal="center" vertical="center" wrapText="1"/>
    </xf>
    <xf numFmtId="164" fontId="5" fillId="0" borderId="11" xfId="1" applyNumberFormat="1" applyFont="1" applyFill="1" applyBorder="1" applyAlignment="1">
      <alignment horizontal="center" vertical="center" wrapText="1"/>
    </xf>
    <xf numFmtId="164" fontId="5" fillId="0" borderId="42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5" fillId="0" borderId="0" xfId="0" applyFont="1" applyBorder="1"/>
    <xf numFmtId="0" fontId="6" fillId="0" borderId="0" xfId="0" applyFont="1" applyFill="1" applyBorder="1" applyAlignment="1">
      <alignment horizontal="center" vertical="center"/>
    </xf>
    <xf numFmtId="0" fontId="7" fillId="0" borderId="75" xfId="0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horizontal="center" vertical="center"/>
    </xf>
    <xf numFmtId="0" fontId="6" fillId="10" borderId="78" xfId="0" applyFont="1" applyFill="1" applyBorder="1" applyAlignment="1">
      <alignment horizontal="center" vertical="center"/>
    </xf>
    <xf numFmtId="1" fontId="5" fillId="4" borderId="83" xfId="0" quotePrefix="1" applyNumberFormat="1" applyFont="1" applyFill="1" applyBorder="1" applyAlignment="1" applyProtection="1">
      <alignment horizontal="center" vertical="center"/>
      <protection locked="0"/>
    </xf>
    <xf numFmtId="0" fontId="5" fillId="4" borderId="83" xfId="0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6" fillId="10" borderId="12" xfId="0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0" fillId="0" borderId="75" xfId="0" applyFill="1" applyBorder="1" applyAlignment="1">
      <alignment horizontal="center" vertical="center"/>
    </xf>
    <xf numFmtId="0" fontId="5" fillId="10" borderId="78" xfId="0" applyFont="1" applyFill="1" applyBorder="1" applyAlignment="1">
      <alignment horizontal="center" vertical="center"/>
    </xf>
    <xf numFmtId="166" fontId="22" fillId="10" borderId="74" xfId="0" applyNumberFormat="1" applyFont="1" applyFill="1" applyBorder="1" applyAlignment="1">
      <alignment horizontal="center" vertical="center"/>
    </xf>
    <xf numFmtId="0" fontId="5" fillId="10" borderId="77" xfId="0" applyFont="1" applyFill="1" applyBorder="1" applyAlignment="1">
      <alignment horizontal="center" vertical="center"/>
    </xf>
    <xf numFmtId="3" fontId="22" fillId="10" borderId="77" xfId="0" applyNumberFormat="1" applyFont="1" applyFill="1" applyBorder="1" applyAlignment="1">
      <alignment horizontal="center" vertical="center"/>
    </xf>
    <xf numFmtId="3" fontId="5" fillId="10" borderId="77" xfId="0" applyNumberFormat="1" applyFont="1" applyFill="1" applyBorder="1" applyAlignment="1">
      <alignment horizontal="center" vertical="center"/>
    </xf>
    <xf numFmtId="3" fontId="24" fillId="10" borderId="77" xfId="0" applyNumberFormat="1" applyFont="1" applyFill="1" applyBorder="1" applyAlignment="1">
      <alignment horizontal="center" vertical="center"/>
    </xf>
    <xf numFmtId="0" fontId="5" fillId="10" borderId="83" xfId="0" applyFont="1" applyFill="1" applyBorder="1" applyAlignment="1">
      <alignment horizontal="center" vertical="center"/>
    </xf>
    <xf numFmtId="0" fontId="24" fillId="10" borderId="83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2" fontId="0" fillId="6" borderId="83" xfId="0" applyNumberFormat="1" applyFill="1" applyBorder="1" applyAlignment="1">
      <alignment horizontal="center" vertical="center"/>
    </xf>
    <xf numFmtId="165" fontId="0" fillId="6" borderId="83" xfId="1" applyNumberFormat="1" applyFont="1" applyFill="1" applyBorder="1" applyAlignment="1">
      <alignment horizontal="center" vertical="center"/>
    </xf>
    <xf numFmtId="9" fontId="0" fillId="6" borderId="83" xfId="2" applyFont="1" applyFill="1" applyBorder="1" applyAlignment="1">
      <alignment horizontal="center" vertical="center"/>
    </xf>
    <xf numFmtId="165" fontId="0" fillId="0" borderId="0" xfId="0" applyNumberFormat="1"/>
    <xf numFmtId="0" fontId="0" fillId="0" borderId="0" xfId="0" applyBorder="1" applyAlignment="1"/>
    <xf numFmtId="0" fontId="0" fillId="6" borderId="14" xfId="0" applyFill="1" applyBorder="1" applyAlignment="1"/>
    <xf numFmtId="0" fontId="0" fillId="6" borderId="88" xfId="0" applyFill="1" applyBorder="1" applyAlignment="1"/>
    <xf numFmtId="0" fontId="0" fillId="6" borderId="28" xfId="0" applyFill="1" applyBorder="1" applyAlignment="1"/>
    <xf numFmtId="2" fontId="0" fillId="6" borderId="0" xfId="0" applyNumberForma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165" fontId="0" fillId="6" borderId="0" xfId="1" applyNumberFormat="1" applyFont="1" applyFill="1" applyBorder="1" applyAlignment="1">
      <alignment horizontal="center" vertical="center"/>
    </xf>
    <xf numFmtId="9" fontId="0" fillId="6" borderId="0" xfId="2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2" fontId="0" fillId="12" borderId="98" xfId="0" applyNumberFormat="1" applyFill="1" applyBorder="1"/>
    <xf numFmtId="165" fontId="0" fillId="12" borderId="111" xfId="0" applyNumberFormat="1" applyFill="1" applyBorder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69" xfId="0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0" fillId="12" borderId="0" xfId="0" applyFill="1"/>
    <xf numFmtId="0" fontId="0" fillId="12" borderId="97" xfId="0" applyFill="1" applyBorder="1" applyAlignment="1">
      <alignment horizontal="center" vertical="center"/>
    </xf>
    <xf numFmtId="2" fontId="0" fillId="12" borderId="111" xfId="0" applyNumberFormat="1" applyFill="1" applyBorder="1"/>
    <xf numFmtId="0" fontId="0" fillId="12" borderId="113" xfId="0" applyFill="1" applyBorder="1"/>
    <xf numFmtId="0" fontId="0" fillId="12" borderId="93" xfId="0" applyFill="1" applyBorder="1" applyAlignment="1">
      <alignment horizontal="center" vertical="center"/>
    </xf>
    <xf numFmtId="2" fontId="0" fillId="12" borderId="113" xfId="0" applyNumberFormat="1" applyFill="1" applyBorder="1"/>
    <xf numFmtId="0" fontId="0" fillId="12" borderId="95" xfId="0" applyFill="1" applyBorder="1" applyAlignment="1">
      <alignment horizontal="center" vertical="center"/>
    </xf>
    <xf numFmtId="0" fontId="0" fillId="12" borderId="87" xfId="0" applyFill="1" applyBorder="1" applyAlignment="1">
      <alignment horizontal="center" vertical="center"/>
    </xf>
    <xf numFmtId="2" fontId="0" fillId="12" borderId="85" xfId="0" applyNumberFormat="1" applyFill="1" applyBorder="1"/>
    <xf numFmtId="2" fontId="0" fillId="13" borderId="98" xfId="0" applyNumberFormat="1" applyFill="1" applyBorder="1"/>
    <xf numFmtId="0" fontId="0" fillId="13" borderId="111" xfId="0" applyFill="1" applyBorder="1" applyProtection="1">
      <protection locked="0"/>
    </xf>
    <xf numFmtId="0" fontId="30" fillId="0" borderId="0" xfId="0" applyFont="1" applyFill="1" applyBorder="1" applyAlignment="1">
      <alignment horizontal="center" vertical="center"/>
    </xf>
    <xf numFmtId="0" fontId="0" fillId="13" borderId="0" xfId="0" applyFill="1"/>
    <xf numFmtId="0" fontId="0" fillId="13" borderId="89" xfId="0" applyFill="1" applyBorder="1" applyAlignment="1">
      <alignment horizontal="center" vertical="center"/>
    </xf>
    <xf numFmtId="2" fontId="0" fillId="13" borderId="111" xfId="0" applyNumberFormat="1" applyFill="1" applyBorder="1"/>
    <xf numFmtId="0" fontId="0" fillId="13" borderId="93" xfId="0" applyFill="1" applyBorder="1" applyAlignment="1">
      <alignment horizontal="center" vertical="center"/>
    </xf>
    <xf numFmtId="2" fontId="0" fillId="13" borderId="113" xfId="0" applyNumberFormat="1" applyFill="1" applyBorder="1"/>
    <xf numFmtId="0" fontId="0" fillId="13" borderId="113" xfId="0" applyFill="1" applyBorder="1" applyProtection="1">
      <protection locked="0"/>
    </xf>
    <xf numFmtId="0" fontId="0" fillId="13" borderId="115" xfId="0" applyFill="1" applyBorder="1" applyProtection="1">
      <protection locked="0"/>
    </xf>
    <xf numFmtId="0" fontId="0" fillId="13" borderId="95" xfId="0" applyFill="1" applyBorder="1" applyAlignment="1">
      <alignment horizontal="center" vertical="center"/>
    </xf>
    <xf numFmtId="2" fontId="0" fillId="13" borderId="85" xfId="0" applyNumberFormat="1" applyFill="1" applyBorder="1"/>
    <xf numFmtId="0" fontId="0" fillId="13" borderId="85" xfId="0" applyFill="1" applyBorder="1" applyProtection="1">
      <protection locked="0"/>
    </xf>
    <xf numFmtId="2" fontId="0" fillId="2" borderId="98" xfId="0" applyNumberFormat="1" applyFill="1" applyBorder="1"/>
    <xf numFmtId="0" fontId="0" fillId="2" borderId="14" xfId="0" applyFill="1" applyBorder="1" applyAlignment="1">
      <alignment horizontal="center" vertical="center"/>
    </xf>
    <xf numFmtId="2" fontId="0" fillId="2" borderId="116" xfId="0" applyNumberFormat="1" applyFill="1" applyBorder="1"/>
    <xf numFmtId="0" fontId="0" fillId="2" borderId="117" xfId="0" applyFill="1" applyBorder="1"/>
    <xf numFmtId="2" fontId="0" fillId="6" borderId="98" xfId="0" applyNumberFormat="1" applyFill="1" applyBorder="1"/>
    <xf numFmtId="0" fontId="0" fillId="12" borderId="107" xfId="0" applyFill="1" applyBorder="1" applyAlignment="1">
      <alignment horizontal="center" vertical="center"/>
    </xf>
    <xf numFmtId="0" fontId="27" fillId="12" borderId="118" xfId="0" applyFont="1" applyFill="1" applyBorder="1" applyAlignment="1">
      <alignment horizontal="center" vertical="center"/>
    </xf>
    <xf numFmtId="0" fontId="0" fillId="12" borderId="119" xfId="0" applyFill="1" applyBorder="1" applyAlignment="1"/>
    <xf numFmtId="0" fontId="0" fillId="12" borderId="0" xfId="0" applyFill="1" applyBorder="1" applyAlignment="1"/>
    <xf numFmtId="0" fontId="0" fillId="12" borderId="120" xfId="0" applyFill="1" applyBorder="1" applyAlignment="1"/>
    <xf numFmtId="0" fontId="0" fillId="12" borderId="118" xfId="0" applyFill="1" applyBorder="1" applyAlignment="1"/>
    <xf numFmtId="0" fontId="0" fillId="12" borderId="121" xfId="0" applyFill="1" applyBorder="1" applyProtection="1">
      <protection locked="0"/>
    </xf>
    <xf numFmtId="0" fontId="0" fillId="12" borderId="111" xfId="0" applyFill="1" applyBorder="1" applyProtection="1">
      <protection locked="0"/>
    </xf>
    <xf numFmtId="0" fontId="0" fillId="12" borderId="123" xfId="0" applyFill="1" applyBorder="1" applyAlignment="1">
      <alignment horizontal="center" vertical="center"/>
    </xf>
    <xf numFmtId="0" fontId="0" fillId="12" borderId="113" xfId="0" applyFill="1" applyBorder="1" applyProtection="1">
      <protection locked="0"/>
    </xf>
    <xf numFmtId="0" fontId="0" fillId="12" borderId="84" xfId="0" applyFill="1" applyBorder="1" applyAlignment="1">
      <alignment horizontal="center" vertical="center"/>
    </xf>
    <xf numFmtId="0" fontId="0" fillId="12" borderId="85" xfId="0" applyFill="1" applyBorder="1" applyProtection="1">
      <protection locked="0"/>
    </xf>
    <xf numFmtId="0" fontId="0" fillId="13" borderId="107" xfId="0" applyFill="1" applyBorder="1" applyAlignment="1">
      <alignment horizontal="center" vertical="center"/>
    </xf>
    <xf numFmtId="0" fontId="27" fillId="13" borderId="118" xfId="0" applyFont="1" applyFill="1" applyBorder="1" applyAlignment="1">
      <alignment horizontal="center" vertical="center"/>
    </xf>
    <xf numFmtId="0" fontId="0" fillId="13" borderId="121" xfId="0" applyFill="1" applyBorder="1" applyProtection="1">
      <protection locked="0"/>
    </xf>
    <xf numFmtId="0" fontId="0" fillId="13" borderId="97" xfId="0" applyFill="1" applyBorder="1" applyAlignment="1">
      <alignment horizontal="center" vertical="center"/>
    </xf>
    <xf numFmtId="0" fontId="0" fillId="13" borderId="123" xfId="0" applyFill="1" applyBorder="1" applyAlignment="1">
      <alignment horizontal="center" vertical="center"/>
    </xf>
    <xf numFmtId="0" fontId="0" fillId="13" borderId="84" xfId="0" applyFill="1" applyBorder="1" applyAlignment="1">
      <alignment horizontal="center" vertical="center"/>
    </xf>
    <xf numFmtId="0" fontId="0" fillId="2" borderId="121" xfId="0" applyFill="1" applyBorder="1" applyAlignment="1">
      <alignment horizontal="center" vertical="center"/>
    </xf>
    <xf numFmtId="0" fontId="0" fillId="2" borderId="121" xfId="0" applyFill="1" applyBorder="1" applyProtection="1">
      <protection locked="0"/>
    </xf>
    <xf numFmtId="0" fontId="0" fillId="2" borderId="116" xfId="0" applyFill="1" applyBorder="1" applyProtection="1">
      <protection locked="0"/>
    </xf>
    <xf numFmtId="167" fontId="5" fillId="0" borderId="0" xfId="0" applyNumberFormat="1" applyFont="1" applyFill="1" applyBorder="1" applyAlignment="1">
      <alignment vertical="center"/>
    </xf>
    <xf numFmtId="168" fontId="5" fillId="0" borderId="0" xfId="0" applyNumberFormat="1" applyFont="1" applyFill="1" applyBorder="1" applyAlignment="1">
      <alignment vertical="center"/>
    </xf>
    <xf numFmtId="3" fontId="5" fillId="0" borderId="12" xfId="0" applyNumberFormat="1" applyFont="1" applyFill="1" applyBorder="1" applyAlignment="1" applyProtection="1">
      <alignment horizontal="center"/>
    </xf>
    <xf numFmtId="164" fontId="5" fillId="0" borderId="59" xfId="1" applyNumberFormat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/>
    </xf>
    <xf numFmtId="2" fontId="5" fillId="8" borderId="7" xfId="0" applyNumberFormat="1" applyFont="1" applyFill="1" applyBorder="1" applyAlignment="1">
      <alignment horizontal="center" vertical="center" wrapText="1"/>
    </xf>
    <xf numFmtId="2" fontId="5" fillId="8" borderId="8" xfId="0" applyNumberFormat="1" applyFont="1" applyFill="1" applyBorder="1" applyAlignment="1">
      <alignment horizontal="center" vertical="center" wrapText="1"/>
    </xf>
    <xf numFmtId="2" fontId="5" fillId="0" borderId="14" xfId="2" applyNumberFormat="1" applyFont="1" applyFill="1" applyBorder="1" applyAlignment="1">
      <alignment horizontal="center" vertical="center" wrapText="1"/>
    </xf>
    <xf numFmtId="2" fontId="5" fillId="0" borderId="28" xfId="2" applyNumberFormat="1" applyFont="1" applyFill="1" applyBorder="1" applyAlignment="1">
      <alignment horizontal="center" vertical="center" wrapText="1"/>
    </xf>
    <xf numFmtId="9" fontId="5" fillId="8" borderId="60" xfId="2" applyFont="1" applyFill="1" applyBorder="1" applyAlignment="1">
      <alignment horizontal="center" vertical="center" wrapText="1"/>
    </xf>
    <xf numFmtId="9" fontId="5" fillId="8" borderId="63" xfId="2" applyFont="1" applyFill="1" applyBorder="1" applyAlignment="1">
      <alignment horizontal="center" vertical="center" wrapText="1"/>
    </xf>
    <xf numFmtId="2" fontId="5" fillId="8" borderId="12" xfId="0" applyNumberFormat="1" applyFont="1" applyFill="1" applyBorder="1" applyAlignment="1">
      <alignment horizontal="center" vertical="center" wrapText="1"/>
    </xf>
    <xf numFmtId="2" fontId="5" fillId="8" borderId="13" xfId="0" applyNumberFormat="1" applyFont="1" applyFill="1" applyBorder="1" applyAlignment="1">
      <alignment horizontal="center" vertical="center" wrapText="1"/>
    </xf>
    <xf numFmtId="2" fontId="5" fillId="8" borderId="32" xfId="0" applyNumberFormat="1" applyFont="1" applyFill="1" applyBorder="1" applyAlignment="1">
      <alignment horizontal="center" vertical="center" wrapText="1"/>
    </xf>
    <xf numFmtId="2" fontId="5" fillId="8" borderId="62" xfId="0" applyNumberFormat="1" applyFont="1" applyFill="1" applyBorder="1" applyAlignment="1">
      <alignment horizontal="center" vertical="center" wrapText="1"/>
    </xf>
    <xf numFmtId="2" fontId="5" fillId="0" borderId="33" xfId="2" applyNumberFormat="1" applyFont="1" applyFill="1" applyBorder="1" applyAlignment="1">
      <alignment horizontal="center" vertical="center" wrapText="1"/>
    </xf>
    <xf numFmtId="2" fontId="5" fillId="0" borderId="34" xfId="2" applyNumberFormat="1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6" fillId="9" borderId="59" xfId="0" applyFont="1" applyFill="1" applyBorder="1" applyAlignment="1">
      <alignment horizontal="center" vertical="center" wrapText="1"/>
    </xf>
    <xf numFmtId="0" fontId="6" fillId="9" borderId="56" xfId="0" applyFont="1" applyFill="1" applyBorder="1" applyAlignment="1">
      <alignment horizontal="center" vertical="center" wrapText="1"/>
    </xf>
    <xf numFmtId="0" fontId="6" fillId="8" borderId="47" xfId="0" applyFont="1" applyFill="1" applyBorder="1" applyAlignment="1">
      <alignment horizontal="center" vertical="center" wrapText="1"/>
    </xf>
    <xf numFmtId="0" fontId="6" fillId="8" borderId="37" xfId="0" applyFont="1" applyFill="1" applyBorder="1" applyAlignment="1">
      <alignment horizontal="center" vertical="center" wrapText="1"/>
    </xf>
    <xf numFmtId="0" fontId="6" fillId="8" borderId="38" xfId="0" applyFont="1" applyFill="1" applyBorder="1" applyAlignment="1">
      <alignment horizontal="center" vertical="center" wrapText="1"/>
    </xf>
    <xf numFmtId="2" fontId="5" fillId="8" borderId="46" xfId="0" applyNumberFormat="1" applyFont="1" applyFill="1" applyBorder="1" applyAlignment="1">
      <alignment horizontal="center" vertical="center" wrapText="1"/>
    </xf>
    <xf numFmtId="2" fontId="5" fillId="8" borderId="63" xfId="0" applyNumberFormat="1" applyFont="1" applyFill="1" applyBorder="1" applyAlignment="1">
      <alignment horizontal="center" vertical="center" wrapText="1"/>
    </xf>
    <xf numFmtId="0" fontId="6" fillId="9" borderId="57" xfId="0" applyFont="1" applyFill="1" applyBorder="1" applyAlignment="1">
      <alignment horizontal="center" vertical="center" wrapText="1"/>
    </xf>
    <xf numFmtId="0" fontId="6" fillId="9" borderId="58" xfId="0" applyFont="1" applyFill="1" applyBorder="1" applyAlignment="1">
      <alignment horizontal="center" vertical="center" wrapText="1"/>
    </xf>
    <xf numFmtId="2" fontId="5" fillId="0" borderId="9" xfId="2" applyNumberFormat="1" applyFont="1" applyFill="1" applyBorder="1" applyAlignment="1">
      <alignment horizontal="center" vertical="center" wrapText="1"/>
    </xf>
    <xf numFmtId="2" fontId="5" fillId="0" borderId="24" xfId="2" applyNumberFormat="1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/>
    </xf>
    <xf numFmtId="0" fontId="11" fillId="9" borderId="6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3" fontId="5" fillId="0" borderId="14" xfId="2" applyNumberFormat="1" applyFont="1" applyFill="1" applyBorder="1" applyAlignment="1">
      <alignment horizontal="center" vertical="center" wrapText="1"/>
    </xf>
    <xf numFmtId="3" fontId="5" fillId="0" borderId="28" xfId="2" applyNumberFormat="1" applyFont="1" applyFill="1" applyBorder="1" applyAlignment="1">
      <alignment horizontal="center" vertical="center" wrapText="1"/>
    </xf>
    <xf numFmtId="169" fontId="5" fillId="6" borderId="32" xfId="0" applyNumberFormat="1" applyFont="1" applyFill="1" applyBorder="1" applyAlignment="1">
      <alignment horizontal="center" vertical="center" wrapText="1"/>
    </xf>
    <xf numFmtId="169" fontId="5" fillId="6" borderId="62" xfId="0" applyNumberFormat="1" applyFont="1" applyFill="1" applyBorder="1" applyAlignment="1">
      <alignment horizontal="center" vertical="center" wrapText="1"/>
    </xf>
    <xf numFmtId="3" fontId="5" fillId="0" borderId="33" xfId="2" applyNumberFormat="1" applyFont="1" applyFill="1" applyBorder="1" applyAlignment="1">
      <alignment horizontal="center" vertical="center" wrapText="1"/>
    </xf>
    <xf numFmtId="3" fontId="5" fillId="0" borderId="34" xfId="2" applyNumberFormat="1" applyFont="1" applyFill="1" applyBorder="1" applyAlignment="1">
      <alignment horizontal="center" vertical="center" wrapText="1"/>
    </xf>
    <xf numFmtId="0" fontId="10" fillId="9" borderId="47" xfId="0" applyFont="1" applyFill="1" applyBorder="1" applyAlignment="1">
      <alignment horizontal="center" vertical="center" wrapText="1"/>
    </xf>
    <xf numFmtId="0" fontId="10" fillId="9" borderId="37" xfId="0" applyFont="1" applyFill="1" applyBorder="1" applyAlignment="1">
      <alignment horizontal="center" vertical="center" wrapText="1"/>
    </xf>
    <xf numFmtId="0" fontId="10" fillId="9" borderId="48" xfId="0" applyFont="1" applyFill="1" applyBorder="1" applyAlignment="1">
      <alignment horizontal="center" vertical="center" wrapText="1"/>
    </xf>
    <xf numFmtId="0" fontId="10" fillId="9" borderId="50" xfId="0" applyFont="1" applyFill="1" applyBorder="1" applyAlignment="1">
      <alignment horizontal="center" vertical="center" wrapText="1"/>
    </xf>
    <xf numFmtId="0" fontId="10" fillId="9" borderId="51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 wrapText="1"/>
    </xf>
    <xf numFmtId="0" fontId="16" fillId="8" borderId="40" xfId="0" applyFont="1" applyFill="1" applyBorder="1" applyAlignment="1">
      <alignment horizontal="center" vertical="center" wrapText="1"/>
    </xf>
    <xf numFmtId="0" fontId="16" fillId="8" borderId="49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2" fontId="6" fillId="9" borderId="20" xfId="0" applyNumberFormat="1" applyFont="1" applyFill="1" applyBorder="1" applyAlignment="1">
      <alignment horizontal="center" vertical="center" wrapText="1"/>
    </xf>
    <xf numFmtId="2" fontId="6" fillId="9" borderId="22" xfId="0" applyNumberFormat="1" applyFont="1" applyFill="1" applyBorder="1" applyAlignment="1">
      <alignment horizontal="center" vertical="center" wrapText="1"/>
    </xf>
    <xf numFmtId="2" fontId="6" fillId="9" borderId="35" xfId="0" applyNumberFormat="1" applyFont="1" applyFill="1" applyBorder="1" applyAlignment="1">
      <alignment horizontal="center" vertical="center" wrapText="1"/>
    </xf>
    <xf numFmtId="2" fontId="6" fillId="9" borderId="36" xfId="0" applyNumberFormat="1" applyFont="1" applyFill="1" applyBorder="1" applyAlignment="1">
      <alignment horizontal="center" vertical="center" wrapText="1"/>
    </xf>
    <xf numFmtId="0" fontId="6" fillId="6" borderId="59" xfId="0" applyFont="1" applyFill="1" applyBorder="1" applyAlignment="1">
      <alignment horizontal="center" vertical="center"/>
    </xf>
    <xf numFmtId="0" fontId="6" fillId="6" borderId="56" xfId="0" applyFont="1" applyFill="1" applyBorder="1" applyAlignment="1">
      <alignment horizontal="center" vertical="center"/>
    </xf>
    <xf numFmtId="0" fontId="6" fillId="6" borderId="47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169" fontId="5" fillId="6" borderId="59" xfId="0" applyNumberFormat="1" applyFont="1" applyFill="1" applyBorder="1" applyAlignment="1">
      <alignment horizontal="center" vertical="center" wrapText="1"/>
    </xf>
    <xf numFmtId="169" fontId="5" fillId="6" borderId="56" xfId="0" applyNumberFormat="1" applyFont="1" applyFill="1" applyBorder="1" applyAlignment="1">
      <alignment horizontal="center" vertical="center" wrapText="1"/>
    </xf>
    <xf numFmtId="0" fontId="6" fillId="7" borderId="57" xfId="0" applyFont="1" applyFill="1" applyBorder="1" applyAlignment="1">
      <alignment horizontal="center" vertical="center" wrapText="1"/>
    </xf>
    <xf numFmtId="0" fontId="6" fillId="7" borderId="58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169" fontId="5" fillId="6" borderId="7" xfId="0" applyNumberFormat="1" applyFont="1" applyFill="1" applyBorder="1" applyAlignment="1">
      <alignment horizontal="center" vertical="center" wrapText="1"/>
    </xf>
    <xf numFmtId="169" fontId="5" fillId="6" borderId="8" xfId="0" applyNumberFormat="1" applyFont="1" applyFill="1" applyBorder="1" applyAlignment="1">
      <alignment horizontal="center" vertical="center" wrapText="1"/>
    </xf>
    <xf numFmtId="3" fontId="5" fillId="0" borderId="25" xfId="2" applyNumberFormat="1" applyFont="1" applyFill="1" applyBorder="1" applyAlignment="1">
      <alignment horizontal="center" vertical="center" wrapText="1"/>
    </xf>
    <xf numFmtId="3" fontId="5" fillId="0" borderId="26" xfId="2" applyNumberFormat="1" applyFont="1" applyFill="1" applyBorder="1" applyAlignment="1">
      <alignment horizontal="center" vertical="center" wrapText="1"/>
    </xf>
    <xf numFmtId="9" fontId="5" fillId="6" borderId="60" xfId="2" applyFont="1" applyFill="1" applyBorder="1" applyAlignment="1">
      <alignment horizontal="center" vertical="center" wrapText="1"/>
    </xf>
    <xf numFmtId="9" fontId="5" fillId="6" borderId="63" xfId="2" applyFont="1" applyFill="1" applyBorder="1" applyAlignment="1">
      <alignment horizontal="center" vertical="center" wrapText="1"/>
    </xf>
    <xf numFmtId="169" fontId="5" fillId="6" borderId="12" xfId="0" applyNumberFormat="1" applyFont="1" applyFill="1" applyBorder="1" applyAlignment="1">
      <alignment horizontal="center" vertical="center" wrapText="1"/>
    </xf>
    <xf numFmtId="169" fontId="5" fillId="6" borderId="13" xfId="0" applyNumberFormat="1" applyFont="1" applyFill="1" applyBorder="1" applyAlignment="1">
      <alignment horizontal="center" vertical="center" wrapText="1"/>
    </xf>
    <xf numFmtId="3" fontId="5" fillId="0" borderId="12" xfId="2" applyNumberFormat="1" applyFont="1" applyFill="1" applyBorder="1" applyAlignment="1">
      <alignment horizontal="center" vertical="center" wrapText="1"/>
    </xf>
    <xf numFmtId="3" fontId="5" fillId="0" borderId="41" xfId="0" applyNumberFormat="1" applyFont="1" applyBorder="1" applyAlignment="1">
      <alignment horizontal="center"/>
    </xf>
    <xf numFmtId="3" fontId="5" fillId="0" borderId="48" xfId="0" applyNumberFormat="1" applyFont="1" applyBorder="1" applyAlignment="1">
      <alignment horizontal="center"/>
    </xf>
    <xf numFmtId="0" fontId="7" fillId="6" borderId="47" xfId="0" applyFont="1" applyFill="1" applyBorder="1" applyAlignment="1">
      <alignment horizontal="center" vertical="center" wrapText="1"/>
    </xf>
    <xf numFmtId="0" fontId="7" fillId="6" borderId="37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6" borderId="50" xfId="0" applyFont="1" applyFill="1" applyBorder="1" applyAlignment="1">
      <alignment horizontal="center" vertical="center" wrapText="1"/>
    </xf>
    <xf numFmtId="0" fontId="7" fillId="6" borderId="51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16" fillId="6" borderId="40" xfId="0" applyFont="1" applyFill="1" applyBorder="1" applyAlignment="1">
      <alignment horizontal="center" vertical="center" wrapText="1"/>
    </xf>
    <xf numFmtId="0" fontId="16" fillId="6" borderId="49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169" fontId="5" fillId="5" borderId="12" xfId="0" applyNumberFormat="1" applyFont="1" applyFill="1" applyBorder="1" applyAlignment="1">
      <alignment horizontal="center" vertical="center" wrapText="1"/>
    </xf>
    <xf numFmtId="169" fontId="5" fillId="5" borderId="13" xfId="0" applyNumberFormat="1" applyFont="1" applyFill="1" applyBorder="1" applyAlignment="1">
      <alignment horizontal="center" vertical="center" wrapText="1"/>
    </xf>
    <xf numFmtId="169" fontId="5" fillId="5" borderId="32" xfId="0" applyNumberFormat="1" applyFont="1" applyFill="1" applyBorder="1" applyAlignment="1">
      <alignment horizontal="center" vertical="center" wrapText="1"/>
    </xf>
    <xf numFmtId="169" fontId="5" fillId="5" borderId="62" xfId="0" applyNumberFormat="1" applyFont="1" applyFill="1" applyBorder="1" applyAlignment="1">
      <alignment horizontal="center" vertical="center" wrapText="1"/>
    </xf>
    <xf numFmtId="2" fontId="6" fillId="6" borderId="20" xfId="0" applyNumberFormat="1" applyFont="1" applyFill="1" applyBorder="1" applyAlignment="1">
      <alignment horizontal="center" vertical="center" wrapText="1"/>
    </xf>
    <xf numFmtId="2" fontId="6" fillId="6" borderId="22" xfId="0" applyNumberFormat="1" applyFont="1" applyFill="1" applyBorder="1" applyAlignment="1">
      <alignment horizontal="center" vertical="center" wrapText="1"/>
    </xf>
    <xf numFmtId="2" fontId="6" fillId="6" borderId="35" xfId="0" applyNumberFormat="1" applyFont="1" applyFill="1" applyBorder="1" applyAlignment="1">
      <alignment horizontal="center" vertical="center" wrapText="1"/>
    </xf>
    <xf numFmtId="2" fontId="6" fillId="6" borderId="36" xfId="0" applyNumberFormat="1" applyFont="1" applyFill="1" applyBorder="1" applyAlignment="1">
      <alignment horizontal="center" vertical="center" wrapText="1"/>
    </xf>
    <xf numFmtId="0" fontId="6" fillId="5" borderId="67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wrapText="1"/>
    </xf>
    <xf numFmtId="0" fontId="6" fillId="5" borderId="56" xfId="0" applyFont="1" applyFill="1" applyBorder="1" applyAlignment="1">
      <alignment horizontal="center" vertical="center" wrapText="1"/>
    </xf>
    <xf numFmtId="169" fontId="5" fillId="5" borderId="67" xfId="0" applyNumberFormat="1" applyFont="1" applyFill="1" applyBorder="1" applyAlignment="1">
      <alignment horizontal="center" vertical="center" wrapText="1"/>
    </xf>
    <xf numFmtId="169" fontId="5" fillId="5" borderId="53" xfId="0" applyNumberFormat="1" applyFont="1" applyFill="1" applyBorder="1" applyAlignment="1">
      <alignment horizontal="center" vertical="center" wrapText="1"/>
    </xf>
    <xf numFmtId="0" fontId="6" fillId="5" borderId="41" xfId="0" applyFont="1" applyFill="1" applyBorder="1" applyAlignment="1">
      <alignment horizontal="center" vertical="center" wrapText="1"/>
    </xf>
    <xf numFmtId="0" fontId="6" fillId="5" borderId="48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169" fontId="5" fillId="5" borderId="40" xfId="0" applyNumberFormat="1" applyFont="1" applyFill="1" applyBorder="1" applyAlignment="1">
      <alignment horizontal="center" vertical="center" wrapText="1"/>
    </xf>
    <xf numFmtId="169" fontId="5" fillId="5" borderId="49" xfId="0" applyNumberFormat="1" applyFont="1" applyFill="1" applyBorder="1" applyAlignment="1">
      <alignment horizontal="center" vertical="center" wrapText="1"/>
    </xf>
    <xf numFmtId="3" fontId="5" fillId="0" borderId="40" xfId="2" applyNumberFormat="1" applyFont="1" applyFill="1" applyBorder="1" applyAlignment="1">
      <alignment horizontal="center" vertical="center" wrapText="1"/>
    </xf>
    <xf numFmtId="9" fontId="5" fillId="5" borderId="49" xfId="2" applyFont="1" applyFill="1" applyBorder="1" applyAlignment="1">
      <alignment horizontal="center" vertical="center" wrapText="1"/>
    </xf>
    <xf numFmtId="9" fontId="5" fillId="5" borderId="13" xfId="2" applyFont="1" applyFill="1" applyBorder="1" applyAlignment="1">
      <alignment horizontal="center" vertical="center" wrapText="1"/>
    </xf>
    <xf numFmtId="9" fontId="5" fillId="5" borderId="62" xfId="2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horizontal="center" vertical="center"/>
    </xf>
    <xf numFmtId="169" fontId="5" fillId="5" borderId="25" xfId="0" applyNumberFormat="1" applyFont="1" applyFill="1" applyBorder="1" applyAlignment="1">
      <alignment horizontal="center" vertical="center" wrapText="1"/>
    </xf>
    <xf numFmtId="9" fontId="5" fillId="5" borderId="53" xfId="2" applyFont="1" applyFill="1" applyBorder="1" applyAlignment="1">
      <alignment horizontal="center" vertical="center" wrapText="1"/>
    </xf>
    <xf numFmtId="9" fontId="5" fillId="5" borderId="60" xfId="2" applyFont="1" applyFill="1" applyBorder="1" applyAlignment="1">
      <alignment horizontal="center" vertical="center" wrapText="1"/>
    </xf>
    <xf numFmtId="9" fontId="5" fillId="5" borderId="63" xfId="2" applyFont="1" applyFill="1" applyBorder="1" applyAlignment="1">
      <alignment horizontal="center" vertical="center" wrapText="1"/>
    </xf>
    <xf numFmtId="169" fontId="5" fillId="5" borderId="33" xfId="0" applyNumberFormat="1" applyFont="1" applyFill="1" applyBorder="1" applyAlignment="1">
      <alignment horizontal="center" vertical="center" wrapText="1"/>
    </xf>
    <xf numFmtId="3" fontId="5" fillId="0" borderId="32" xfId="2" applyNumberFormat="1" applyFont="1" applyFill="1" applyBorder="1" applyAlignment="1">
      <alignment horizontal="center" vertical="center" wrapText="1"/>
    </xf>
    <xf numFmtId="169" fontId="5" fillId="5" borderId="46" xfId="0" applyNumberFormat="1" applyFont="1" applyFill="1" applyBorder="1" applyAlignment="1">
      <alignment horizontal="center" vertical="center" wrapText="1"/>
    </xf>
    <xf numFmtId="169" fontId="5" fillId="5" borderId="63" xfId="0" applyNumberFormat="1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5" borderId="47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169" fontId="5" fillId="5" borderId="14" xfId="0" applyNumberFormat="1" applyFont="1" applyFill="1" applyBorder="1" applyAlignment="1">
      <alignment horizontal="center" vertical="center" wrapText="1"/>
    </xf>
    <xf numFmtId="3" fontId="5" fillId="4" borderId="32" xfId="0" applyNumberFormat="1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7" fillId="5" borderId="47" xfId="0" applyFont="1" applyFill="1" applyBorder="1" applyAlignment="1">
      <alignment horizontal="center" vertical="center" wrapText="1"/>
    </xf>
    <xf numFmtId="0" fontId="7" fillId="5" borderId="37" xfId="0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horizontal="center" vertical="center" wrapText="1"/>
    </xf>
    <xf numFmtId="0" fontId="7" fillId="5" borderId="50" xfId="0" applyFont="1" applyFill="1" applyBorder="1" applyAlignment="1">
      <alignment horizontal="center" vertical="center" wrapText="1"/>
    </xf>
    <xf numFmtId="0" fontId="7" fillId="5" borderId="51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 wrapText="1"/>
    </xf>
    <xf numFmtId="0" fontId="16" fillId="5" borderId="40" xfId="0" applyFont="1" applyFill="1" applyBorder="1" applyAlignment="1">
      <alignment horizontal="center" vertical="center" wrapText="1"/>
    </xf>
    <xf numFmtId="0" fontId="16" fillId="5" borderId="49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2" fontId="6" fillId="5" borderId="20" xfId="0" applyNumberFormat="1" applyFont="1" applyFill="1" applyBorder="1" applyAlignment="1">
      <alignment horizontal="center" vertical="center" wrapText="1"/>
    </xf>
    <xf numFmtId="2" fontId="6" fillId="5" borderId="22" xfId="0" applyNumberFormat="1" applyFont="1" applyFill="1" applyBorder="1" applyAlignment="1">
      <alignment horizontal="center" vertical="center" wrapText="1"/>
    </xf>
    <xf numFmtId="2" fontId="6" fillId="5" borderId="35" xfId="0" applyNumberFormat="1" applyFont="1" applyFill="1" applyBorder="1" applyAlignment="1">
      <alignment horizontal="center" vertical="center" wrapText="1"/>
    </xf>
    <xf numFmtId="2" fontId="6" fillId="5" borderId="36" xfId="0" applyNumberFormat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165" fontId="5" fillId="3" borderId="12" xfId="1" applyNumberFormat="1" applyFont="1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/>
    </xf>
    <xf numFmtId="165" fontId="5" fillId="3" borderId="28" xfId="1" applyNumberFormat="1" applyFont="1" applyFill="1" applyBorder="1" applyAlignment="1">
      <alignment horizontal="center"/>
    </xf>
    <xf numFmtId="3" fontId="8" fillId="3" borderId="20" xfId="0" applyNumberFormat="1" applyFont="1" applyFill="1" applyBorder="1" applyAlignment="1">
      <alignment horizontal="center" vertical="center"/>
    </xf>
    <xf numFmtId="3" fontId="8" fillId="3" borderId="22" xfId="0" applyNumberFormat="1" applyFont="1" applyFill="1" applyBorder="1" applyAlignment="1">
      <alignment horizontal="center" vertical="center"/>
    </xf>
    <xf numFmtId="3" fontId="8" fillId="3" borderId="30" xfId="0" applyNumberFormat="1" applyFont="1" applyFill="1" applyBorder="1" applyAlignment="1">
      <alignment horizontal="center" vertical="center"/>
    </xf>
    <xf numFmtId="3" fontId="8" fillId="3" borderId="5" xfId="0" applyNumberFormat="1" applyFont="1" applyFill="1" applyBorder="1" applyAlignment="1">
      <alignment horizontal="center" vertical="center"/>
    </xf>
    <xf numFmtId="3" fontId="8" fillId="3" borderId="35" xfId="0" applyNumberFormat="1" applyFont="1" applyFill="1" applyBorder="1" applyAlignment="1">
      <alignment horizontal="center" vertical="center"/>
    </xf>
    <xf numFmtId="3" fontId="8" fillId="3" borderId="36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49" fontId="5" fillId="4" borderId="21" xfId="0" applyNumberFormat="1" applyFont="1" applyFill="1" applyBorder="1" applyAlignment="1">
      <alignment horizontal="center"/>
    </xf>
    <xf numFmtId="49" fontId="5" fillId="4" borderId="22" xfId="0" applyNumberFormat="1" applyFont="1" applyFill="1" applyBorder="1" applyAlignment="1">
      <alignment horizontal="center"/>
    </xf>
    <xf numFmtId="0" fontId="7" fillId="3" borderId="65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69" xfId="0" applyFont="1" applyFill="1" applyBorder="1" applyAlignment="1">
      <alignment horizontal="center" vertical="center"/>
    </xf>
    <xf numFmtId="0" fontId="10" fillId="3" borderId="68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44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42" xfId="0" applyFont="1" applyFill="1" applyBorder="1" applyAlignment="1">
      <alignment horizontal="left" vertical="center"/>
    </xf>
    <xf numFmtId="0" fontId="6" fillId="3" borderId="32" xfId="0" applyFont="1" applyFill="1" applyBorder="1" applyAlignment="1">
      <alignment horizontal="left" vertical="center"/>
    </xf>
    <xf numFmtId="0" fontId="6" fillId="3" borderId="62" xfId="0" applyFont="1" applyFill="1" applyBorder="1" applyAlignment="1">
      <alignment horizontal="left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164" fontId="5" fillId="0" borderId="21" xfId="1" applyNumberFormat="1" applyFont="1" applyFill="1" applyBorder="1" applyAlignment="1">
      <alignment horizontal="center" vertical="center" wrapText="1"/>
    </xf>
    <xf numFmtId="164" fontId="5" fillId="0" borderId="29" xfId="1" applyNumberFormat="1" applyFont="1" applyFill="1" applyBorder="1" applyAlignment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28" xfId="0" applyFont="1" applyFill="1" applyBorder="1" applyAlignment="1" applyProtection="1">
      <alignment horizontal="center" vertical="center"/>
    </xf>
    <xf numFmtId="0" fontId="29" fillId="2" borderId="106" xfId="0" applyFont="1" applyFill="1" applyBorder="1" applyAlignment="1">
      <alignment horizontal="center" vertical="center" wrapText="1"/>
    </xf>
    <xf numFmtId="0" fontId="0" fillId="2" borderId="110" xfId="0" applyFill="1" applyBorder="1" applyAlignment="1"/>
    <xf numFmtId="0" fontId="0" fillId="13" borderId="93" xfId="0" applyFill="1" applyBorder="1" applyAlignment="1">
      <alignment horizontal="left" vertical="center"/>
    </xf>
    <xf numFmtId="0" fontId="0" fillId="13" borderId="94" xfId="0" applyFill="1" applyBorder="1" applyAlignment="1">
      <alignment horizontal="left" vertical="center"/>
    </xf>
    <xf numFmtId="0" fontId="0" fillId="13" borderId="92" xfId="0" applyFill="1" applyBorder="1" applyAlignment="1">
      <alignment horizontal="left" vertical="center"/>
    </xf>
    <xf numFmtId="2" fontId="0" fillId="13" borderId="122" xfId="0" applyNumberFormat="1" applyFill="1" applyBorder="1" applyAlignment="1"/>
    <xf numFmtId="0" fontId="0" fillId="0" borderId="124" xfId="0" applyBorder="1" applyAlignment="1"/>
    <xf numFmtId="2" fontId="0" fillId="13" borderId="114" xfId="0" applyNumberFormat="1" applyFill="1" applyBorder="1" applyAlignment="1"/>
    <xf numFmtId="0" fontId="0" fillId="13" borderId="102" xfId="0" applyFill="1" applyBorder="1" applyAlignment="1"/>
    <xf numFmtId="0" fontId="0" fillId="13" borderId="111" xfId="0" applyFill="1" applyBorder="1" applyAlignment="1"/>
    <xf numFmtId="0" fontId="6" fillId="5" borderId="20" xfId="0" applyFont="1" applyFill="1" applyBorder="1" applyAlignment="1">
      <alignment horizontal="center" vertical="center" wrapText="1"/>
    </xf>
    <xf numFmtId="0" fontId="0" fillId="0" borderId="29" xfId="0" applyBorder="1" applyAlignment="1"/>
    <xf numFmtId="0" fontId="6" fillId="5" borderId="30" xfId="0" applyFont="1" applyFill="1" applyBorder="1" applyAlignment="1">
      <alignment horizontal="center" vertical="center" wrapText="1"/>
    </xf>
    <xf numFmtId="0" fontId="0" fillId="0" borderId="76" xfId="0" applyBorder="1" applyAlignment="1"/>
    <xf numFmtId="0" fontId="0" fillId="0" borderId="9" xfId="0" applyBorder="1" applyAlignment="1"/>
    <xf numFmtId="0" fontId="0" fillId="0" borderId="24" xfId="0" applyBorder="1" applyAlignment="1"/>
    <xf numFmtId="0" fontId="0" fillId="2" borderId="18" xfId="0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0" fontId="28" fillId="2" borderId="69" xfId="0" applyFont="1" applyFill="1" applyBorder="1" applyAlignment="1">
      <alignment horizontal="center" vertical="center"/>
    </xf>
    <xf numFmtId="0" fontId="28" fillId="2" borderId="29" xfId="0" applyFont="1" applyFill="1" applyBorder="1" applyAlignment="1">
      <alignment horizontal="center" vertical="center"/>
    </xf>
    <xf numFmtId="0" fontId="28" fillId="2" borderId="3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76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51" xfId="0" applyFont="1" applyFill="1" applyBorder="1" applyAlignment="1">
      <alignment horizontal="center" vertical="center"/>
    </xf>
    <xf numFmtId="0" fontId="28" fillId="2" borderId="24" xfId="0" applyFont="1" applyFill="1" applyBorder="1" applyAlignment="1">
      <alignment horizontal="center" vertical="center"/>
    </xf>
    <xf numFmtId="0" fontId="0" fillId="2" borderId="89" xfId="0" applyFill="1" applyBorder="1" applyAlignment="1">
      <alignment horizontal="center" vertical="center" wrapText="1"/>
    </xf>
    <xf numFmtId="0" fontId="0" fillId="2" borderId="91" xfId="0" applyFill="1" applyBorder="1" applyAlignment="1">
      <alignment horizontal="center" vertical="center"/>
    </xf>
    <xf numFmtId="0" fontId="0" fillId="2" borderId="99" xfId="0" applyFill="1" applyBorder="1" applyAlignment="1">
      <alignment horizontal="center" vertical="center" wrapText="1"/>
    </xf>
    <xf numFmtId="0" fontId="0" fillId="2" borderId="82" xfId="0" applyFill="1" applyBorder="1" applyAlignment="1">
      <alignment horizontal="center" vertical="center"/>
    </xf>
    <xf numFmtId="0" fontId="0" fillId="2" borderId="74" xfId="0" applyFill="1" applyBorder="1" applyAlignment="1">
      <alignment horizontal="center" vertical="center" wrapText="1"/>
    </xf>
    <xf numFmtId="0" fontId="0" fillId="2" borderId="78" xfId="0" applyFill="1" applyBorder="1" applyAlignment="1">
      <alignment horizontal="center" vertical="center" wrapText="1"/>
    </xf>
    <xf numFmtId="0" fontId="18" fillId="2" borderId="89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/>
    </xf>
    <xf numFmtId="0" fontId="18" fillId="2" borderId="99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/>
    </xf>
    <xf numFmtId="165" fontId="0" fillId="13" borderId="95" xfId="1" applyNumberFormat="1" applyFont="1" applyFill="1" applyBorder="1" applyAlignment="1"/>
    <xf numFmtId="165" fontId="0" fillId="13" borderId="87" xfId="1" applyNumberFormat="1" applyFont="1" applyFill="1" applyBorder="1" applyAlignment="1"/>
    <xf numFmtId="0" fontId="0" fillId="13" borderId="108" xfId="0" applyFill="1" applyBorder="1" applyAlignment="1"/>
    <xf numFmtId="0" fontId="0" fillId="13" borderId="51" xfId="0" applyFill="1" applyBorder="1" applyAlignment="1"/>
    <xf numFmtId="0" fontId="0" fillId="13" borderId="109" xfId="0" applyFill="1" applyBorder="1" applyAlignment="1"/>
    <xf numFmtId="0" fontId="0" fillId="0" borderId="0" xfId="0" applyAlignment="1"/>
    <xf numFmtId="0" fontId="6" fillId="5" borderId="18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0" fillId="0" borderId="75" xfId="0" applyBorder="1" applyAlignment="1"/>
    <xf numFmtId="0" fontId="0" fillId="0" borderId="7" xfId="0" applyBorder="1" applyAlignment="1"/>
    <xf numFmtId="0" fontId="0" fillId="13" borderId="89" xfId="0" applyFill="1" applyBorder="1" applyAlignment="1">
      <alignment horizontal="left" vertical="center"/>
    </xf>
    <xf numFmtId="0" fontId="0" fillId="13" borderId="90" xfId="0" applyFill="1" applyBorder="1" applyAlignment="1">
      <alignment horizontal="left" vertical="center"/>
    </xf>
    <xf numFmtId="0" fontId="0" fillId="13" borderId="91" xfId="0" applyFill="1" applyBorder="1" applyAlignment="1">
      <alignment horizontal="left" vertical="center"/>
    </xf>
    <xf numFmtId="2" fontId="0" fillId="13" borderId="93" xfId="0" applyNumberFormat="1" applyFill="1" applyBorder="1" applyAlignment="1"/>
    <xf numFmtId="2" fontId="0" fillId="13" borderId="81" xfId="0" applyNumberFormat="1" applyFill="1" applyBorder="1" applyAlignment="1"/>
    <xf numFmtId="0" fontId="0" fillId="0" borderId="126" xfId="0" applyBorder="1" applyAlignment="1"/>
    <xf numFmtId="0" fontId="0" fillId="13" borderId="116" xfId="0" applyFill="1" applyBorder="1" applyAlignment="1"/>
    <xf numFmtId="0" fontId="0" fillId="13" borderId="74" xfId="0" applyFill="1" applyBorder="1" applyAlignment="1">
      <alignment horizontal="center" vertical="center" wrapText="1"/>
    </xf>
    <xf numFmtId="0" fontId="0" fillId="13" borderId="78" xfId="0" applyFill="1" applyBorder="1" applyAlignment="1">
      <alignment horizontal="center" vertical="center" wrapText="1"/>
    </xf>
    <xf numFmtId="0" fontId="0" fillId="13" borderId="77" xfId="0" applyFill="1" applyBorder="1" applyAlignment="1">
      <alignment horizontal="center" vertical="center"/>
    </xf>
    <xf numFmtId="0" fontId="18" fillId="13" borderId="20" xfId="0" applyFont="1" applyFill="1" applyBorder="1" applyAlignment="1">
      <alignment horizontal="center" vertical="center" wrapText="1"/>
    </xf>
    <xf numFmtId="0" fontId="0" fillId="13" borderId="29" xfId="0" applyFill="1" applyBorder="1" applyAlignment="1">
      <alignment horizontal="center" vertical="center" wrapText="1"/>
    </xf>
    <xf numFmtId="0" fontId="0" fillId="13" borderId="30" xfId="0" applyFill="1" applyBorder="1" applyAlignment="1">
      <alignment horizontal="center" vertical="center" wrapText="1"/>
    </xf>
    <xf numFmtId="0" fontId="0" fillId="13" borderId="76" xfId="0" applyFill="1" applyBorder="1" applyAlignment="1">
      <alignment horizontal="center" vertical="center" wrapText="1"/>
    </xf>
    <xf numFmtId="0" fontId="18" fillId="13" borderId="74" xfId="0" applyFont="1" applyFill="1" applyBorder="1" applyAlignment="1">
      <alignment horizontal="center" vertical="center" wrapText="1"/>
    </xf>
    <xf numFmtId="0" fontId="18" fillId="13" borderId="78" xfId="0" applyFont="1" applyFill="1" applyBorder="1" applyAlignment="1">
      <alignment horizontal="center" vertical="center" wrapText="1"/>
    </xf>
    <xf numFmtId="0" fontId="6" fillId="13" borderId="104" xfId="0" applyFont="1" applyFill="1" applyBorder="1" applyAlignment="1">
      <alignment horizontal="center" vertical="center" wrapText="1"/>
    </xf>
    <xf numFmtId="0" fontId="0" fillId="13" borderId="69" xfId="0" applyFill="1" applyBorder="1" applyAlignment="1"/>
    <xf numFmtId="0" fontId="0" fillId="13" borderId="105" xfId="0" applyFill="1" applyBorder="1" applyAlignment="1"/>
    <xf numFmtId="0" fontId="29" fillId="13" borderId="106" xfId="0" applyFont="1" applyFill="1" applyBorder="1" applyAlignment="1">
      <alignment horizontal="center" vertical="center" wrapText="1"/>
    </xf>
    <xf numFmtId="0" fontId="0" fillId="13" borderId="110" xfId="0" applyFill="1" applyBorder="1" applyAlignment="1"/>
    <xf numFmtId="0" fontId="0" fillId="13" borderId="100" xfId="0" applyFill="1" applyBorder="1" applyAlignment="1">
      <alignment horizontal="center" vertical="center" wrapText="1"/>
    </xf>
    <xf numFmtId="0" fontId="0" fillId="0" borderId="10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12" borderId="93" xfId="0" applyFill="1" applyBorder="1" applyAlignment="1">
      <alignment horizontal="left" vertical="center"/>
    </xf>
    <xf numFmtId="0" fontId="0" fillId="12" borderId="94" xfId="0" applyFill="1" applyBorder="1" applyAlignment="1">
      <alignment horizontal="left" vertical="center"/>
    </xf>
    <xf numFmtId="0" fontId="0" fillId="12" borderId="92" xfId="0" applyFill="1" applyBorder="1" applyAlignment="1">
      <alignment horizontal="left" vertical="center"/>
    </xf>
    <xf numFmtId="2" fontId="0" fillId="12" borderId="93" xfId="0" applyNumberFormat="1" applyFill="1" applyBorder="1" applyAlignment="1"/>
    <xf numFmtId="2" fontId="0" fillId="12" borderId="114" xfId="0" applyNumberFormat="1" applyFill="1" applyBorder="1" applyAlignment="1"/>
    <xf numFmtId="0" fontId="0" fillId="0" borderId="102" xfId="0" applyBorder="1" applyAlignment="1"/>
    <xf numFmtId="0" fontId="0" fillId="12" borderId="111" xfId="0" applyFill="1" applyBorder="1" applyAlignment="1"/>
    <xf numFmtId="0" fontId="0" fillId="12" borderId="95" xfId="0" applyFill="1" applyBorder="1" applyAlignment="1">
      <alignment horizontal="left" vertical="center"/>
    </xf>
    <xf numFmtId="0" fontId="0" fillId="12" borderId="96" xfId="0" applyFill="1" applyBorder="1" applyAlignment="1">
      <alignment horizontal="left" vertical="center"/>
    </xf>
    <xf numFmtId="0" fontId="0" fillId="12" borderId="87" xfId="0" applyFill="1" applyBorder="1" applyAlignment="1">
      <alignment horizontal="left" vertical="center"/>
    </xf>
    <xf numFmtId="2" fontId="0" fillId="12" borderId="122" xfId="0" applyNumberFormat="1" applyFill="1" applyBorder="1" applyAlignment="1"/>
    <xf numFmtId="0" fontId="18" fillId="12" borderId="20" xfId="0" applyFont="1" applyFill="1" applyBorder="1" applyAlignment="1">
      <alignment horizontal="center" vertical="center" wrapText="1"/>
    </xf>
    <xf numFmtId="0" fontId="0" fillId="12" borderId="29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18" fillId="12" borderId="74" xfId="0" applyFont="1" applyFill="1" applyBorder="1" applyAlignment="1">
      <alignment horizontal="center" vertical="center" wrapText="1"/>
    </xf>
    <xf numFmtId="0" fontId="18" fillId="12" borderId="78" xfId="0" applyFont="1" applyFill="1" applyBorder="1" applyAlignment="1">
      <alignment horizontal="center" vertical="center" wrapText="1"/>
    </xf>
    <xf numFmtId="0" fontId="6" fillId="12" borderId="104" xfId="0" applyFont="1" applyFill="1" applyBorder="1" applyAlignment="1">
      <alignment horizontal="center" vertical="center" wrapText="1"/>
    </xf>
    <xf numFmtId="0" fontId="0" fillId="0" borderId="69" xfId="0" applyBorder="1" applyAlignment="1"/>
    <xf numFmtId="0" fontId="0" fillId="0" borderId="105" xfId="0" applyBorder="1" applyAlignment="1"/>
    <xf numFmtId="0" fontId="0" fillId="0" borderId="108" xfId="0" applyBorder="1" applyAlignment="1"/>
    <xf numFmtId="0" fontId="0" fillId="0" borderId="51" xfId="0" applyBorder="1" applyAlignment="1"/>
    <xf numFmtId="0" fontId="0" fillId="0" borderId="109" xfId="0" applyBorder="1" applyAlignment="1"/>
    <xf numFmtId="0" fontId="29" fillId="12" borderId="106" xfId="0" applyFont="1" applyFill="1" applyBorder="1" applyAlignment="1">
      <alignment horizontal="center" vertical="center" wrapText="1"/>
    </xf>
    <xf numFmtId="0" fontId="0" fillId="0" borderId="110" xfId="0" applyBorder="1" applyAlignment="1"/>
    <xf numFmtId="0" fontId="0" fillId="12" borderId="100" xfId="0" applyFill="1" applyBorder="1" applyAlignment="1">
      <alignment horizontal="center" vertical="center" wrapText="1"/>
    </xf>
    <xf numFmtId="0" fontId="0" fillId="12" borderId="95" xfId="0" applyFill="1" applyBorder="1" applyAlignment="1"/>
    <xf numFmtId="0" fontId="0" fillId="12" borderId="87" xfId="0" applyFill="1" applyBorder="1" applyAlignment="1"/>
    <xf numFmtId="165" fontId="0" fillId="12" borderId="95" xfId="1" applyNumberFormat="1" applyFont="1" applyFill="1" applyBorder="1" applyAlignment="1"/>
    <xf numFmtId="165" fontId="0" fillId="12" borderId="87" xfId="1" applyNumberFormat="1" applyFont="1" applyFill="1" applyBorder="1" applyAlignment="1"/>
    <xf numFmtId="0" fontId="0" fillId="12" borderId="108" xfId="0" applyFill="1" applyBorder="1" applyAlignment="1"/>
    <xf numFmtId="0" fontId="6" fillId="5" borderId="20" xfId="0" applyFont="1" applyFill="1" applyBorder="1" applyAlignment="1">
      <alignment horizontal="center" vertical="center"/>
    </xf>
    <xf numFmtId="0" fontId="0" fillId="0" borderId="30" xfId="0" applyBorder="1" applyAlignment="1"/>
    <xf numFmtId="0" fontId="0" fillId="0" borderId="0" xfId="0" applyBorder="1" applyAlignment="1"/>
    <xf numFmtId="0" fontId="25" fillId="6" borderId="12" xfId="0" applyFont="1" applyFill="1" applyBorder="1" applyAlignment="1">
      <alignment horizontal="center" vertical="center"/>
    </xf>
    <xf numFmtId="0" fontId="26" fillId="6" borderId="12" xfId="0" applyFont="1" applyFill="1" applyBorder="1" applyAlignment="1">
      <alignment horizontal="center" vertical="center"/>
    </xf>
    <xf numFmtId="0" fontId="0" fillId="6" borderId="12" xfId="0" applyFill="1" applyBorder="1" applyAlignment="1"/>
    <xf numFmtId="0" fontId="0" fillId="6" borderId="89" xfId="0" applyFill="1" applyBorder="1" applyAlignment="1">
      <alignment horizontal="center" vertical="center" wrapText="1"/>
    </xf>
    <xf numFmtId="0" fontId="0" fillId="6" borderId="91" xfId="0" applyFill="1" applyBorder="1" applyAlignment="1">
      <alignment horizontal="center" vertical="center"/>
    </xf>
    <xf numFmtId="0" fontId="0" fillId="6" borderId="99" xfId="0" applyFill="1" applyBorder="1" applyAlignment="1">
      <alignment horizontal="center" vertical="center" wrapText="1"/>
    </xf>
    <xf numFmtId="0" fontId="0" fillId="6" borderId="82" xfId="0" applyFill="1" applyBorder="1" applyAlignment="1">
      <alignment horizontal="center" vertical="center"/>
    </xf>
    <xf numFmtId="0" fontId="0" fillId="6" borderId="93" xfId="0" applyFill="1" applyBorder="1" applyAlignment="1">
      <alignment horizontal="center" vertical="center"/>
    </xf>
    <xf numFmtId="0" fontId="0" fillId="6" borderId="92" xfId="0" applyFill="1" applyBorder="1" applyAlignment="1">
      <alignment horizontal="center" vertical="center"/>
    </xf>
    <xf numFmtId="0" fontId="0" fillId="6" borderId="74" xfId="0" applyFill="1" applyBorder="1" applyAlignment="1">
      <alignment horizontal="center" vertical="center" wrapText="1"/>
    </xf>
    <xf numFmtId="0" fontId="0" fillId="6" borderId="78" xfId="0" applyFill="1" applyBorder="1" applyAlignment="1">
      <alignment horizontal="center" vertical="center" wrapText="1"/>
    </xf>
    <xf numFmtId="0" fontId="0" fillId="6" borderId="77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 wrapText="1"/>
    </xf>
    <xf numFmtId="0" fontId="0" fillId="6" borderId="100" xfId="0" applyFill="1" applyBorder="1" applyAlignment="1">
      <alignment horizontal="center" vertical="center" wrapText="1"/>
    </xf>
    <xf numFmtId="0" fontId="0" fillId="0" borderId="99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2" fontId="0" fillId="12" borderId="30" xfId="0" applyNumberFormat="1" applyFill="1" applyBorder="1" applyAlignment="1"/>
    <xf numFmtId="0" fontId="18" fillId="6" borderId="97" xfId="0" applyFont="1" applyFill="1" applyBorder="1" applyAlignment="1">
      <alignment horizontal="center" vertical="center" wrapText="1"/>
    </xf>
    <xf numFmtId="0" fontId="0" fillId="6" borderId="98" xfId="0" applyFill="1" applyBorder="1" applyAlignment="1">
      <alignment horizontal="center" vertical="center" wrapText="1"/>
    </xf>
    <xf numFmtId="0" fontId="0" fillId="0" borderId="0" xfId="0" applyFill="1" applyAlignment="1"/>
    <xf numFmtId="0" fontId="0" fillId="2" borderId="14" xfId="0" applyFill="1" applyBorder="1" applyAlignment="1">
      <alignment horizontal="left" vertical="center"/>
    </xf>
    <xf numFmtId="0" fontId="0" fillId="2" borderId="88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0" fillId="0" borderId="14" xfId="0" applyBorder="1" applyAlignment="1" applyProtection="1">
      <protection locked="0"/>
    </xf>
    <xf numFmtId="0" fontId="0" fillId="2" borderId="114" xfId="0" applyFill="1" applyBorder="1" applyAlignment="1"/>
    <xf numFmtId="0" fontId="0" fillId="0" borderId="114" xfId="0" applyBorder="1" applyAlignment="1" applyProtection="1">
      <protection locked="0"/>
    </xf>
    <xf numFmtId="0" fontId="0" fillId="2" borderId="116" xfId="0" applyFill="1" applyBorder="1" applyAlignment="1"/>
    <xf numFmtId="0" fontId="18" fillId="2" borderId="74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6" fillId="2" borderId="104" xfId="0" applyFont="1" applyFill="1" applyBorder="1" applyAlignment="1">
      <alignment horizontal="center" vertical="center" wrapText="1"/>
    </xf>
    <xf numFmtId="0" fontId="0" fillId="2" borderId="69" xfId="0" applyFill="1" applyBorder="1" applyAlignment="1"/>
    <xf numFmtId="0" fontId="0" fillId="2" borderId="105" xfId="0" applyFill="1" applyBorder="1" applyAlignment="1"/>
    <xf numFmtId="0" fontId="0" fillId="2" borderId="108" xfId="0" applyFill="1" applyBorder="1" applyAlignment="1"/>
    <xf numFmtId="0" fontId="0" fillId="2" borderId="51" xfId="0" applyFill="1" applyBorder="1" applyAlignment="1"/>
    <xf numFmtId="0" fontId="0" fillId="2" borderId="109" xfId="0" applyFill="1" applyBorder="1" applyAlignment="1"/>
    <xf numFmtId="0" fontId="0" fillId="2" borderId="93" xfId="0" applyFill="1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165" fontId="0" fillId="2" borderId="95" xfId="1" applyNumberFormat="1" applyFont="1" applyFill="1" applyBorder="1" applyAlignment="1"/>
    <xf numFmtId="165" fontId="0" fillId="2" borderId="87" xfId="1" applyNumberFormat="1" applyFont="1" applyFill="1" applyBorder="1" applyAlignment="1"/>
    <xf numFmtId="0" fontId="0" fillId="2" borderId="7" xfId="0" applyFill="1" applyBorder="1" applyAlignment="1"/>
    <xf numFmtId="0" fontId="0" fillId="2" borderId="95" xfId="0" applyFill="1" applyBorder="1" applyAlignment="1"/>
    <xf numFmtId="0" fontId="0" fillId="0" borderId="87" xfId="0" applyBorder="1" applyAlignment="1"/>
    <xf numFmtId="0" fontId="18" fillId="2" borderId="97" xfId="0" applyFont="1" applyFill="1" applyBorder="1" applyAlignment="1">
      <alignment horizontal="center" vertical="center" wrapText="1"/>
    </xf>
    <xf numFmtId="0" fontId="0" fillId="2" borderId="98" xfId="0" applyFill="1" applyBorder="1" applyAlignment="1">
      <alignment horizontal="center" vertical="center" wrapText="1"/>
    </xf>
    <xf numFmtId="0" fontId="0" fillId="13" borderId="95" xfId="0" applyFill="1" applyBorder="1" applyAlignment="1">
      <alignment horizontal="left" vertical="center"/>
    </xf>
    <xf numFmtId="0" fontId="0" fillId="13" borderId="96" xfId="0" applyFill="1" applyBorder="1" applyAlignment="1">
      <alignment horizontal="left" vertical="center"/>
    </xf>
    <xf numFmtId="0" fontId="0" fillId="13" borderId="87" xfId="0" applyFill="1" applyBorder="1" applyAlignment="1">
      <alignment horizontal="left" vertical="center"/>
    </xf>
    <xf numFmtId="0" fontId="0" fillId="13" borderId="122" xfId="0" applyFill="1" applyBorder="1" applyAlignment="1"/>
    <xf numFmtId="0" fontId="0" fillId="0" borderId="92" xfId="0" applyBorder="1" applyAlignment="1"/>
    <xf numFmtId="0" fontId="0" fillId="12" borderId="122" xfId="0" applyFill="1" applyBorder="1" applyAlignment="1"/>
    <xf numFmtId="0" fontId="0" fillId="12" borderId="112" xfId="0" applyFill="1" applyBorder="1" applyAlignment="1">
      <alignment horizontal="left" vertical="center"/>
    </xf>
    <xf numFmtId="0" fontId="0" fillId="12" borderId="90" xfId="0" applyFill="1" applyBorder="1" applyAlignment="1">
      <alignment horizontal="left" vertical="center"/>
    </xf>
    <xf numFmtId="0" fontId="0" fillId="12" borderId="91" xfId="0" applyFill="1" applyBorder="1" applyAlignment="1">
      <alignment horizontal="left" vertical="center"/>
    </xf>
    <xf numFmtId="0" fontId="0" fillId="12" borderId="112" xfId="0" applyFill="1" applyBorder="1" applyAlignment="1"/>
    <xf numFmtId="0" fontId="0" fillId="0" borderId="91" xfId="0" applyBorder="1" applyAlignment="1"/>
    <xf numFmtId="0" fontId="18" fillId="12" borderId="97" xfId="0" applyFont="1" applyFill="1" applyBorder="1" applyAlignment="1">
      <alignment horizontal="center" vertical="center" wrapText="1"/>
    </xf>
    <xf numFmtId="0" fontId="0" fillId="12" borderId="98" xfId="0" applyFill="1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0" fillId="0" borderId="99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165" fontId="0" fillId="0" borderId="95" xfId="1" applyNumberFormat="1" applyFont="1" applyFill="1" applyBorder="1" applyAlignment="1">
      <alignment horizontal="center" vertical="center"/>
    </xf>
    <xf numFmtId="165" fontId="0" fillId="0" borderId="87" xfId="1" applyNumberFormat="1" applyFont="1" applyFill="1" applyBorder="1" applyAlignment="1">
      <alignment horizontal="center" vertical="center"/>
    </xf>
    <xf numFmtId="0" fontId="0" fillId="6" borderId="95" xfId="0" applyFill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12" borderId="18" xfId="0" applyFill="1" applyBorder="1" applyAlignment="1">
      <alignment horizontal="center" vertical="center"/>
    </xf>
    <xf numFmtId="0" fontId="0" fillId="12" borderId="75" xfId="0" applyFill="1" applyBorder="1" applyAlignment="1">
      <alignment horizontal="center" vertical="center"/>
    </xf>
    <xf numFmtId="0" fontId="0" fillId="12" borderId="75" xfId="0" applyFill="1" applyBorder="1" applyAlignment="1"/>
    <xf numFmtId="0" fontId="0" fillId="12" borderId="7" xfId="0" applyFill="1" applyBorder="1" applyAlignment="1"/>
    <xf numFmtId="0" fontId="28" fillId="12" borderId="20" xfId="0" applyFont="1" applyFill="1" applyBorder="1" applyAlignment="1">
      <alignment horizontal="center" vertical="center"/>
    </xf>
    <xf numFmtId="0" fontId="28" fillId="12" borderId="69" xfId="0" applyFont="1" applyFill="1" applyBorder="1" applyAlignment="1">
      <alignment horizontal="center" vertical="center"/>
    </xf>
    <xf numFmtId="0" fontId="28" fillId="12" borderId="29" xfId="0" applyFont="1" applyFill="1" applyBorder="1" applyAlignment="1">
      <alignment horizontal="center" vertical="center"/>
    </xf>
    <xf numFmtId="0" fontId="28" fillId="12" borderId="30" xfId="0" applyFont="1" applyFill="1" applyBorder="1" applyAlignment="1">
      <alignment horizontal="center" vertical="center"/>
    </xf>
    <xf numFmtId="0" fontId="28" fillId="12" borderId="0" xfId="0" applyFont="1" applyFill="1" applyBorder="1" applyAlignment="1">
      <alignment horizontal="center" vertical="center"/>
    </xf>
    <xf numFmtId="0" fontId="28" fillId="12" borderId="76" xfId="0" applyFont="1" applyFill="1" applyBorder="1" applyAlignment="1">
      <alignment horizontal="center" vertical="center"/>
    </xf>
    <xf numFmtId="0" fontId="28" fillId="12" borderId="9" xfId="0" applyFont="1" applyFill="1" applyBorder="1" applyAlignment="1">
      <alignment horizontal="center" vertical="center"/>
    </xf>
    <xf numFmtId="0" fontId="28" fillId="12" borderId="51" xfId="0" applyFont="1" applyFill="1" applyBorder="1" applyAlignment="1">
      <alignment horizontal="center" vertical="center"/>
    </xf>
    <xf numFmtId="0" fontId="28" fillId="12" borderId="24" xfId="0" applyFont="1" applyFill="1" applyBorder="1" applyAlignment="1">
      <alignment horizontal="center" vertical="center"/>
    </xf>
    <xf numFmtId="0" fontId="0" fillId="12" borderId="89" xfId="0" applyFill="1" applyBorder="1" applyAlignment="1">
      <alignment horizontal="center" vertical="center" wrapText="1"/>
    </xf>
    <xf numFmtId="0" fontId="0" fillId="12" borderId="91" xfId="0" applyFill="1" applyBorder="1" applyAlignment="1">
      <alignment horizontal="center" vertical="center"/>
    </xf>
    <xf numFmtId="0" fontId="0" fillId="12" borderId="99" xfId="0" applyFill="1" applyBorder="1" applyAlignment="1">
      <alignment horizontal="center" vertical="center" wrapText="1"/>
    </xf>
    <xf numFmtId="0" fontId="0" fillId="12" borderId="82" xfId="0" applyFill="1" applyBorder="1" applyAlignment="1">
      <alignment horizontal="center" vertical="center"/>
    </xf>
    <xf numFmtId="0" fontId="0" fillId="12" borderId="93" xfId="0" applyFill="1" applyBorder="1" applyAlignment="1">
      <alignment horizontal="center" vertical="center"/>
    </xf>
    <xf numFmtId="0" fontId="0" fillId="12" borderId="92" xfId="0" applyFill="1" applyBorder="1" applyAlignment="1">
      <alignment horizontal="center" vertical="center"/>
    </xf>
    <xf numFmtId="0" fontId="0" fillId="12" borderId="74" xfId="0" applyFill="1" applyBorder="1" applyAlignment="1">
      <alignment horizontal="center" vertical="center" wrapText="1"/>
    </xf>
    <xf numFmtId="0" fontId="0" fillId="12" borderId="78" xfId="0" applyFill="1" applyBorder="1" applyAlignment="1">
      <alignment horizontal="center" vertical="center" wrapText="1"/>
    </xf>
    <xf numFmtId="0" fontId="0" fillId="12" borderId="77" xfId="0" applyFill="1" applyBorder="1" applyAlignment="1">
      <alignment horizontal="center" vertical="center"/>
    </xf>
    <xf numFmtId="0" fontId="6" fillId="5" borderId="6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76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51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25" fillId="6" borderId="20" xfId="0" applyFont="1" applyFill="1" applyBorder="1" applyAlignment="1">
      <alignment horizontal="center" vertical="center"/>
    </xf>
    <xf numFmtId="0" fontId="25" fillId="6" borderId="69" xfId="0" applyFont="1" applyFill="1" applyBorder="1" applyAlignment="1">
      <alignment horizontal="center" vertical="center"/>
    </xf>
    <xf numFmtId="0" fontId="25" fillId="6" borderId="29" xfId="0" applyFont="1" applyFill="1" applyBorder="1" applyAlignment="1">
      <alignment horizontal="center" vertical="center"/>
    </xf>
    <xf numFmtId="0" fontId="25" fillId="6" borderId="9" xfId="0" applyFont="1" applyFill="1" applyBorder="1" applyAlignment="1">
      <alignment horizontal="center" vertical="center"/>
    </xf>
    <xf numFmtId="0" fontId="25" fillId="6" borderId="51" xfId="0" applyFont="1" applyFill="1" applyBorder="1" applyAlignment="1">
      <alignment horizontal="center" vertical="center"/>
    </xf>
    <xf numFmtId="0" fontId="25" fillId="6" borderId="24" xfId="0" applyFont="1" applyFill="1" applyBorder="1" applyAlignment="1">
      <alignment horizontal="center" vertical="center"/>
    </xf>
    <xf numFmtId="0" fontId="25" fillId="6" borderId="30" xfId="0" applyFont="1" applyFill="1" applyBorder="1" applyAlignment="1">
      <alignment horizontal="center" vertical="center"/>
    </xf>
    <xf numFmtId="0" fontId="25" fillId="6" borderId="0" xfId="0" applyFont="1" applyFill="1" applyBorder="1" applyAlignment="1">
      <alignment horizontal="center" vertical="center"/>
    </xf>
    <xf numFmtId="0" fontId="25" fillId="6" borderId="76" xfId="0" applyFont="1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 wrapText="1"/>
    </xf>
    <xf numFmtId="0" fontId="0" fillId="6" borderId="30" xfId="0" applyFill="1" applyBorder="1" applyAlignment="1">
      <alignment horizontal="center" vertical="center" wrapText="1"/>
    </xf>
    <xf numFmtId="0" fontId="0" fillId="6" borderId="76" xfId="0" applyFill="1" applyBorder="1" applyAlignment="1">
      <alignment horizontal="center" vertical="center" wrapText="1"/>
    </xf>
    <xf numFmtId="0" fontId="0" fillId="6" borderId="82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75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18" fillId="6" borderId="89" xfId="0" applyFont="1" applyFill="1" applyBorder="1" applyAlignment="1">
      <alignment horizontal="center" vertical="center" wrapText="1"/>
    </xf>
    <xf numFmtId="0" fontId="18" fillId="6" borderId="91" xfId="0" applyFont="1" applyFill="1" applyBorder="1" applyAlignment="1">
      <alignment horizontal="center" vertical="center" wrapText="1"/>
    </xf>
    <xf numFmtId="0" fontId="0" fillId="6" borderId="69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0" borderId="93" xfId="0" applyBorder="1" applyAlignment="1" applyProtection="1">
      <protection locked="0"/>
    </xf>
    <xf numFmtId="0" fontId="0" fillId="13" borderId="18" xfId="0" applyFill="1" applyBorder="1" applyAlignment="1">
      <alignment horizontal="center" vertical="center"/>
    </xf>
    <xf numFmtId="0" fontId="0" fillId="13" borderId="75" xfId="0" applyFill="1" applyBorder="1" applyAlignment="1">
      <alignment horizontal="center" vertical="center"/>
    </xf>
    <xf numFmtId="0" fontId="0" fillId="13" borderId="75" xfId="0" applyFill="1" applyBorder="1" applyAlignment="1"/>
    <xf numFmtId="0" fontId="0" fillId="13" borderId="7" xfId="0" applyFill="1" applyBorder="1" applyAlignment="1"/>
    <xf numFmtId="0" fontId="28" fillId="13" borderId="20" xfId="0" applyFont="1" applyFill="1" applyBorder="1" applyAlignment="1">
      <alignment horizontal="center" vertical="center"/>
    </xf>
    <xf numFmtId="0" fontId="28" fillId="13" borderId="69" xfId="0" applyFont="1" applyFill="1" applyBorder="1" applyAlignment="1">
      <alignment horizontal="center" vertical="center"/>
    </xf>
    <xf numFmtId="0" fontId="28" fillId="13" borderId="29" xfId="0" applyFont="1" applyFill="1" applyBorder="1" applyAlignment="1">
      <alignment horizontal="center" vertical="center"/>
    </xf>
    <xf numFmtId="0" fontId="28" fillId="13" borderId="30" xfId="0" applyFont="1" applyFill="1" applyBorder="1" applyAlignment="1">
      <alignment horizontal="center" vertical="center"/>
    </xf>
    <xf numFmtId="0" fontId="28" fillId="13" borderId="0" xfId="0" applyFont="1" applyFill="1" applyBorder="1" applyAlignment="1">
      <alignment horizontal="center" vertical="center"/>
    </xf>
    <xf numFmtId="0" fontId="28" fillId="13" borderId="76" xfId="0" applyFont="1" applyFill="1" applyBorder="1" applyAlignment="1">
      <alignment horizontal="center" vertical="center"/>
    </xf>
    <xf numFmtId="0" fontId="28" fillId="13" borderId="9" xfId="0" applyFont="1" applyFill="1" applyBorder="1" applyAlignment="1">
      <alignment horizontal="center" vertical="center"/>
    </xf>
    <xf numFmtId="0" fontId="28" fillId="13" borderId="51" xfId="0" applyFont="1" applyFill="1" applyBorder="1" applyAlignment="1">
      <alignment horizontal="center" vertical="center"/>
    </xf>
    <xf numFmtId="0" fontId="28" fillId="13" borderId="24" xfId="0" applyFont="1" applyFill="1" applyBorder="1" applyAlignment="1">
      <alignment horizontal="center" vertical="center"/>
    </xf>
    <xf numFmtId="0" fontId="0" fillId="13" borderId="89" xfId="0" applyFill="1" applyBorder="1" applyAlignment="1">
      <alignment horizontal="center" vertical="center" wrapText="1"/>
    </xf>
    <xf numFmtId="0" fontId="0" fillId="13" borderId="91" xfId="0" applyFill="1" applyBorder="1" applyAlignment="1">
      <alignment horizontal="center" vertical="center"/>
    </xf>
    <xf numFmtId="0" fontId="0" fillId="13" borderId="99" xfId="0" applyFill="1" applyBorder="1" applyAlignment="1">
      <alignment horizontal="center" vertical="center" wrapText="1"/>
    </xf>
    <xf numFmtId="0" fontId="0" fillId="13" borderId="82" xfId="0" applyFill="1" applyBorder="1" applyAlignment="1">
      <alignment horizontal="center" vertical="center"/>
    </xf>
    <xf numFmtId="0" fontId="0" fillId="13" borderId="93" xfId="0" applyFill="1" applyBorder="1" applyAlignment="1">
      <alignment horizontal="center" vertical="center"/>
    </xf>
    <xf numFmtId="0" fontId="0" fillId="13" borderId="92" xfId="0" applyFill="1" applyBorder="1" applyAlignment="1">
      <alignment horizontal="center" vertical="center"/>
    </xf>
    <xf numFmtId="2" fontId="0" fillId="12" borderId="81" xfId="0" applyNumberFormat="1" applyFill="1" applyBorder="1" applyAlignment="1"/>
    <xf numFmtId="0" fontId="0" fillId="0" borderId="82" xfId="0" applyBorder="1" applyAlignment="1"/>
    <xf numFmtId="0" fontId="0" fillId="6" borderId="69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165" fontId="0" fillId="2" borderId="116" xfId="1" applyNumberFormat="1" applyFont="1" applyFill="1" applyBorder="1" applyAlignment="1"/>
    <xf numFmtId="0" fontId="0" fillId="13" borderId="92" xfId="0" applyFill="1" applyBorder="1" applyAlignment="1"/>
    <xf numFmtId="0" fontId="0" fillId="12" borderId="92" xfId="0" applyFill="1" applyBorder="1" applyAlignment="1"/>
    <xf numFmtId="0" fontId="0" fillId="13" borderId="7" xfId="0" applyFill="1" applyBorder="1" applyAlignment="1">
      <alignment horizontal="center" vertical="center"/>
    </xf>
    <xf numFmtId="0" fontId="0" fillId="13" borderId="95" xfId="0" applyFill="1" applyBorder="1" applyAlignment="1"/>
    <xf numFmtId="0" fontId="18" fillId="13" borderId="97" xfId="0" applyFont="1" applyFill="1" applyBorder="1" applyAlignment="1">
      <alignment horizontal="center" vertical="center" wrapText="1"/>
    </xf>
    <xf numFmtId="0" fontId="0" fillId="13" borderId="98" xfId="0" applyFill="1" applyBorder="1" applyAlignment="1">
      <alignment horizontal="center" vertical="center" wrapText="1"/>
    </xf>
    <xf numFmtId="0" fontId="0" fillId="12" borderId="7" xfId="0" applyFill="1" applyBorder="1" applyAlignment="1">
      <alignment horizontal="center" vertical="center"/>
    </xf>
    <xf numFmtId="2" fontId="0" fillId="2" borderId="14" xfId="0" applyNumberFormat="1" applyFill="1" applyBorder="1" applyAlignment="1"/>
    <xf numFmtId="2" fontId="0" fillId="2" borderId="114" xfId="0" applyNumberFormat="1" applyFill="1" applyBorder="1" applyAlignment="1"/>
    <xf numFmtId="2" fontId="0" fillId="2" borderId="30" xfId="0" applyNumberFormat="1" applyFill="1" applyBorder="1" applyAlignment="1"/>
    <xf numFmtId="0" fontId="0" fillId="2" borderId="100" xfId="0" applyFill="1" applyBorder="1" applyAlignment="1">
      <alignment horizontal="center" vertical="center" wrapText="1"/>
    </xf>
    <xf numFmtId="2" fontId="0" fillId="13" borderId="30" xfId="0" applyNumberFormat="1" applyFill="1" applyBorder="1" applyAlignment="1"/>
    <xf numFmtId="2" fontId="0" fillId="12" borderId="112" xfId="0" applyNumberFormat="1" applyFill="1" applyBorder="1" applyAlignment="1"/>
    <xf numFmtId="0" fontId="0" fillId="0" borderId="125" xfId="0" applyBorder="1" applyAlignment="1"/>
    <xf numFmtId="2" fontId="0" fillId="6" borderId="89" xfId="0" applyNumberFormat="1" applyFill="1" applyBorder="1" applyAlignment="1"/>
    <xf numFmtId="0" fontId="0" fillId="13" borderId="112" xfId="0" applyFill="1" applyBorder="1" applyAlignment="1"/>
    <xf numFmtId="0" fontId="0" fillId="13" borderId="93" xfId="0" applyFill="1" applyBorder="1" applyAlignment="1">
      <alignment horizontal="center" vertical="center" wrapText="1"/>
    </xf>
    <xf numFmtId="0" fontId="18" fillId="13" borderId="103" xfId="0" applyFont="1" applyFill="1" applyBorder="1" applyAlignment="1">
      <alignment horizontal="center" vertical="center" wrapText="1"/>
    </xf>
    <xf numFmtId="0" fontId="0" fillId="13" borderId="107" xfId="0" applyFill="1" applyBorder="1" applyAlignment="1">
      <alignment horizontal="center" vertical="center" wrapText="1"/>
    </xf>
    <xf numFmtId="0" fontId="0" fillId="12" borderId="14" xfId="0" applyFill="1" applyBorder="1" applyAlignment="1">
      <alignment horizontal="center" vertical="center"/>
    </xf>
    <xf numFmtId="0" fontId="0" fillId="12" borderId="28" xfId="0" applyFill="1" applyBorder="1" applyAlignment="1">
      <alignment horizontal="center" vertical="center"/>
    </xf>
    <xf numFmtId="0" fontId="0" fillId="12" borderId="114" xfId="0" applyFill="1" applyBorder="1" applyAlignment="1"/>
    <xf numFmtId="0" fontId="0" fillId="12" borderId="88" xfId="0" applyFill="1" applyBorder="1" applyAlignment="1"/>
    <xf numFmtId="0" fontId="0" fillId="12" borderId="28" xfId="0" applyFill="1" applyBorder="1" applyAlignment="1"/>
    <xf numFmtId="0" fontId="0" fillId="12" borderId="95" xfId="0" applyFill="1" applyBorder="1" applyAlignment="1">
      <alignment horizontal="center" vertical="center"/>
    </xf>
    <xf numFmtId="0" fontId="0" fillId="12" borderId="87" xfId="0" applyFill="1" applyBorder="1" applyAlignment="1">
      <alignment horizontal="center" vertical="center"/>
    </xf>
    <xf numFmtId="0" fontId="0" fillId="6" borderId="74" xfId="0" applyFill="1" applyBorder="1" applyAlignment="1">
      <alignment horizontal="center" vertical="center"/>
    </xf>
    <xf numFmtId="0" fontId="0" fillId="6" borderId="78" xfId="0" applyFill="1" applyBorder="1" applyAlignment="1">
      <alignment horizontal="center" vertical="center"/>
    </xf>
    <xf numFmtId="0" fontId="27" fillId="6" borderId="20" xfId="0" applyFont="1" applyFill="1" applyBorder="1" applyAlignment="1">
      <alignment horizontal="left" vertical="center"/>
    </xf>
    <xf numFmtId="0" fontId="27" fillId="6" borderId="69" xfId="0" applyFont="1" applyFill="1" applyBorder="1" applyAlignment="1">
      <alignment horizontal="left" vertical="center"/>
    </xf>
    <xf numFmtId="0" fontId="27" fillId="6" borderId="29" xfId="0" applyFont="1" applyFill="1" applyBorder="1" applyAlignment="1">
      <alignment horizontal="left" vertical="center"/>
    </xf>
    <xf numFmtId="0" fontId="18" fillId="6" borderId="30" xfId="0" applyFont="1" applyFill="1" applyBorder="1" applyAlignment="1">
      <alignment vertical="top" wrapText="1"/>
    </xf>
    <xf numFmtId="0" fontId="18" fillId="6" borderId="0" xfId="0" applyFont="1" applyFill="1" applyBorder="1" applyAlignment="1">
      <alignment vertical="top" wrapText="1"/>
    </xf>
    <xf numFmtId="0" fontId="0" fillId="6" borderId="76" xfId="0" applyFont="1" applyFill="1" applyBorder="1" applyAlignment="1"/>
    <xf numFmtId="0" fontId="0" fillId="6" borderId="30" xfId="0" applyFont="1" applyFill="1" applyBorder="1" applyAlignment="1"/>
    <xf numFmtId="0" fontId="0" fillId="6" borderId="0" xfId="0" applyFont="1" applyFill="1" applyBorder="1" applyAlignment="1"/>
    <xf numFmtId="0" fontId="0" fillId="6" borderId="9" xfId="0" applyFont="1" applyFill="1" applyBorder="1" applyAlignment="1"/>
    <xf numFmtId="0" fontId="0" fillId="6" borderId="51" xfId="0" applyFont="1" applyFill="1" applyBorder="1" applyAlignment="1"/>
    <xf numFmtId="0" fontId="0" fillId="6" borderId="24" xfId="0" applyFont="1" applyFill="1" applyBorder="1" applyAlignment="1"/>
    <xf numFmtId="0" fontId="18" fillId="12" borderId="103" xfId="0" applyFont="1" applyFill="1" applyBorder="1" applyAlignment="1">
      <alignment horizontal="center" vertical="center" wrapText="1"/>
    </xf>
    <xf numFmtId="0" fontId="0" fillId="0" borderId="107" xfId="0" applyBorder="1" applyAlignment="1">
      <alignment horizontal="center" vertical="center" wrapText="1"/>
    </xf>
    <xf numFmtId="0" fontId="0" fillId="12" borderId="93" xfId="0" applyFill="1" applyBorder="1" applyAlignment="1">
      <alignment horizontal="center" vertical="center" wrapText="1"/>
    </xf>
    <xf numFmtId="165" fontId="0" fillId="6" borderId="95" xfId="1" applyNumberFormat="1" applyFont="1" applyFill="1" applyBorder="1" applyAlignment="1">
      <alignment horizontal="center" vertical="center"/>
    </xf>
    <xf numFmtId="165" fontId="0" fillId="6" borderId="87" xfId="1" applyNumberFormat="1" applyFont="1" applyFill="1" applyBorder="1" applyAlignment="1">
      <alignment horizontal="center" vertical="center"/>
    </xf>
    <xf numFmtId="0" fontId="24" fillId="10" borderId="83" xfId="0" applyFont="1" applyFill="1" applyBorder="1" applyAlignment="1">
      <alignment horizontal="center" vertical="center"/>
    </xf>
    <xf numFmtId="0" fontId="0" fillId="10" borderId="87" xfId="0" applyFill="1" applyBorder="1" applyAlignment="1">
      <alignment horizontal="center" vertical="center"/>
    </xf>
    <xf numFmtId="0" fontId="24" fillId="10" borderId="95" xfId="0" applyFont="1" applyFill="1" applyBorder="1" applyAlignment="1">
      <alignment horizontal="center" vertical="center"/>
    </xf>
    <xf numFmtId="0" fontId="0" fillId="10" borderId="96" xfId="0" applyFill="1" applyBorder="1" applyAlignment="1">
      <alignment horizontal="center" vertical="center"/>
    </xf>
    <xf numFmtId="0" fontId="7" fillId="10" borderId="20" xfId="0" applyFont="1" applyFill="1" applyBorder="1" applyAlignment="1">
      <alignment horizontal="center" vertical="center"/>
    </xf>
    <xf numFmtId="0" fontId="0" fillId="10" borderId="29" xfId="0" applyFill="1" applyBorder="1" applyAlignment="1">
      <alignment horizontal="center" vertical="center"/>
    </xf>
    <xf numFmtId="0" fontId="0" fillId="10" borderId="30" xfId="0" applyFill="1" applyBorder="1" applyAlignment="1">
      <alignment horizontal="center" vertical="center"/>
    </xf>
    <xf numFmtId="0" fontId="0" fillId="10" borderId="76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24" xfId="0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/>
    </xf>
    <xf numFmtId="0" fontId="0" fillId="10" borderId="28" xfId="0" applyFill="1" applyBorder="1"/>
    <xf numFmtId="0" fontId="6" fillId="10" borderId="14" xfId="0" applyFont="1" applyFill="1" applyBorder="1" applyAlignment="1">
      <alignment horizontal="center" vertical="center" wrapText="1"/>
    </xf>
    <xf numFmtId="0" fontId="0" fillId="10" borderId="88" xfId="0" applyFill="1" applyBorder="1" applyAlignment="1">
      <alignment horizontal="center" vertical="center"/>
    </xf>
    <xf numFmtId="0" fontId="0" fillId="10" borderId="28" xfId="0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 wrapText="1"/>
    </xf>
    <xf numFmtId="0" fontId="5" fillId="10" borderId="78" xfId="0" applyFont="1" applyFill="1" applyBorder="1" applyAlignment="1">
      <alignment horizontal="center" vertical="center"/>
    </xf>
    <xf numFmtId="0" fontId="0" fillId="10" borderId="82" xfId="0" applyFill="1" applyBorder="1" applyAlignment="1">
      <alignment horizontal="center" vertical="center"/>
    </xf>
    <xf numFmtId="43" fontId="5" fillId="10" borderId="89" xfId="1" applyNumberFormat="1" applyFont="1" applyFill="1" applyBorder="1" applyAlignment="1" applyProtection="1">
      <alignment horizontal="center" vertical="center"/>
      <protection locked="0"/>
    </xf>
    <xf numFmtId="43" fontId="5" fillId="10" borderId="90" xfId="1" applyNumberFormat="1" applyFont="1" applyFill="1" applyBorder="1" applyAlignment="1" applyProtection="1">
      <alignment horizontal="center" vertical="center"/>
      <protection locked="0"/>
    </xf>
    <xf numFmtId="43" fontId="5" fillId="10" borderId="91" xfId="1" applyNumberFormat="1" applyFont="1" applyFill="1" applyBorder="1" applyAlignment="1" applyProtection="1">
      <alignment horizontal="center" vertical="center"/>
      <protection locked="0"/>
    </xf>
    <xf numFmtId="2" fontId="0" fillId="10" borderId="90" xfId="0" applyNumberFormat="1" applyFill="1" applyBorder="1" applyAlignment="1">
      <alignment horizontal="right" vertical="center"/>
    </xf>
    <xf numFmtId="2" fontId="0" fillId="10" borderId="91" xfId="0" applyNumberFormat="1" applyFill="1" applyBorder="1" applyAlignment="1">
      <alignment horizontal="right" vertical="center"/>
    </xf>
    <xf numFmtId="0" fontId="5" fillId="10" borderId="77" xfId="0" applyFont="1" applyFill="1" applyBorder="1" applyAlignment="1">
      <alignment horizontal="center" vertical="center"/>
    </xf>
    <xf numFmtId="0" fontId="5" fillId="10" borderId="92" xfId="0" applyFont="1" applyFill="1" applyBorder="1" applyAlignment="1">
      <alignment horizontal="center" vertical="center"/>
    </xf>
    <xf numFmtId="43" fontId="5" fillId="10" borderId="93" xfId="1" applyNumberFormat="1" applyFont="1" applyFill="1" applyBorder="1" applyAlignment="1">
      <alignment horizontal="center" vertical="center"/>
    </xf>
    <xf numFmtId="43" fontId="5" fillId="10" borderId="94" xfId="1" applyNumberFormat="1" applyFont="1" applyFill="1" applyBorder="1" applyAlignment="1">
      <alignment horizontal="center" vertical="center"/>
    </xf>
    <xf numFmtId="43" fontId="5" fillId="10" borderId="92" xfId="1" applyNumberFormat="1" applyFont="1" applyFill="1" applyBorder="1" applyAlignment="1">
      <alignment horizontal="center" vertical="center"/>
    </xf>
    <xf numFmtId="0" fontId="5" fillId="10" borderId="93" xfId="0" applyFont="1" applyFill="1" applyBorder="1" applyAlignment="1">
      <alignment horizontal="center" vertical="center"/>
    </xf>
    <xf numFmtId="2" fontId="5" fillId="10" borderId="94" xfId="0" applyNumberFormat="1" applyFont="1" applyFill="1" applyBorder="1" applyAlignment="1">
      <alignment horizontal="right" vertical="center"/>
    </xf>
    <xf numFmtId="2" fontId="5" fillId="10" borderId="92" xfId="0" applyNumberFormat="1" applyFont="1" applyFill="1" applyBorder="1" applyAlignment="1">
      <alignment horizontal="right" vertical="center"/>
    </xf>
    <xf numFmtId="0" fontId="24" fillId="10" borderId="93" xfId="0" applyFont="1" applyFill="1" applyBorder="1" applyAlignment="1">
      <alignment horizontal="center" vertical="center"/>
    </xf>
    <xf numFmtId="0" fontId="0" fillId="10" borderId="94" xfId="0" applyFill="1" applyBorder="1" applyAlignment="1">
      <alignment horizontal="center" vertical="center"/>
    </xf>
    <xf numFmtId="0" fontId="0" fillId="10" borderId="92" xfId="0" applyFill="1" applyBorder="1" applyAlignment="1">
      <alignment horizontal="center" vertical="center"/>
    </xf>
    <xf numFmtId="0" fontId="24" fillId="10" borderId="77" xfId="0" applyFont="1" applyFill="1" applyBorder="1" applyAlignment="1">
      <alignment horizontal="center" vertical="center"/>
    </xf>
    <xf numFmtId="165" fontId="5" fillId="10" borderId="93" xfId="1" applyNumberFormat="1" applyFont="1" applyFill="1" applyBorder="1" applyAlignment="1">
      <alignment horizontal="center" vertical="center"/>
    </xf>
    <xf numFmtId="165" fontId="5" fillId="10" borderId="94" xfId="1" applyNumberFormat="1" applyFont="1" applyFill="1" applyBorder="1" applyAlignment="1">
      <alignment horizontal="center" vertical="center"/>
    </xf>
    <xf numFmtId="165" fontId="5" fillId="10" borderId="92" xfId="1" applyNumberFormat="1" applyFont="1" applyFill="1" applyBorder="1" applyAlignment="1">
      <alignment horizontal="center" vertical="center"/>
    </xf>
    <xf numFmtId="0" fontId="5" fillId="4" borderId="83" xfId="0" applyFont="1" applyFill="1" applyBorder="1" applyAlignment="1" applyProtection="1">
      <alignment horizontal="center" vertical="center"/>
      <protection locked="0"/>
    </xf>
    <xf numFmtId="0" fontId="5" fillId="4" borderId="83" xfId="0" applyFont="1" applyFill="1" applyBorder="1" applyAlignment="1" applyProtection="1">
      <alignment horizontal="center" vertical="center" wrapText="1"/>
      <protection locked="0"/>
    </xf>
    <xf numFmtId="1" fontId="5" fillId="4" borderId="83" xfId="0" applyNumberFormat="1" applyFont="1" applyFill="1" applyBorder="1" applyAlignment="1" applyProtection="1">
      <alignment horizontal="center" vertical="center"/>
      <protection locked="0"/>
    </xf>
    <xf numFmtId="0" fontId="0" fillId="0" borderId="83" xfId="0" applyBorder="1" applyAlignment="1">
      <alignment horizontal="center" vertical="center"/>
    </xf>
    <xf numFmtId="164" fontId="5" fillId="4" borderId="84" xfId="1" applyNumberFormat="1" applyFont="1" applyFill="1" applyBorder="1" applyAlignment="1" applyProtection="1">
      <alignment horizontal="center" vertical="center" wrapText="1"/>
      <protection locked="0"/>
    </xf>
    <xf numFmtId="164" fontId="5" fillId="4" borderId="85" xfId="1" applyNumberFormat="1" applyFont="1" applyFill="1" applyBorder="1" applyAlignment="1" applyProtection="1">
      <alignment horizontal="center" vertical="center" wrapText="1"/>
      <protection locked="0"/>
    </xf>
    <xf numFmtId="164" fontId="5" fillId="11" borderId="86" xfId="1" applyNumberFormat="1" applyFont="1" applyFill="1" applyBorder="1" applyAlignment="1">
      <alignment horizontal="center" vertical="center" wrapText="1"/>
    </xf>
    <xf numFmtId="0" fontId="0" fillId="11" borderId="87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7" fillId="10" borderId="74" xfId="0" applyFont="1" applyFill="1" applyBorder="1" applyAlignment="1">
      <alignment horizontal="center" vertical="center" wrapText="1"/>
    </xf>
    <xf numFmtId="0" fontId="7" fillId="10" borderId="74" xfId="0" applyFont="1" applyFill="1" applyBorder="1" applyAlignment="1">
      <alignment horizontal="center" vertical="center"/>
    </xf>
    <xf numFmtId="0" fontId="7" fillId="10" borderId="77" xfId="0" applyFont="1" applyFill="1" applyBorder="1" applyAlignment="1">
      <alignment horizontal="center" vertical="center"/>
    </xf>
    <xf numFmtId="0" fontId="7" fillId="10" borderId="83" xfId="0" applyFont="1" applyFill="1" applyBorder="1" applyAlignment="1">
      <alignment horizontal="center" vertical="center"/>
    </xf>
    <xf numFmtId="0" fontId="6" fillId="10" borderId="74" xfId="0" applyFont="1" applyFill="1" applyBorder="1" applyAlignment="1">
      <alignment horizontal="center" vertical="center"/>
    </xf>
    <xf numFmtId="0" fontId="6" fillId="10" borderId="77" xfId="0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6" fillId="10" borderId="20" xfId="0" applyFont="1" applyFill="1" applyBorder="1" applyAlignment="1">
      <alignment horizontal="center" vertical="center" wrapText="1"/>
    </xf>
    <xf numFmtId="0" fontId="0" fillId="10" borderId="69" xfId="0" applyFill="1" applyBorder="1" applyAlignment="1">
      <alignment horizontal="center" vertical="center"/>
    </xf>
    <xf numFmtId="0" fontId="21" fillId="10" borderId="79" xfId="0" applyFont="1" applyFill="1" applyBorder="1" applyAlignment="1">
      <alignment horizontal="center" vertical="center" wrapText="1"/>
    </xf>
    <xf numFmtId="0" fontId="0" fillId="10" borderId="80" xfId="0" applyFill="1" applyBorder="1" applyAlignment="1">
      <alignment horizontal="center" vertical="center"/>
    </xf>
    <xf numFmtId="0" fontId="21" fillId="10" borderId="81" xfId="0" applyFont="1" applyFill="1" applyBorder="1" applyAlignment="1">
      <alignment horizontal="center" vertical="center" wrapText="1"/>
    </xf>
    <xf numFmtId="3" fontId="5" fillId="10" borderId="78" xfId="0" applyNumberFormat="1" applyFont="1" applyFill="1" applyBorder="1" applyAlignment="1">
      <alignment horizontal="center" vertical="center"/>
    </xf>
    <xf numFmtId="3" fontId="5" fillId="10" borderId="77" xfId="0" applyNumberFormat="1" applyFont="1" applyFill="1" applyBorder="1" applyAlignment="1">
      <alignment horizontal="center" vertical="center"/>
    </xf>
    <xf numFmtId="3" fontId="5" fillId="10" borderId="83" xfId="0" applyNumberFormat="1" applyFont="1" applyFill="1" applyBorder="1" applyAlignment="1">
      <alignment horizontal="center" vertical="center"/>
    </xf>
    <xf numFmtId="2" fontId="0" fillId="12" borderId="95" xfId="0" applyNumberFormat="1" applyFill="1" applyBorder="1" applyAlignment="1"/>
    <xf numFmtId="0" fontId="0" fillId="0" borderId="127" xfId="0" applyBorder="1" applyAlignment="1"/>
    <xf numFmtId="2" fontId="0" fillId="12" borderId="86" xfId="0" applyNumberFormat="1" applyFill="1" applyBorder="1" applyAlignment="1"/>
    <xf numFmtId="0" fontId="0" fillId="12" borderId="89" xfId="0" applyFill="1" applyBorder="1" applyAlignment="1">
      <alignment horizontal="left" vertical="center"/>
    </xf>
    <xf numFmtId="2" fontId="0" fillId="12" borderId="125" xfId="0" applyNumberFormat="1" applyFill="1" applyBorder="1" applyAlignment="1"/>
    <xf numFmtId="2" fontId="0" fillId="12" borderId="102" xfId="0" applyNumberFormat="1" applyFill="1" applyBorder="1" applyAlignment="1"/>
    <xf numFmtId="0" fontId="0" fillId="12" borderId="90" xfId="0" applyFill="1" applyBorder="1" applyAlignment="1"/>
    <xf numFmtId="0" fontId="0" fillId="12" borderId="91" xfId="0" applyFill="1" applyBorder="1" applyAlignment="1"/>
    <xf numFmtId="0" fontId="18" fillId="13" borderId="89" xfId="0" applyFont="1" applyFill="1" applyBorder="1" applyAlignment="1">
      <alignment horizontal="center" vertical="center" wrapText="1"/>
    </xf>
    <xf numFmtId="0" fontId="18" fillId="13" borderId="91" xfId="0" applyFont="1" applyFill="1" applyBorder="1" applyAlignment="1">
      <alignment horizontal="center" vertical="center" wrapText="1"/>
    </xf>
    <xf numFmtId="0" fontId="18" fillId="13" borderId="29" xfId="0" applyFont="1" applyFill="1" applyBorder="1" applyAlignment="1">
      <alignment horizontal="center" vertical="center" wrapText="1"/>
    </xf>
    <xf numFmtId="0" fontId="18" fillId="13" borderId="99" xfId="0" applyFont="1" applyFill="1" applyBorder="1" applyAlignment="1">
      <alignment horizontal="center" vertical="center" wrapText="1"/>
    </xf>
    <xf numFmtId="0" fontId="18" fillId="13" borderId="82" xfId="0" applyFont="1" applyFill="1" applyBorder="1" applyAlignment="1">
      <alignment horizontal="center" vertical="center" wrapText="1"/>
    </xf>
    <xf numFmtId="0" fontId="18" fillId="13" borderId="128" xfId="0" applyFont="1" applyFill="1" applyBorder="1" applyAlignment="1">
      <alignment horizontal="center" vertical="center" wrapText="1"/>
    </xf>
    <xf numFmtId="0" fontId="6" fillId="13" borderId="69" xfId="0" applyFont="1" applyFill="1" applyBorder="1" applyAlignment="1">
      <alignment horizontal="center" vertical="center" wrapText="1"/>
    </xf>
    <xf numFmtId="0" fontId="6" fillId="13" borderId="105" xfId="0" applyFont="1" applyFill="1" applyBorder="1" applyAlignment="1">
      <alignment horizontal="center" vertical="center" wrapText="1"/>
    </xf>
    <xf numFmtId="0" fontId="6" fillId="13" borderId="108" xfId="0" applyFont="1" applyFill="1" applyBorder="1" applyAlignment="1">
      <alignment horizontal="center" vertical="center" wrapText="1"/>
    </xf>
    <xf numFmtId="0" fontId="6" fillId="13" borderId="51" xfId="0" applyFont="1" applyFill="1" applyBorder="1" applyAlignment="1">
      <alignment horizontal="center" vertical="center" wrapText="1"/>
    </xf>
    <xf numFmtId="0" fontId="6" fillId="13" borderId="109" xfId="0" applyFont="1" applyFill="1" applyBorder="1" applyAlignment="1">
      <alignment horizontal="center" vertical="center" wrapText="1"/>
    </xf>
    <xf numFmtId="0" fontId="29" fillId="13" borderId="110" xfId="0" applyFont="1" applyFill="1" applyBorder="1" applyAlignment="1">
      <alignment horizontal="center" vertical="center" wrapText="1"/>
    </xf>
    <xf numFmtId="0" fontId="0" fillId="13" borderId="92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82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</cellXfs>
  <cellStyles count="5">
    <cellStyle name="Migliaia" xfId="1" builtinId="3"/>
    <cellStyle name="Migliaia 2" xfId="4"/>
    <cellStyle name="Normale" xfId="0" builtinId="0"/>
    <cellStyle name="Normale 2" xfId="3"/>
    <cellStyle name="Percentuale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99</xdr:row>
      <xdr:rowOff>0</xdr:rowOff>
    </xdr:from>
    <xdr:to>
      <xdr:col>2</xdr:col>
      <xdr:colOff>6108936</xdr:colOff>
      <xdr:row>112</xdr:row>
      <xdr:rowOff>36195</xdr:rowOff>
    </xdr:to>
    <xdr:pic>
      <xdr:nvPicPr>
        <xdr:cNvPr id="2" name="Immag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21164550"/>
          <a:ext cx="6108936" cy="2512695"/>
        </a:xfrm>
        <a:prstGeom prst="rect">
          <a:avLst/>
        </a:prstGeom>
      </xdr:spPr>
    </xdr:pic>
    <xdr:clientData/>
  </xdr:twoCellAnchor>
  <xdr:twoCellAnchor editAs="oneCell">
    <xdr:from>
      <xdr:col>5</xdr:col>
      <xdr:colOff>177800</xdr:colOff>
      <xdr:row>96</xdr:row>
      <xdr:rowOff>50800</xdr:rowOff>
    </xdr:from>
    <xdr:to>
      <xdr:col>11</xdr:col>
      <xdr:colOff>7073</xdr:colOff>
      <xdr:row>123</xdr:row>
      <xdr:rowOff>145438</xdr:rowOff>
    </xdr:to>
    <xdr:pic>
      <xdr:nvPicPr>
        <xdr:cNvPr id="4" name="Immagine 3">
          <a:extLst>
            <a:ext uri="{FF2B5EF4-FFF2-40B4-BE49-F238E27FC236}">
              <a16:creationId xmlns="" xmlns:a16="http://schemas.microsoft.com/office/drawing/2014/main" id="{7E4BBC3C-2BB5-4482-A1C8-A3EF0F435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68100" y="30594300"/>
          <a:ext cx="6914286" cy="48952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455097.RISORSE\AppData\Local\Microsoft\Windows\Temporary%20Internet%20Files\Content.Outlook\93ROJDXS\Censimento%20e%20classificazione%20consumi%20elettrici%20BS%20doc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ferimenti"/>
      <sheetName val="Dati"/>
      <sheetName val="Tabella di Riepilogo"/>
      <sheetName val="Legenda"/>
      <sheetName val="Vettore energetico 1"/>
    </sheetNames>
    <sheetDataSet>
      <sheetData sheetId="0">
        <row r="2">
          <cell r="F2" t="str">
            <v>Vj1 - E n e r g i a   e l e t t r i c a</v>
          </cell>
        </row>
        <row r="3">
          <cell r="F3" t="str">
            <v>Vj2 - G a s   n a t u r a l e</v>
          </cell>
          <cell r="I3" t="str">
            <v>Attività_principale</v>
          </cell>
        </row>
        <row r="4">
          <cell r="F4" t="str">
            <v>Vj3 - C a l o r e</v>
          </cell>
          <cell r="I4" t="str">
            <v>Servizi_generali</v>
          </cell>
        </row>
        <row r="5">
          <cell r="F5" t="str">
            <v>Vj4 -  F r e d d o</v>
          </cell>
          <cell r="I5" t="str">
            <v>Servizi_ausiliari</v>
          </cell>
        </row>
        <row r="6">
          <cell r="F6" t="str">
            <v>Vj5 -   B i o m a s s a</v>
          </cell>
        </row>
        <row r="7">
          <cell r="F7" t="str">
            <v>Vj6 - Ol i o   c o m b u s t i b i l e   d e n s o</v>
          </cell>
        </row>
        <row r="8">
          <cell r="F8" t="str">
            <v xml:space="preserve">Vj7 - G P L </v>
          </cell>
        </row>
        <row r="9">
          <cell r="F9" t="str">
            <v>Vj8 - G a s o l i o</v>
          </cell>
        </row>
        <row r="10">
          <cell r="F10" t="str">
            <v>Vj9 - C o k e   d i  p e t r o l i o</v>
          </cell>
        </row>
        <row r="11">
          <cell r="F11" t="str">
            <v>Vj10 - A l t r o</v>
          </cell>
        </row>
        <row r="15">
          <cell r="A15" t="str">
            <v>Mc</v>
          </cell>
        </row>
        <row r="16">
          <cell r="A16" t="str">
            <v>Md</v>
          </cell>
        </row>
        <row r="17">
          <cell r="A17" t="str">
            <v>Cs</v>
          </cell>
        </row>
        <row r="18">
          <cell r="A18" t="str">
            <v>Cm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T101"/>
  <sheetViews>
    <sheetView tabSelected="1" zoomScale="80" zoomScaleNormal="80" zoomScaleSheetLayoutView="85" zoomScalePageLayoutView="127" workbookViewId="0">
      <selection activeCell="J24" sqref="J24"/>
    </sheetView>
  </sheetViews>
  <sheetFormatPr defaultColWidth="8.85546875" defaultRowHeight="15" x14ac:dyDescent="0.25"/>
  <cols>
    <col min="1" max="1" width="6.7109375" style="16" bestFit="1" customWidth="1"/>
    <col min="2" max="2" width="9.28515625" style="1" customWidth="1"/>
    <col min="3" max="3" width="99.5703125" style="1" customWidth="1"/>
    <col min="4" max="5" width="33.85546875" style="1" customWidth="1"/>
    <col min="6" max="6" width="19.5703125" style="1" customWidth="1"/>
    <col min="7" max="7" width="15.28515625" style="1" customWidth="1"/>
    <col min="8" max="8" width="24.28515625" style="1" customWidth="1"/>
    <col min="9" max="9" width="11.7109375" style="1" customWidth="1"/>
    <col min="10" max="10" width="12.7109375" style="1" customWidth="1"/>
    <col min="11" max="11" width="20.140625" style="1" customWidth="1"/>
    <col min="12" max="12" width="21" style="1" customWidth="1"/>
    <col min="13" max="13" width="11.42578125" style="1" customWidth="1"/>
    <col min="14" max="15" width="11.28515625" style="1" customWidth="1"/>
    <col min="16" max="16" width="12.42578125" style="1" bestFit="1" customWidth="1"/>
    <col min="17" max="17" width="8.85546875" style="1"/>
    <col min="18" max="18" width="28.140625" style="1" customWidth="1"/>
    <col min="19" max="19" width="11.42578125" style="1" bestFit="1" customWidth="1"/>
    <col min="20" max="20" width="13.140625" style="1" customWidth="1"/>
    <col min="21" max="21" width="12.28515625" style="1" customWidth="1"/>
    <col min="22" max="22" width="12.140625" style="1" bestFit="1" customWidth="1"/>
    <col min="23" max="16384" width="8.85546875" style="1"/>
  </cols>
  <sheetData>
    <row r="1" spans="1:15" ht="21.75" thickBot="1" x14ac:dyDescent="0.4">
      <c r="A1" s="456" t="s">
        <v>0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8"/>
    </row>
    <row r="2" spans="1:15" ht="15" customHeight="1" x14ac:dyDescent="0.25">
      <c r="A2" s="459" t="s">
        <v>1</v>
      </c>
      <c r="B2" s="411" t="s">
        <v>2</v>
      </c>
      <c r="C2" s="410"/>
      <c r="D2" s="461" t="s">
        <v>3</v>
      </c>
      <c r="E2" s="462"/>
      <c r="F2" s="463"/>
      <c r="G2" s="461" t="s">
        <v>4</v>
      </c>
      <c r="H2" s="467"/>
      <c r="I2" s="461" t="s">
        <v>5</v>
      </c>
      <c r="J2" s="463"/>
      <c r="K2" s="2" t="s">
        <v>6</v>
      </c>
      <c r="L2" s="459" t="s">
        <v>7</v>
      </c>
      <c r="M2" s="469" t="s">
        <v>125</v>
      </c>
      <c r="N2" s="470"/>
      <c r="O2" s="471"/>
    </row>
    <row r="3" spans="1:15" ht="15" customHeight="1" x14ac:dyDescent="0.25">
      <c r="A3" s="459"/>
      <c r="B3" s="411"/>
      <c r="C3" s="410"/>
      <c r="D3" s="464"/>
      <c r="E3" s="465"/>
      <c r="F3" s="466"/>
      <c r="G3" s="464"/>
      <c r="H3" s="441"/>
      <c r="I3" s="464"/>
      <c r="J3" s="466"/>
      <c r="K3" s="3" t="s">
        <v>8</v>
      </c>
      <c r="L3" s="468"/>
      <c r="M3" s="503" t="s">
        <v>126</v>
      </c>
      <c r="N3" s="504"/>
      <c r="O3" s="165" t="s">
        <v>127</v>
      </c>
    </row>
    <row r="4" spans="1:15" ht="15" customHeight="1" thickBot="1" x14ac:dyDescent="0.3">
      <c r="A4" s="459"/>
      <c r="B4" s="411"/>
      <c r="C4" s="410"/>
      <c r="D4" s="472"/>
      <c r="E4" s="473"/>
      <c r="F4" s="474"/>
      <c r="G4" s="472"/>
      <c r="H4" s="475"/>
      <c r="I4" s="476"/>
      <c r="J4" s="477"/>
      <c r="K4" s="4"/>
      <c r="L4" s="5"/>
      <c r="M4" s="505"/>
      <c r="N4" s="506"/>
      <c r="O4" s="166" t="s">
        <v>21</v>
      </c>
    </row>
    <row r="5" spans="1:15" ht="18" customHeight="1" thickBot="1" x14ac:dyDescent="0.3">
      <c r="A5" s="459"/>
      <c r="B5" s="478" t="s">
        <v>9</v>
      </c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</row>
    <row r="6" spans="1:15" ht="18" customHeight="1" x14ac:dyDescent="0.25">
      <c r="A6" s="459"/>
      <c r="B6" s="487" t="s">
        <v>143</v>
      </c>
      <c r="C6" s="488"/>
      <c r="D6" s="499" t="s">
        <v>145</v>
      </c>
      <c r="E6" s="500"/>
      <c r="F6" s="500"/>
      <c r="G6" s="500"/>
      <c r="H6" s="151" t="s">
        <v>128</v>
      </c>
      <c r="I6" s="501"/>
      <c r="J6" s="501"/>
      <c r="K6" s="501"/>
      <c r="L6" s="501"/>
      <c r="M6" s="501"/>
      <c r="N6" s="501"/>
      <c r="O6" s="502"/>
    </row>
    <row r="7" spans="1:15" ht="18" customHeight="1" x14ac:dyDescent="0.25">
      <c r="A7" s="459"/>
      <c r="B7" s="489"/>
      <c r="C7" s="490"/>
      <c r="D7" s="493" t="s">
        <v>130</v>
      </c>
      <c r="E7" s="494"/>
      <c r="F7" s="494"/>
      <c r="G7" s="494"/>
      <c r="H7" s="494"/>
      <c r="I7" s="494"/>
      <c r="J7" s="494"/>
      <c r="K7" s="494"/>
      <c r="L7" s="494"/>
      <c r="M7" s="494"/>
      <c r="N7" s="494"/>
      <c r="O7" s="495"/>
    </row>
    <row r="8" spans="1:15" ht="18" customHeight="1" thickBot="1" x14ac:dyDescent="0.3">
      <c r="A8" s="459"/>
      <c r="B8" s="491"/>
      <c r="C8" s="492"/>
      <c r="D8" s="496" t="s">
        <v>144</v>
      </c>
      <c r="E8" s="497"/>
      <c r="F8" s="497"/>
      <c r="G8" s="497"/>
      <c r="H8" s="497"/>
      <c r="I8" s="497"/>
      <c r="J8" s="497"/>
      <c r="K8" s="497"/>
      <c r="L8" s="497"/>
      <c r="M8" s="497"/>
      <c r="N8" s="497"/>
      <c r="O8" s="498"/>
    </row>
    <row r="9" spans="1:15" ht="15" customHeight="1" x14ac:dyDescent="0.25">
      <c r="A9" s="459"/>
      <c r="B9" s="409" t="s">
        <v>10</v>
      </c>
      <c r="C9" s="411"/>
      <c r="D9" s="153" t="s">
        <v>11</v>
      </c>
      <c r="E9" s="482" t="s">
        <v>12</v>
      </c>
      <c r="F9" s="483"/>
      <c r="G9" s="154" t="s">
        <v>13</v>
      </c>
      <c r="H9" s="155" t="s">
        <v>14</v>
      </c>
      <c r="I9" s="482" t="s">
        <v>15</v>
      </c>
      <c r="J9" s="483"/>
      <c r="K9" s="154" t="s">
        <v>16</v>
      </c>
      <c r="L9" s="482" t="s">
        <v>17</v>
      </c>
      <c r="M9" s="483"/>
      <c r="N9" s="482" t="s">
        <v>18</v>
      </c>
      <c r="O9" s="484"/>
    </row>
    <row r="10" spans="1:15" ht="15" customHeight="1" x14ac:dyDescent="0.25">
      <c r="A10" s="459"/>
      <c r="B10" s="411"/>
      <c r="C10" s="411"/>
      <c r="D10" s="15" t="s">
        <v>19</v>
      </c>
      <c r="E10" s="435" t="s">
        <v>20</v>
      </c>
      <c r="F10" s="436"/>
      <c r="G10" s="7" t="s">
        <v>21</v>
      </c>
      <c r="H10" s="8"/>
      <c r="I10" s="452">
        <v>0.187</v>
      </c>
      <c r="J10" s="453"/>
      <c r="K10" s="9" t="s">
        <v>22</v>
      </c>
      <c r="L10" s="444">
        <f>H10*0.187</f>
        <v>0</v>
      </c>
      <c r="M10" s="445"/>
      <c r="N10" s="446">
        <f>SUM(L10,L12:M13,L15:M20)</f>
        <v>0</v>
      </c>
      <c r="O10" s="447"/>
    </row>
    <row r="11" spans="1:15" ht="15" customHeight="1" x14ac:dyDescent="0.25">
      <c r="A11" s="459"/>
      <c r="B11" s="411"/>
      <c r="C11" s="411"/>
      <c r="D11" s="156" t="s">
        <v>23</v>
      </c>
      <c r="E11" s="435" t="s">
        <v>24</v>
      </c>
      <c r="F11" s="436"/>
      <c r="G11" s="7" t="s">
        <v>21</v>
      </c>
      <c r="H11" s="10">
        <f>+H22-H23</f>
        <v>0</v>
      </c>
      <c r="I11" s="485"/>
      <c r="J11" s="486"/>
      <c r="K11" s="9" t="s">
        <v>22</v>
      </c>
      <c r="L11" s="444">
        <f>H11*0.187</f>
        <v>0</v>
      </c>
      <c r="M11" s="445"/>
      <c r="N11" s="448"/>
      <c r="O11" s="449"/>
    </row>
    <row r="12" spans="1:15" ht="15" customHeight="1" x14ac:dyDescent="0.25">
      <c r="A12" s="459"/>
      <c r="B12" s="411"/>
      <c r="C12" s="411"/>
      <c r="D12" s="15">
        <v>2</v>
      </c>
      <c r="E12" s="435" t="s">
        <v>25</v>
      </c>
      <c r="F12" s="436"/>
      <c r="G12" s="6" t="s">
        <v>26</v>
      </c>
      <c r="H12" s="8"/>
      <c r="I12" s="507" t="str">
        <f>CONCATENATE(TEXT(K12,"#.###")," x 10 ^-7")</f>
        <v>8.250 x 10 ^-7</v>
      </c>
      <c r="J12" s="508"/>
      <c r="K12" s="282">
        <v>8250</v>
      </c>
      <c r="L12" s="443">
        <f>H12*K12*10^-7</f>
        <v>0</v>
      </c>
      <c r="M12" s="443"/>
      <c r="N12" s="448"/>
      <c r="O12" s="449"/>
    </row>
    <row r="13" spans="1:15" ht="15" customHeight="1" x14ac:dyDescent="0.25">
      <c r="A13" s="459"/>
      <c r="B13" s="411"/>
      <c r="C13" s="411"/>
      <c r="D13" s="156">
        <v>3</v>
      </c>
      <c r="E13" s="452" t="s">
        <v>105</v>
      </c>
      <c r="F13" s="453"/>
      <c r="G13" s="7" t="s">
        <v>21</v>
      </c>
      <c r="H13" s="8"/>
      <c r="I13" s="452" t="s">
        <v>27</v>
      </c>
      <c r="J13" s="453"/>
      <c r="K13" s="9" t="s">
        <v>22</v>
      </c>
      <c r="L13" s="443">
        <f>H13*860/0.9*10^-4</f>
        <v>0</v>
      </c>
      <c r="M13" s="443"/>
      <c r="N13" s="448"/>
      <c r="O13" s="449"/>
    </row>
    <row r="14" spans="1:15" ht="15" customHeight="1" x14ac:dyDescent="0.25">
      <c r="A14" s="459"/>
      <c r="B14" s="411"/>
      <c r="C14" s="411"/>
      <c r="D14" s="156" t="s">
        <v>77</v>
      </c>
      <c r="E14" s="435" t="s">
        <v>106</v>
      </c>
      <c r="F14" s="436"/>
      <c r="G14" s="7" t="s">
        <v>21</v>
      </c>
      <c r="H14" s="10">
        <f>H24-H25</f>
        <v>0</v>
      </c>
      <c r="I14" s="485"/>
      <c r="J14" s="486"/>
      <c r="K14" s="9" t="s">
        <v>22</v>
      </c>
      <c r="L14" s="443">
        <f>H14*860/0.9*10^-4</f>
        <v>0</v>
      </c>
      <c r="M14" s="443"/>
      <c r="N14" s="448"/>
      <c r="O14" s="449"/>
    </row>
    <row r="15" spans="1:15" ht="15" customHeight="1" x14ac:dyDescent="0.25">
      <c r="A15" s="459"/>
      <c r="B15" s="411"/>
      <c r="C15" s="411"/>
      <c r="D15" s="15">
        <v>4</v>
      </c>
      <c r="E15" s="435" t="s">
        <v>28</v>
      </c>
      <c r="F15" s="436"/>
      <c r="G15" s="6" t="s">
        <v>29</v>
      </c>
      <c r="H15" s="8"/>
      <c r="I15" s="435" t="s">
        <v>30</v>
      </c>
      <c r="J15" s="436"/>
      <c r="K15" s="9">
        <v>10200</v>
      </c>
      <c r="L15" s="443">
        <f>H15*$K$15*10^-4</f>
        <v>0</v>
      </c>
      <c r="M15" s="443"/>
      <c r="N15" s="448"/>
      <c r="O15" s="449"/>
    </row>
    <row r="16" spans="1:15" ht="15" customHeight="1" x14ac:dyDescent="0.25">
      <c r="A16" s="459"/>
      <c r="B16" s="411"/>
      <c r="C16" s="411"/>
      <c r="D16" s="15">
        <v>5</v>
      </c>
      <c r="E16" s="435" t="s">
        <v>31</v>
      </c>
      <c r="F16" s="436"/>
      <c r="G16" s="6" t="s">
        <v>29</v>
      </c>
      <c r="H16" s="8"/>
      <c r="I16" s="435" t="s">
        <v>30</v>
      </c>
      <c r="J16" s="436"/>
      <c r="K16" s="9">
        <v>9800</v>
      </c>
      <c r="L16" s="443">
        <f>H16*$K$16*10^-4</f>
        <v>0</v>
      </c>
      <c r="M16" s="443"/>
      <c r="N16" s="448"/>
      <c r="O16" s="449"/>
    </row>
    <row r="17" spans="1:22" ht="15" customHeight="1" x14ac:dyDescent="0.25">
      <c r="A17" s="459"/>
      <c r="B17" s="411"/>
      <c r="C17" s="411"/>
      <c r="D17" s="15">
        <v>6</v>
      </c>
      <c r="E17" s="435" t="s">
        <v>32</v>
      </c>
      <c r="F17" s="436"/>
      <c r="G17" s="6" t="s">
        <v>29</v>
      </c>
      <c r="H17" s="8"/>
      <c r="I17" s="435" t="s">
        <v>30</v>
      </c>
      <c r="J17" s="436"/>
      <c r="K17" s="9">
        <v>11000</v>
      </c>
      <c r="L17" s="443">
        <f>H17*$K$17*10^-4</f>
        <v>0</v>
      </c>
      <c r="M17" s="443"/>
      <c r="N17" s="448"/>
      <c r="O17" s="449"/>
      <c r="T17" s="11"/>
      <c r="U17" s="11"/>
      <c r="V17" s="11"/>
    </row>
    <row r="18" spans="1:22" ht="15" customHeight="1" x14ac:dyDescent="0.25">
      <c r="A18" s="459"/>
      <c r="B18" s="411"/>
      <c r="C18" s="411"/>
      <c r="D18" s="15">
        <v>7</v>
      </c>
      <c r="E18" s="435" t="s">
        <v>33</v>
      </c>
      <c r="F18" s="436"/>
      <c r="G18" s="6" t="s">
        <v>29</v>
      </c>
      <c r="H18" s="8"/>
      <c r="I18" s="435" t="s">
        <v>30</v>
      </c>
      <c r="J18" s="436"/>
      <c r="K18" s="12"/>
      <c r="L18" s="443">
        <f>H18*$K$18*10^-4</f>
        <v>0</v>
      </c>
      <c r="M18" s="443"/>
      <c r="N18" s="448"/>
      <c r="O18" s="449"/>
    </row>
    <row r="19" spans="1:22" ht="15" customHeight="1" x14ac:dyDescent="0.25">
      <c r="A19" s="459"/>
      <c r="B19" s="411"/>
      <c r="C19" s="411"/>
      <c r="D19" s="15">
        <v>8</v>
      </c>
      <c r="E19" s="435" t="s">
        <v>34</v>
      </c>
      <c r="F19" s="436"/>
      <c r="G19" s="7" t="s">
        <v>29</v>
      </c>
      <c r="H19" s="8"/>
      <c r="I19" s="435" t="s">
        <v>30</v>
      </c>
      <c r="J19" s="436"/>
      <c r="K19" s="12"/>
      <c r="L19" s="443"/>
      <c r="M19" s="443"/>
      <c r="N19" s="448"/>
      <c r="O19" s="449"/>
    </row>
    <row r="20" spans="1:22" ht="15" customHeight="1" x14ac:dyDescent="0.25">
      <c r="A20" s="459"/>
      <c r="B20" s="411"/>
      <c r="C20" s="411"/>
      <c r="D20" s="15">
        <v>9</v>
      </c>
      <c r="E20" s="435" t="s">
        <v>35</v>
      </c>
      <c r="F20" s="436"/>
      <c r="G20" s="7" t="s">
        <v>29</v>
      </c>
      <c r="H20" s="8"/>
      <c r="I20" s="435" t="s">
        <v>30</v>
      </c>
      <c r="J20" s="436"/>
      <c r="K20" s="12"/>
      <c r="L20" s="443"/>
      <c r="M20" s="443"/>
      <c r="N20" s="448"/>
      <c r="O20" s="449"/>
    </row>
    <row r="21" spans="1:22" ht="15" customHeight="1" thickBot="1" x14ac:dyDescent="0.3">
      <c r="A21" s="459"/>
      <c r="B21" s="412"/>
      <c r="C21" s="412"/>
      <c r="D21" s="157"/>
      <c r="E21" s="454" t="s">
        <v>36</v>
      </c>
      <c r="F21" s="455"/>
      <c r="G21" s="135"/>
      <c r="H21" s="13"/>
      <c r="I21" s="454"/>
      <c r="J21" s="455"/>
      <c r="K21" s="135"/>
      <c r="L21" s="406"/>
      <c r="M21" s="406"/>
      <c r="N21" s="450"/>
      <c r="O21" s="451"/>
    </row>
    <row r="22" spans="1:22" ht="15" customHeight="1" x14ac:dyDescent="0.25">
      <c r="A22" s="459"/>
      <c r="B22" s="407" t="s">
        <v>37</v>
      </c>
      <c r="C22" s="408"/>
      <c r="D22" s="14"/>
      <c r="E22" s="414" t="s">
        <v>38</v>
      </c>
      <c r="F22" s="415"/>
      <c r="G22" s="169" t="s">
        <v>140</v>
      </c>
      <c r="H22" s="182"/>
      <c r="I22" s="152"/>
      <c r="J22" s="152"/>
      <c r="K22" s="152"/>
      <c r="L22" s="152"/>
      <c r="M22" s="152"/>
      <c r="N22" s="152"/>
      <c r="O22" s="152"/>
    </row>
    <row r="23" spans="1:22" ht="15" customHeight="1" x14ac:dyDescent="0.25">
      <c r="A23" s="459"/>
      <c r="B23" s="409"/>
      <c r="C23" s="410"/>
      <c r="D23" s="15"/>
      <c r="E23" s="435" t="s">
        <v>39</v>
      </c>
      <c r="F23" s="436"/>
      <c r="G23" s="167" t="s">
        <v>140</v>
      </c>
      <c r="H23" s="183"/>
      <c r="I23" s="152"/>
      <c r="J23" s="152"/>
      <c r="K23" s="152"/>
      <c r="L23" s="152"/>
      <c r="M23" s="152"/>
      <c r="N23" s="152"/>
      <c r="O23" s="152"/>
    </row>
    <row r="24" spans="1:22" ht="15" customHeight="1" x14ac:dyDescent="0.25">
      <c r="A24" s="459"/>
      <c r="B24" s="409"/>
      <c r="C24" s="410"/>
      <c r="D24" s="15"/>
      <c r="E24" s="435" t="s">
        <v>40</v>
      </c>
      <c r="F24" s="436"/>
      <c r="G24" s="167" t="s">
        <v>141</v>
      </c>
      <c r="H24" s="183"/>
      <c r="I24" s="152"/>
      <c r="J24" s="281"/>
      <c r="K24" s="152"/>
      <c r="L24" s="152"/>
      <c r="M24" s="152"/>
      <c r="N24" s="152"/>
      <c r="O24" s="152"/>
    </row>
    <row r="25" spans="1:22" ht="15" customHeight="1" x14ac:dyDescent="0.25">
      <c r="A25" s="459"/>
      <c r="B25" s="411"/>
      <c r="C25" s="410"/>
      <c r="D25" s="15"/>
      <c r="E25" s="435" t="s">
        <v>147</v>
      </c>
      <c r="F25" s="436"/>
      <c r="G25" s="167" t="s">
        <v>141</v>
      </c>
      <c r="H25" s="183"/>
      <c r="I25" s="152"/>
      <c r="J25" s="280"/>
      <c r="K25" s="152"/>
      <c r="L25" s="152"/>
      <c r="M25" s="152"/>
      <c r="N25" s="152"/>
      <c r="O25" s="152"/>
    </row>
    <row r="26" spans="1:22" ht="15" customHeight="1" x14ac:dyDescent="0.25">
      <c r="A26" s="459"/>
      <c r="B26" s="411"/>
      <c r="C26" s="410"/>
      <c r="D26" s="156"/>
      <c r="E26" s="435" t="s">
        <v>146</v>
      </c>
      <c r="F26" s="436"/>
      <c r="G26" s="167" t="s">
        <v>141</v>
      </c>
      <c r="H26" s="183"/>
      <c r="I26" s="152"/>
      <c r="J26" s="152"/>
      <c r="K26" s="152"/>
      <c r="L26" s="152"/>
      <c r="M26" s="152"/>
      <c r="N26" s="152"/>
      <c r="O26" s="152"/>
    </row>
    <row r="27" spans="1:22" ht="15" customHeight="1" x14ac:dyDescent="0.25">
      <c r="A27" s="459"/>
      <c r="B27" s="411"/>
      <c r="C27" s="410"/>
      <c r="D27" s="158" t="s">
        <v>128</v>
      </c>
      <c r="E27" s="441" t="s">
        <v>93</v>
      </c>
      <c r="F27" s="442"/>
      <c r="G27" s="168" t="s">
        <v>136</v>
      </c>
      <c r="H27" s="184">
        <f>H23+H26*H29</f>
        <v>0</v>
      </c>
      <c r="I27" s="152"/>
      <c r="J27" s="152"/>
      <c r="K27" s="152"/>
      <c r="L27" s="152"/>
      <c r="M27" s="152"/>
      <c r="N27" s="152"/>
      <c r="O27" s="152"/>
    </row>
    <row r="28" spans="1:22" ht="15" customHeight="1" thickBot="1" x14ac:dyDescent="0.3">
      <c r="A28" s="459"/>
      <c r="B28" s="412"/>
      <c r="C28" s="413"/>
      <c r="D28" s="159" t="s">
        <v>129</v>
      </c>
      <c r="E28" s="416" t="s">
        <v>148</v>
      </c>
      <c r="F28" s="417"/>
      <c r="G28" s="170" t="s">
        <v>135</v>
      </c>
      <c r="H28" s="185">
        <f>H23+H25</f>
        <v>0</v>
      </c>
      <c r="I28" s="152"/>
      <c r="J28" s="152"/>
      <c r="K28" s="152"/>
      <c r="L28" s="152"/>
      <c r="M28" s="152"/>
      <c r="N28" s="152"/>
      <c r="O28" s="152"/>
    </row>
    <row r="29" spans="1:22" ht="35.450000000000003" customHeight="1" thickBot="1" x14ac:dyDescent="0.3">
      <c r="A29" s="460"/>
      <c r="B29" s="418" t="s">
        <v>41</v>
      </c>
      <c r="C29" s="419"/>
      <c r="D29" s="420" t="s">
        <v>137</v>
      </c>
      <c r="E29" s="421"/>
      <c r="F29" s="422"/>
      <c r="G29" s="160" t="s">
        <v>138</v>
      </c>
      <c r="H29" s="136"/>
    </row>
    <row r="30" spans="1:22" ht="15.75" thickBot="1" x14ac:dyDescent="0.3">
      <c r="B30" s="16"/>
      <c r="C30" s="16"/>
      <c r="D30" s="16"/>
      <c r="E30" s="16"/>
      <c r="F30" s="16"/>
      <c r="G30" s="16"/>
    </row>
    <row r="31" spans="1:22" s="11" customFormat="1" ht="24.75" customHeight="1" x14ac:dyDescent="0.25">
      <c r="A31" s="423" t="s">
        <v>42</v>
      </c>
      <c r="B31" s="424"/>
      <c r="C31" s="425"/>
      <c r="D31" s="429" t="s">
        <v>43</v>
      </c>
      <c r="E31" s="430"/>
      <c r="F31" s="431" t="s">
        <v>117</v>
      </c>
      <c r="G31" s="432"/>
      <c r="H31" s="102"/>
      <c r="I31" s="103"/>
      <c r="J31" s="103"/>
      <c r="K31" s="103"/>
      <c r="L31" s="104"/>
      <c r="S31" s="17"/>
    </row>
    <row r="32" spans="1:22" s="11" customFormat="1" ht="55.5" customHeight="1" x14ac:dyDescent="0.25">
      <c r="A32" s="426"/>
      <c r="B32" s="427"/>
      <c r="C32" s="428"/>
      <c r="D32" s="18" t="s">
        <v>21</v>
      </c>
      <c r="E32" s="18" t="s">
        <v>45</v>
      </c>
      <c r="F32" s="433" t="str">
        <f>IF($H$6="(a)","MWh/MWh_eq",IF($H$6="(b)","MWh/MWh_e+t","selezionare tipologia centrale"))</f>
        <v>MWh/MWh_eq</v>
      </c>
      <c r="G32" s="434"/>
      <c r="H32" s="138" t="s">
        <v>102</v>
      </c>
      <c r="I32" s="105" t="s">
        <v>103</v>
      </c>
      <c r="J32" s="105" t="s">
        <v>104</v>
      </c>
      <c r="K32" s="437" t="e">
        <f>IF(H33&gt;0.95*D33,"Copertura del 95% dei consumi raggiunta","E' necessario dettagliare maggiormente la suddivisione dei consumi")</f>
        <v>#VALUE!</v>
      </c>
      <c r="L32" s="438"/>
      <c r="O32" s="17"/>
    </row>
    <row r="33" spans="1:16" s="11" customFormat="1" ht="24.75" customHeight="1" thickBot="1" x14ac:dyDescent="0.3">
      <c r="A33" s="19" t="s">
        <v>46</v>
      </c>
      <c r="B33" s="20" t="s">
        <v>47</v>
      </c>
      <c r="C33" s="21" t="s">
        <v>100</v>
      </c>
      <c r="D33" s="22" t="str">
        <f>IF(($H$10+$H$11)=0,"",($H$10+$H$11))</f>
        <v/>
      </c>
      <c r="E33" s="22" t="str">
        <f>IF(OR(D33=0,D33=""),"",D33*0.187)</f>
        <v/>
      </c>
      <c r="F33" s="398" t="str">
        <f>IF(OR(D33=0,D33=""),"",IF($H$6="(a)",(D33/$H$27),(D33/$H$28)))</f>
        <v/>
      </c>
      <c r="G33" s="399"/>
      <c r="H33" s="91" t="e">
        <f>D36+D45</f>
        <v>#VALUE!</v>
      </c>
      <c r="I33" s="22" t="e">
        <f>D33-H33</f>
        <v>#VALUE!</v>
      </c>
      <c r="J33" s="106" t="e">
        <f>H33/D33</f>
        <v>#VALUE!</v>
      </c>
      <c r="K33" s="439"/>
      <c r="L33" s="440"/>
      <c r="P33" s="23"/>
    </row>
    <row r="34" spans="1:16" s="11" customFormat="1" ht="10.5" customHeight="1" thickBot="1" x14ac:dyDescent="0.3">
      <c r="A34" s="313"/>
      <c r="B34" s="314"/>
      <c r="C34" s="314"/>
      <c r="D34" s="314"/>
      <c r="E34" s="314"/>
      <c r="F34" s="298"/>
      <c r="G34" s="298"/>
      <c r="H34" s="315"/>
      <c r="I34" s="315"/>
      <c r="J34" s="315"/>
      <c r="K34" s="315"/>
      <c r="L34" s="315"/>
    </row>
    <row r="35" spans="1:16" s="11" customFormat="1" ht="15.75" thickBot="1" x14ac:dyDescent="0.3">
      <c r="A35" s="297"/>
      <c r="B35" s="298"/>
      <c r="C35" s="299"/>
      <c r="D35" s="24" t="s">
        <v>21</v>
      </c>
      <c r="E35" s="128" t="s">
        <v>45</v>
      </c>
      <c r="F35" s="400" t="str">
        <f>F32</f>
        <v>MWh/MWh_eq</v>
      </c>
      <c r="G35" s="401"/>
      <c r="H35" s="402" t="s">
        <v>48</v>
      </c>
      <c r="I35" s="403"/>
      <c r="J35" s="403"/>
      <c r="K35" s="403"/>
      <c r="L35" s="404"/>
      <c r="O35" s="25"/>
    </row>
    <row r="36" spans="1:16" ht="45.75" thickBot="1" x14ac:dyDescent="0.3">
      <c r="A36" s="26" t="s">
        <v>49</v>
      </c>
      <c r="B36" s="27" t="s">
        <v>19</v>
      </c>
      <c r="C36" s="28" t="s">
        <v>101</v>
      </c>
      <c r="D36" s="29" t="str">
        <f>IF(SUM(D37:D42)=0,"",SUM(D37:D42))</f>
        <v/>
      </c>
      <c r="E36" s="139" t="str">
        <f>IF(OR(D36=0,D36=""),"",(D36*0.187))</f>
        <v/>
      </c>
      <c r="F36" s="385" t="str">
        <f t="shared" ref="F36:F42" si="0">IF(OR(D36=0,D36=""),"",IF($H$6="(a)",(D36/$H$27),(D36/$H$28)))</f>
        <v/>
      </c>
      <c r="G36" s="386"/>
      <c r="H36" s="24" t="s">
        <v>96</v>
      </c>
      <c r="I36" s="382" t="s">
        <v>239</v>
      </c>
      <c r="J36" s="383"/>
      <c r="K36" s="128" t="s">
        <v>51</v>
      </c>
      <c r="L36" s="181" t="s">
        <v>52</v>
      </c>
      <c r="M36" s="30"/>
    </row>
    <row r="37" spans="1:16" x14ac:dyDescent="0.25">
      <c r="A37" s="384" t="s">
        <v>53</v>
      </c>
      <c r="B37" s="31" t="s">
        <v>54</v>
      </c>
      <c r="C37" s="124" t="s">
        <v>55</v>
      </c>
      <c r="D37" s="84" t="str">
        <f t="shared" ref="D37:D40" si="1">IF(H37+I37=0,"",H37+I37)</f>
        <v/>
      </c>
      <c r="E37" s="129" t="str">
        <f>IF(OR(D37=0,D37=""),"",(D37*0.187))</f>
        <v/>
      </c>
      <c r="F37" s="385" t="str">
        <f t="shared" si="0"/>
        <v/>
      </c>
      <c r="G37" s="392"/>
      <c r="H37" s="85"/>
      <c r="I37" s="387"/>
      <c r="J37" s="387"/>
      <c r="K37" s="130" t="str">
        <f>IF(OR(D37=0,D37=""),"",H37/D37)</f>
        <v/>
      </c>
      <c r="L37" s="393" t="e">
        <f>IF(D36=0,"",SUM(H37:H42)/D36)</f>
        <v>#VALUE!</v>
      </c>
      <c r="M37" s="11"/>
    </row>
    <row r="38" spans="1:16" x14ac:dyDescent="0.25">
      <c r="A38" s="384"/>
      <c r="B38" s="31" t="s">
        <v>56</v>
      </c>
      <c r="C38" s="125" t="s">
        <v>121</v>
      </c>
      <c r="D38" s="83" t="str">
        <f t="shared" si="1"/>
        <v/>
      </c>
      <c r="E38" s="140" t="str">
        <f t="shared" ref="E38:E42" si="2">IF(OR(D38=0,D38=""),"",(D38*0.187))</f>
        <v/>
      </c>
      <c r="F38" s="367" t="str">
        <f t="shared" si="0"/>
        <v/>
      </c>
      <c r="G38" s="405"/>
      <c r="H38" s="92"/>
      <c r="I38" s="354"/>
      <c r="J38" s="354"/>
      <c r="K38" s="131" t="str">
        <f t="shared" ref="K38:K42" si="3">IF(OR(D38=0,D38=""),"",H38/D38)</f>
        <v/>
      </c>
      <c r="L38" s="394"/>
      <c r="M38" s="11"/>
    </row>
    <row r="39" spans="1:16" x14ac:dyDescent="0.25">
      <c r="A39" s="384"/>
      <c r="B39" s="31" t="s">
        <v>57</v>
      </c>
      <c r="C39" s="125" t="s">
        <v>120</v>
      </c>
      <c r="D39" s="83" t="str">
        <f t="shared" si="1"/>
        <v/>
      </c>
      <c r="E39" s="140" t="str">
        <f t="shared" si="2"/>
        <v/>
      </c>
      <c r="F39" s="367" t="str">
        <f t="shared" si="0"/>
        <v/>
      </c>
      <c r="G39" s="405"/>
      <c r="H39" s="92"/>
      <c r="I39" s="354"/>
      <c r="J39" s="354"/>
      <c r="K39" s="131" t="str">
        <f t="shared" si="3"/>
        <v/>
      </c>
      <c r="L39" s="394"/>
      <c r="M39" s="11"/>
    </row>
    <row r="40" spans="1:16" x14ac:dyDescent="0.25">
      <c r="A40" s="384"/>
      <c r="B40" s="31" t="s">
        <v>118</v>
      </c>
      <c r="C40" s="125" t="s">
        <v>122</v>
      </c>
      <c r="D40" s="83" t="str">
        <f t="shared" si="1"/>
        <v/>
      </c>
      <c r="E40" s="140" t="str">
        <f t="shared" si="2"/>
        <v/>
      </c>
      <c r="F40" s="367" t="str">
        <f t="shared" si="0"/>
        <v/>
      </c>
      <c r="G40" s="405"/>
      <c r="H40" s="92"/>
      <c r="I40" s="354"/>
      <c r="J40" s="354"/>
      <c r="K40" s="131" t="str">
        <f t="shared" si="3"/>
        <v/>
      </c>
      <c r="L40" s="394"/>
      <c r="M40" s="11"/>
    </row>
    <row r="41" spans="1:16" x14ac:dyDescent="0.25">
      <c r="A41" s="384"/>
      <c r="B41" s="31" t="s">
        <v>150</v>
      </c>
      <c r="C41" s="125" t="s">
        <v>151</v>
      </c>
      <c r="D41" s="83" t="str">
        <f t="shared" ref="D41:D42" si="4">IF(H41+I41=0,"",H41+I41)</f>
        <v/>
      </c>
      <c r="E41" s="140" t="str">
        <f t="shared" si="2"/>
        <v/>
      </c>
      <c r="F41" s="367" t="str">
        <f t="shared" ref="F41" si="5">IF(OR(D41=0,D41=""),"",IF($H$6="(a)",(D41/$H$27),(D41/$H$28)))</f>
        <v/>
      </c>
      <c r="G41" s="405"/>
      <c r="H41" s="186"/>
      <c r="I41" s="354"/>
      <c r="J41" s="354"/>
      <c r="K41" s="131" t="str">
        <f t="shared" si="3"/>
        <v/>
      </c>
      <c r="L41" s="394"/>
      <c r="M41" s="11"/>
    </row>
    <row r="42" spans="1:16" ht="15.75" thickBot="1" x14ac:dyDescent="0.3">
      <c r="A42" s="391"/>
      <c r="B42" s="188" t="s">
        <v>119</v>
      </c>
      <c r="C42" s="176" t="s">
        <v>36</v>
      </c>
      <c r="D42" s="86" t="str">
        <f t="shared" si="4"/>
        <v/>
      </c>
      <c r="E42" s="141" t="str">
        <f t="shared" si="2"/>
        <v/>
      </c>
      <c r="F42" s="369" t="str">
        <f t="shared" si="0"/>
        <v/>
      </c>
      <c r="G42" s="396"/>
      <c r="H42" s="35"/>
      <c r="I42" s="397"/>
      <c r="J42" s="397"/>
      <c r="K42" s="132" t="str">
        <f t="shared" si="3"/>
        <v/>
      </c>
      <c r="L42" s="395"/>
      <c r="M42" s="11"/>
    </row>
    <row r="43" spans="1:16" s="39" customFormat="1" ht="15.75" customHeight="1" thickBot="1" x14ac:dyDescent="0.3">
      <c r="A43" s="187"/>
      <c r="B43" s="38"/>
      <c r="C43" s="38"/>
      <c r="D43" s="38"/>
      <c r="E43" s="38"/>
      <c r="F43" s="38"/>
      <c r="G43" s="38"/>
      <c r="H43" s="25"/>
      <c r="I43" s="25"/>
      <c r="J43" s="25"/>
      <c r="K43" s="25"/>
      <c r="L43" s="25"/>
      <c r="M43" s="11"/>
    </row>
    <row r="44" spans="1:16" s="11" customFormat="1" ht="15.75" thickBot="1" x14ac:dyDescent="0.3">
      <c r="A44" s="297"/>
      <c r="B44" s="298"/>
      <c r="C44" s="299"/>
      <c r="D44" s="24" t="s">
        <v>21</v>
      </c>
      <c r="E44" s="128" t="s">
        <v>45</v>
      </c>
      <c r="F44" s="375" t="str">
        <f>F32</f>
        <v>MWh/MWh_eq</v>
      </c>
      <c r="G44" s="376"/>
      <c r="H44" s="377" t="s">
        <v>48</v>
      </c>
      <c r="I44" s="378"/>
      <c r="J44" s="378"/>
      <c r="K44" s="378"/>
      <c r="L44" s="379"/>
      <c r="O44" s="25"/>
    </row>
    <row r="45" spans="1:16" ht="45.75" customHeight="1" thickBot="1" x14ac:dyDescent="0.3">
      <c r="A45" s="26" t="s">
        <v>49</v>
      </c>
      <c r="B45" s="27" t="s">
        <v>23</v>
      </c>
      <c r="C45" s="122" t="s">
        <v>152</v>
      </c>
      <c r="D45" s="88" t="str">
        <f>IF(SUM(D46:D54)=0,"",SUM(D46:D54))</f>
        <v/>
      </c>
      <c r="E45" s="142" t="str">
        <f>IF(OR(D45=0,D45=""),"",(D45*0.187))</f>
        <v/>
      </c>
      <c r="F45" s="380" t="str">
        <f t="shared" ref="F45:F51" si="6">IF(OR(D45=0,D45=""),"",IF($H$6="(a)",(D45/$H$27),(D45/$H$28)))</f>
        <v/>
      </c>
      <c r="G45" s="381"/>
      <c r="H45" s="24" t="s">
        <v>96</v>
      </c>
      <c r="I45" s="382" t="s">
        <v>239</v>
      </c>
      <c r="J45" s="383"/>
      <c r="K45" s="128" t="s">
        <v>51</v>
      </c>
      <c r="L45" s="181" t="s">
        <v>52</v>
      </c>
      <c r="M45" s="30"/>
    </row>
    <row r="46" spans="1:16" x14ac:dyDescent="0.25">
      <c r="A46" s="384" t="s">
        <v>53</v>
      </c>
      <c r="B46" s="121" t="s">
        <v>58</v>
      </c>
      <c r="C46" s="174" t="s">
        <v>123</v>
      </c>
      <c r="D46" s="84" t="str">
        <f t="shared" ref="D46:D54" si="7">IF(H46+I46=0,"",H46+I46)</f>
        <v/>
      </c>
      <c r="E46" s="129" t="str">
        <f t="shared" ref="E46:E54" si="8">IF(OR(D46=0,D46=""),"",(D46*0.187))</f>
        <v/>
      </c>
      <c r="F46" s="385" t="str">
        <f t="shared" si="6"/>
        <v/>
      </c>
      <c r="G46" s="386"/>
      <c r="H46" s="189"/>
      <c r="I46" s="387"/>
      <c r="J46" s="387"/>
      <c r="K46" s="178" t="str">
        <f t="shared" ref="K46:K54" si="9">IF(OR(D46=0,D46=""),"",H46/D46)</f>
        <v/>
      </c>
      <c r="L46" s="388" t="e">
        <f>IF(D45=0,"",SUM(H46:H54)/D45)</f>
        <v>#VALUE!</v>
      </c>
      <c r="M46" s="11"/>
    </row>
    <row r="47" spans="1:16" x14ac:dyDescent="0.25">
      <c r="A47" s="384"/>
      <c r="B47" s="121" t="s">
        <v>59</v>
      </c>
      <c r="C47" s="126" t="s">
        <v>107</v>
      </c>
      <c r="D47" s="177" t="str">
        <f t="shared" si="7"/>
        <v/>
      </c>
      <c r="E47" s="127" t="str">
        <f t="shared" si="8"/>
        <v/>
      </c>
      <c r="F47" s="367" t="str">
        <f t="shared" si="6"/>
        <v/>
      </c>
      <c r="G47" s="368"/>
      <c r="H47" s="190"/>
      <c r="I47" s="316"/>
      <c r="J47" s="317"/>
      <c r="K47" s="179" t="str">
        <f t="shared" si="9"/>
        <v/>
      </c>
      <c r="L47" s="389"/>
      <c r="M47" s="11"/>
    </row>
    <row r="48" spans="1:16" x14ac:dyDescent="0.25">
      <c r="A48" s="384"/>
      <c r="B48" s="121" t="s">
        <v>60</v>
      </c>
      <c r="C48" s="126" t="s">
        <v>108</v>
      </c>
      <c r="D48" s="177" t="str">
        <f t="shared" si="7"/>
        <v/>
      </c>
      <c r="E48" s="127" t="str">
        <f t="shared" si="8"/>
        <v/>
      </c>
      <c r="F48" s="367" t="str">
        <f t="shared" si="6"/>
        <v/>
      </c>
      <c r="G48" s="368"/>
      <c r="H48" s="190"/>
      <c r="I48" s="316"/>
      <c r="J48" s="317"/>
      <c r="K48" s="179" t="str">
        <f t="shared" si="9"/>
        <v/>
      </c>
      <c r="L48" s="389"/>
      <c r="M48" s="11"/>
    </row>
    <row r="49" spans="1:800" x14ac:dyDescent="0.25">
      <c r="A49" s="384"/>
      <c r="B49" s="121" t="s">
        <v>62</v>
      </c>
      <c r="C49" s="175" t="s">
        <v>109</v>
      </c>
      <c r="D49" s="177" t="str">
        <f t="shared" si="7"/>
        <v/>
      </c>
      <c r="E49" s="127" t="str">
        <f t="shared" si="8"/>
        <v/>
      </c>
      <c r="F49" s="367" t="str">
        <f t="shared" si="6"/>
        <v/>
      </c>
      <c r="G49" s="368"/>
      <c r="H49" s="190"/>
      <c r="I49" s="316"/>
      <c r="J49" s="317"/>
      <c r="K49" s="179" t="str">
        <f t="shared" si="9"/>
        <v/>
      </c>
      <c r="L49" s="389"/>
      <c r="M49" s="11"/>
    </row>
    <row r="50" spans="1:800" x14ac:dyDescent="0.25">
      <c r="A50" s="384"/>
      <c r="B50" s="121" t="s">
        <v>63</v>
      </c>
      <c r="C50" s="175" t="s">
        <v>114</v>
      </c>
      <c r="D50" s="177" t="str">
        <f t="shared" si="7"/>
        <v/>
      </c>
      <c r="E50" s="127" t="str">
        <f t="shared" si="8"/>
        <v/>
      </c>
      <c r="F50" s="367" t="str">
        <f t="shared" si="6"/>
        <v/>
      </c>
      <c r="G50" s="368"/>
      <c r="H50" s="190"/>
      <c r="I50" s="316"/>
      <c r="J50" s="317"/>
      <c r="K50" s="179" t="str">
        <f>IF(OR(D50=0,D50=""),"",H50/D50)</f>
        <v/>
      </c>
      <c r="L50" s="389"/>
      <c r="M50" s="11"/>
    </row>
    <row r="51" spans="1:800" x14ac:dyDescent="0.25">
      <c r="A51" s="384"/>
      <c r="B51" s="121" t="s">
        <v>110</v>
      </c>
      <c r="C51" s="175" t="s">
        <v>61</v>
      </c>
      <c r="D51" s="177" t="str">
        <f t="shared" si="7"/>
        <v/>
      </c>
      <c r="E51" s="127" t="str">
        <f t="shared" si="8"/>
        <v/>
      </c>
      <c r="F51" s="367" t="str">
        <f t="shared" si="6"/>
        <v/>
      </c>
      <c r="G51" s="368"/>
      <c r="H51" s="190"/>
      <c r="I51" s="316"/>
      <c r="J51" s="317"/>
      <c r="K51" s="179" t="str">
        <f>IF(OR(D51=0,D51=""),"",H51/D51)</f>
        <v/>
      </c>
      <c r="L51" s="389"/>
      <c r="M51" s="11"/>
    </row>
    <row r="52" spans="1:800" x14ac:dyDescent="0.25">
      <c r="A52" s="384"/>
      <c r="B52" s="121" t="s">
        <v>111</v>
      </c>
      <c r="C52" s="175" t="s">
        <v>115</v>
      </c>
      <c r="D52" s="177" t="str">
        <f t="shared" si="7"/>
        <v/>
      </c>
      <c r="E52" s="127" t="str">
        <f t="shared" si="8"/>
        <v/>
      </c>
      <c r="F52" s="367" t="str">
        <f t="shared" ref="F52:F54" si="10">IF(OR(D52=0,D52=""),"",IF($H$6="(a)",(D52/$H$27),(D52/$H$28)))</f>
        <v/>
      </c>
      <c r="G52" s="368"/>
      <c r="H52" s="190"/>
      <c r="I52" s="316"/>
      <c r="J52" s="317"/>
      <c r="K52" s="179" t="str">
        <f>IF(OR(D52=0,D52=""),"",H52/D52)</f>
        <v/>
      </c>
      <c r="L52" s="389"/>
      <c r="M52" s="11"/>
    </row>
    <row r="53" spans="1:800" x14ac:dyDescent="0.25">
      <c r="A53" s="384"/>
      <c r="B53" s="121" t="s">
        <v>112</v>
      </c>
      <c r="C53" s="175" t="s">
        <v>116</v>
      </c>
      <c r="D53" s="177" t="str">
        <f t="shared" si="7"/>
        <v/>
      </c>
      <c r="E53" s="127" t="str">
        <f t="shared" si="8"/>
        <v/>
      </c>
      <c r="F53" s="367" t="str">
        <f t="shared" si="10"/>
        <v/>
      </c>
      <c r="G53" s="368"/>
      <c r="H53" s="190"/>
      <c r="I53" s="316"/>
      <c r="J53" s="317"/>
      <c r="K53" s="179" t="str">
        <f>IF(OR(D53=0,D53=""),"",H53/D53)</f>
        <v/>
      </c>
      <c r="L53" s="389"/>
      <c r="M53" s="11"/>
    </row>
    <row r="54" spans="1:800" ht="15.75" thickBot="1" x14ac:dyDescent="0.3">
      <c r="A54" s="384"/>
      <c r="B54" s="121" t="s">
        <v>113</v>
      </c>
      <c r="C54" s="176" t="s">
        <v>36</v>
      </c>
      <c r="D54" s="91" t="str">
        <f t="shared" si="7"/>
        <v/>
      </c>
      <c r="E54" s="22" t="str">
        <f t="shared" si="8"/>
        <v/>
      </c>
      <c r="F54" s="369" t="str">
        <f t="shared" si="10"/>
        <v/>
      </c>
      <c r="G54" s="370"/>
      <c r="H54" s="191"/>
      <c r="I54" s="320"/>
      <c r="J54" s="321"/>
      <c r="K54" s="180" t="str">
        <f t="shared" si="9"/>
        <v/>
      </c>
      <c r="L54" s="390"/>
      <c r="M54" s="11"/>
    </row>
    <row r="55" spans="1:800" s="43" customFormat="1" ht="13.5" customHeight="1" thickBot="1" x14ac:dyDescent="0.3">
      <c r="A55" s="40"/>
      <c r="B55" s="41"/>
      <c r="C55" s="89"/>
      <c r="D55" s="89"/>
      <c r="E55" s="89"/>
      <c r="F55" s="89"/>
      <c r="G55" s="89"/>
      <c r="H55" s="90"/>
      <c r="I55" s="90"/>
      <c r="J55" s="90"/>
      <c r="K55" s="90"/>
      <c r="L55" s="90"/>
      <c r="M55" s="1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</row>
    <row r="56" spans="1:800" s="11" customFormat="1" ht="24.75" customHeight="1" x14ac:dyDescent="0.25">
      <c r="A56" s="357" t="s">
        <v>64</v>
      </c>
      <c r="B56" s="358"/>
      <c r="C56" s="359"/>
      <c r="D56" s="363" t="s">
        <v>43</v>
      </c>
      <c r="E56" s="363"/>
      <c r="F56" s="363" t="s">
        <v>44</v>
      </c>
      <c r="G56" s="364"/>
      <c r="H56" s="107"/>
      <c r="I56" s="108"/>
      <c r="J56" s="108"/>
      <c r="K56" s="108"/>
      <c r="L56" s="109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</row>
    <row r="57" spans="1:800" s="11" customFormat="1" ht="55.5" customHeight="1" x14ac:dyDescent="0.25">
      <c r="A57" s="360"/>
      <c r="B57" s="361"/>
      <c r="C57" s="362"/>
      <c r="D57" s="44" t="s">
        <v>65</v>
      </c>
      <c r="E57" s="44" t="s">
        <v>45</v>
      </c>
      <c r="F57" s="365" t="str">
        <f>F32</f>
        <v>MWh/MWh_eq</v>
      </c>
      <c r="G57" s="366"/>
      <c r="H57" s="110" t="s">
        <v>102</v>
      </c>
      <c r="I57" s="111" t="s">
        <v>103</v>
      </c>
      <c r="J57" s="111" t="s">
        <v>104</v>
      </c>
      <c r="K57" s="371" t="e">
        <f>IF(H58&gt;0.95*D58,"Copertura del 95% dei consumi raggiunta","E' necessario dettagliare maggiormente la suddivisione dei consumi")</f>
        <v>#VALUE!</v>
      </c>
      <c r="L57" s="37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</row>
    <row r="58" spans="1:800" s="11" customFormat="1" ht="24.75" customHeight="1" thickBot="1" x14ac:dyDescent="0.3">
      <c r="A58" s="45" t="s">
        <v>46</v>
      </c>
      <c r="B58" s="46" t="s">
        <v>47</v>
      </c>
      <c r="C58" s="47" t="s">
        <v>64</v>
      </c>
      <c r="D58" s="48" t="str">
        <f>IF($H$12=0,"",$H$12)</f>
        <v/>
      </c>
      <c r="E58" s="48" t="str">
        <f>IF(OR(D58=0,D58=""),"",D58*$K$12*10^-7)</f>
        <v/>
      </c>
      <c r="F58" s="318" t="str">
        <f>IF(OR(D58=0,D58=""),"",IF($H$6="(a)",((D58*$K$12*11.63*10^-7)/$H$27),((D58*$K$12*11.63*10^-7)/$H$28)))</f>
        <v/>
      </c>
      <c r="G58" s="319"/>
      <c r="H58" s="112" t="e">
        <f>D61+D70</f>
        <v>#VALUE!</v>
      </c>
      <c r="I58" s="48" t="e">
        <f>D58-H58</f>
        <v>#VALUE!</v>
      </c>
      <c r="J58" s="113" t="e">
        <f>H58/D58</f>
        <v>#VALUE!</v>
      </c>
      <c r="K58" s="373"/>
      <c r="L58" s="374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</row>
    <row r="59" spans="1:800" s="11" customFormat="1" ht="10.5" customHeight="1" thickBot="1" x14ac:dyDescent="0.3">
      <c r="A59" s="313"/>
      <c r="B59" s="314"/>
      <c r="C59" s="314"/>
      <c r="D59" s="314"/>
      <c r="E59" s="314"/>
      <c r="F59" s="298"/>
      <c r="G59" s="298"/>
      <c r="H59" s="315"/>
      <c r="I59" s="315"/>
      <c r="J59" s="315"/>
      <c r="K59" s="315"/>
      <c r="L59" s="315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</row>
    <row r="60" spans="1:800" s="11" customFormat="1" ht="15.75" thickBot="1" x14ac:dyDescent="0.3">
      <c r="A60" s="297"/>
      <c r="B60" s="298"/>
      <c r="C60" s="299"/>
      <c r="D60" s="49" t="s">
        <v>65</v>
      </c>
      <c r="E60" s="143" t="s">
        <v>45</v>
      </c>
      <c r="F60" s="336" t="str">
        <f>F57</f>
        <v>MWh/MWh_eq</v>
      </c>
      <c r="G60" s="337"/>
      <c r="H60" s="338" t="s">
        <v>48</v>
      </c>
      <c r="I60" s="339"/>
      <c r="J60" s="339"/>
      <c r="K60" s="339"/>
      <c r="L60" s="340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</row>
    <row r="61" spans="1:800" ht="45.75" thickBot="1" x14ac:dyDescent="0.3">
      <c r="A61" s="50" t="s">
        <v>49</v>
      </c>
      <c r="B61" s="51" t="s">
        <v>66</v>
      </c>
      <c r="C61" s="52" t="s">
        <v>50</v>
      </c>
      <c r="D61" s="53" t="str">
        <f>IF(SUM(D62:D67)=0,"",SUM(D62:D67))</f>
        <v/>
      </c>
      <c r="E61" s="144" t="str">
        <f t="shared" ref="E61:E67" si="11">IF(OR(D61=0,D61=""),"",D61*$K$12*10^-7)</f>
        <v/>
      </c>
      <c r="F61" s="341" t="str">
        <f>IF(OR(D61=0,D61=""),"",IF($H$6="(a)",((D61*$K$12*11.63*10^-7)/$H$27),((D61*$K$12*11.63*10^-7)/$H$28)))</f>
        <v/>
      </c>
      <c r="G61" s="342"/>
      <c r="H61" s="54" t="s">
        <v>97</v>
      </c>
      <c r="I61" s="343" t="s">
        <v>240</v>
      </c>
      <c r="J61" s="344"/>
      <c r="K61" s="55" t="s">
        <v>51</v>
      </c>
      <c r="L61" s="56" t="s">
        <v>52</v>
      </c>
      <c r="M61" s="30"/>
    </row>
    <row r="62" spans="1:800" x14ac:dyDescent="0.25">
      <c r="A62" s="345" t="s">
        <v>53</v>
      </c>
      <c r="B62" s="57" t="s">
        <v>67</v>
      </c>
      <c r="C62" s="161" t="s">
        <v>132</v>
      </c>
      <c r="D62" s="93" t="str">
        <f t="shared" ref="D62:D67" si="12">IF((H62+I62)=0,"",H62+I62)</f>
        <v/>
      </c>
      <c r="E62" s="145" t="str">
        <f t="shared" si="11"/>
        <v/>
      </c>
      <c r="F62" s="352" t="str">
        <f t="shared" ref="F62:F67" si="13">IF(OR(D62=0,D62=""),"",IF($H$6="(a)",((D62*$K$12*11.63*10^-7)/$H$27),((D62*$K$12*11.63*10^-7)/$H$28)))</f>
        <v/>
      </c>
      <c r="G62" s="353"/>
      <c r="H62" s="33"/>
      <c r="I62" s="355"/>
      <c r="J62" s="356"/>
      <c r="K62" s="58" t="str">
        <f>IF(OR(D62=0,D62=""),"",H62/D62)</f>
        <v/>
      </c>
      <c r="L62" s="350" t="e">
        <f>IF(D61=0,"",SUM(H62:H67)/D61)</f>
        <v>#VALUE!</v>
      </c>
      <c r="M62" s="11"/>
    </row>
    <row r="63" spans="1:800" x14ac:dyDescent="0.25">
      <c r="A63" s="345"/>
      <c r="B63" s="57" t="s">
        <v>68</v>
      </c>
      <c r="C63" s="162" t="s">
        <v>131</v>
      </c>
      <c r="D63" s="93" t="str">
        <f t="shared" si="12"/>
        <v/>
      </c>
      <c r="E63" s="145" t="str">
        <f t="shared" si="11"/>
        <v/>
      </c>
      <c r="F63" s="352" t="str">
        <f t="shared" si="13"/>
        <v/>
      </c>
      <c r="G63" s="353"/>
      <c r="H63" s="33"/>
      <c r="I63" s="354"/>
      <c r="J63" s="354"/>
      <c r="K63" s="58" t="str">
        <f t="shared" ref="K63:K67" si="14">IF(OR(D63=0,D63=""),"",H63/D63)</f>
        <v/>
      </c>
      <c r="L63" s="350"/>
      <c r="M63" s="11"/>
    </row>
    <row r="64" spans="1:800" x14ac:dyDescent="0.25">
      <c r="A64" s="345"/>
      <c r="B64" s="57" t="s">
        <v>69</v>
      </c>
      <c r="C64" s="162" t="s">
        <v>134</v>
      </c>
      <c r="D64" s="93" t="str">
        <f t="shared" si="12"/>
        <v/>
      </c>
      <c r="E64" s="145" t="str">
        <f t="shared" si="11"/>
        <v/>
      </c>
      <c r="F64" s="352" t="str">
        <f t="shared" si="13"/>
        <v/>
      </c>
      <c r="G64" s="353"/>
      <c r="H64" s="33"/>
      <c r="I64" s="354"/>
      <c r="J64" s="354"/>
      <c r="K64" s="58" t="str">
        <f t="shared" si="14"/>
        <v/>
      </c>
      <c r="L64" s="350"/>
      <c r="M64" s="11"/>
    </row>
    <row r="65" spans="1:19" x14ac:dyDescent="0.25">
      <c r="A65" s="345"/>
      <c r="B65" s="57" t="s">
        <v>70</v>
      </c>
      <c r="C65" s="123" t="s">
        <v>94</v>
      </c>
      <c r="D65" s="93" t="str">
        <f t="shared" si="12"/>
        <v/>
      </c>
      <c r="E65" s="145" t="str">
        <f t="shared" si="11"/>
        <v/>
      </c>
      <c r="F65" s="352" t="str">
        <f t="shared" si="13"/>
        <v/>
      </c>
      <c r="G65" s="353"/>
      <c r="H65" s="33"/>
      <c r="I65" s="316"/>
      <c r="J65" s="317"/>
      <c r="K65" s="58" t="str">
        <f t="shared" si="14"/>
        <v/>
      </c>
      <c r="L65" s="350"/>
      <c r="M65" s="11"/>
    </row>
    <row r="66" spans="1:19" x14ac:dyDescent="0.25">
      <c r="A66" s="345"/>
      <c r="B66" s="57" t="s">
        <v>71</v>
      </c>
      <c r="C66" s="123" t="s">
        <v>36</v>
      </c>
      <c r="D66" s="93" t="str">
        <f t="shared" si="12"/>
        <v/>
      </c>
      <c r="E66" s="145" t="str">
        <f t="shared" si="11"/>
        <v/>
      </c>
      <c r="F66" s="352" t="str">
        <f t="shared" si="13"/>
        <v/>
      </c>
      <c r="G66" s="353"/>
      <c r="H66" s="33"/>
      <c r="I66" s="316"/>
      <c r="J66" s="317"/>
      <c r="K66" s="58" t="str">
        <f t="shared" si="14"/>
        <v/>
      </c>
      <c r="L66" s="350"/>
      <c r="M66" s="11"/>
    </row>
    <row r="67" spans="1:19" ht="15.75" thickBot="1" x14ac:dyDescent="0.3">
      <c r="A67" s="345"/>
      <c r="B67" s="57" t="s">
        <v>133</v>
      </c>
      <c r="C67" s="32"/>
      <c r="D67" s="93" t="str">
        <f t="shared" si="12"/>
        <v/>
      </c>
      <c r="E67" s="146" t="str">
        <f t="shared" si="11"/>
        <v/>
      </c>
      <c r="F67" s="318" t="str">
        <f t="shared" si="13"/>
        <v/>
      </c>
      <c r="G67" s="319"/>
      <c r="H67" s="87"/>
      <c r="I67" s="320"/>
      <c r="J67" s="321"/>
      <c r="K67" s="94" t="str">
        <f t="shared" si="14"/>
        <v/>
      </c>
      <c r="L67" s="351"/>
      <c r="M67" s="11"/>
    </row>
    <row r="68" spans="1:19" s="39" customFormat="1" ht="15.75" customHeight="1" thickBot="1" x14ac:dyDescent="0.3">
      <c r="A68" s="36"/>
      <c r="B68" s="37"/>
      <c r="C68" s="37"/>
      <c r="D68" s="37"/>
      <c r="E68" s="38"/>
      <c r="F68" s="38"/>
      <c r="G68" s="38"/>
      <c r="H68" s="38"/>
      <c r="I68" s="38"/>
      <c r="J68" s="38"/>
      <c r="K68" s="38"/>
      <c r="L68" s="38"/>
      <c r="M68" s="11"/>
    </row>
    <row r="69" spans="1:19" s="11" customFormat="1" ht="15.75" thickBot="1" x14ac:dyDescent="0.3">
      <c r="A69" s="297"/>
      <c r="B69" s="298"/>
      <c r="C69" s="299"/>
      <c r="D69" s="49" t="s">
        <v>65</v>
      </c>
      <c r="E69" s="143" t="s">
        <v>45</v>
      </c>
      <c r="F69" s="336" t="str">
        <f>F57</f>
        <v>MWh/MWh_eq</v>
      </c>
      <c r="G69" s="337"/>
      <c r="H69" s="338" t="s">
        <v>48</v>
      </c>
      <c r="I69" s="339"/>
      <c r="J69" s="339"/>
      <c r="K69" s="339"/>
      <c r="L69" s="340"/>
      <c r="O69" s="25"/>
    </row>
    <row r="70" spans="1:19" ht="45.75" customHeight="1" thickBot="1" x14ac:dyDescent="0.3">
      <c r="A70" s="50" t="s">
        <v>49</v>
      </c>
      <c r="B70" s="51" t="s">
        <v>72</v>
      </c>
      <c r="C70" s="59" t="s">
        <v>153</v>
      </c>
      <c r="D70" s="53" t="str">
        <f>IF(SUM(D71:D73)=0,"",SUM(D71:D73))</f>
        <v/>
      </c>
      <c r="E70" s="144" t="str">
        <f t="shared" ref="E70:E73" si="15">IF(OR(D70=0,D70=""),"",D70*$K$12*10^-7)</f>
        <v/>
      </c>
      <c r="F70" s="341" t="str">
        <f t="shared" ref="F70:F73" si="16">IF(OR(D70=0,D70=""),"",IF($H$6="(a)",((D70*$K$12*11.63*10^-7)/$H$27),((D70*$K$12*11.63*10^-7)/$H$28)))</f>
        <v/>
      </c>
      <c r="G70" s="342"/>
      <c r="H70" s="54" t="s">
        <v>98</v>
      </c>
      <c r="I70" s="343" t="s">
        <v>240</v>
      </c>
      <c r="J70" s="344"/>
      <c r="K70" s="55" t="s">
        <v>51</v>
      </c>
      <c r="L70" s="56" t="s">
        <v>52</v>
      </c>
      <c r="M70" s="30"/>
    </row>
    <row r="71" spans="1:19" x14ac:dyDescent="0.25">
      <c r="A71" s="345" t="s">
        <v>53</v>
      </c>
      <c r="B71" s="57" t="s">
        <v>73</v>
      </c>
      <c r="C71" s="123" t="s">
        <v>95</v>
      </c>
      <c r="D71" s="93" t="str">
        <f t="shared" ref="D71:D73" si="17">IF((H71+I71)=0,"",H71+I71)</f>
        <v/>
      </c>
      <c r="E71" s="145" t="str">
        <f t="shared" si="15"/>
        <v/>
      </c>
      <c r="F71" s="346" t="str">
        <f t="shared" si="16"/>
        <v/>
      </c>
      <c r="G71" s="347"/>
      <c r="H71" s="33"/>
      <c r="I71" s="348"/>
      <c r="J71" s="349"/>
      <c r="K71" s="58" t="str">
        <f t="shared" ref="K71:K73" si="18">IF(OR(D71=0,D71=""),"",H71/D71)</f>
        <v/>
      </c>
      <c r="L71" s="350" t="e">
        <f>IF(D70=0,"",SUM(H71:H73)/D70)</f>
        <v>#VALUE!</v>
      </c>
      <c r="M71" s="11"/>
    </row>
    <row r="72" spans="1:19" x14ac:dyDescent="0.25">
      <c r="A72" s="345"/>
      <c r="B72" s="57" t="s">
        <v>74</v>
      </c>
      <c r="C72" s="123" t="s">
        <v>36</v>
      </c>
      <c r="D72" s="93" t="str">
        <f t="shared" si="17"/>
        <v/>
      </c>
      <c r="E72" s="145" t="str">
        <f t="shared" si="15"/>
        <v/>
      </c>
      <c r="F72" s="352" t="str">
        <f t="shared" si="16"/>
        <v/>
      </c>
      <c r="G72" s="353"/>
      <c r="H72" s="33"/>
      <c r="I72" s="316"/>
      <c r="J72" s="317"/>
      <c r="K72" s="58" t="str">
        <f t="shared" si="18"/>
        <v/>
      </c>
      <c r="L72" s="350"/>
      <c r="M72" s="11"/>
    </row>
    <row r="73" spans="1:19" ht="15.75" thickBot="1" x14ac:dyDescent="0.3">
      <c r="A73" s="345"/>
      <c r="B73" s="57" t="s">
        <v>75</v>
      </c>
      <c r="C73" s="32"/>
      <c r="D73" s="93" t="str">
        <f t="shared" si="17"/>
        <v/>
      </c>
      <c r="E73" s="146" t="str">
        <f t="shared" si="15"/>
        <v/>
      </c>
      <c r="F73" s="318" t="str">
        <f t="shared" si="16"/>
        <v/>
      </c>
      <c r="G73" s="319"/>
      <c r="H73" s="33"/>
      <c r="I73" s="320"/>
      <c r="J73" s="321"/>
      <c r="K73" s="58" t="str">
        <f t="shared" si="18"/>
        <v/>
      </c>
      <c r="L73" s="351"/>
      <c r="M73" s="11"/>
    </row>
    <row r="74" spans="1:19" s="43" customFormat="1" ht="13.5" customHeight="1" thickBot="1" x14ac:dyDescent="0.3">
      <c r="A74" s="60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1"/>
      <c r="N74" s="11"/>
    </row>
    <row r="75" spans="1:19" s="11" customFormat="1" ht="24.75" customHeight="1" x14ac:dyDescent="0.25">
      <c r="A75" s="322" t="s">
        <v>76</v>
      </c>
      <c r="B75" s="323"/>
      <c r="C75" s="324"/>
      <c r="D75" s="328" t="s">
        <v>43</v>
      </c>
      <c r="E75" s="328"/>
      <c r="F75" s="328" t="s">
        <v>44</v>
      </c>
      <c r="G75" s="329"/>
      <c r="H75" s="114"/>
      <c r="I75" s="115"/>
      <c r="J75" s="115"/>
      <c r="K75" s="115"/>
      <c r="L75" s="116"/>
      <c r="S75" s="17"/>
    </row>
    <row r="76" spans="1:19" s="11" customFormat="1" ht="55.5" customHeight="1" x14ac:dyDescent="0.25">
      <c r="A76" s="325"/>
      <c r="B76" s="326"/>
      <c r="C76" s="327"/>
      <c r="D76" s="163" t="s">
        <v>142</v>
      </c>
      <c r="E76" s="61" t="s">
        <v>45</v>
      </c>
      <c r="F76" s="330" t="str">
        <f>F57</f>
        <v>MWh/MWh_eq</v>
      </c>
      <c r="G76" s="331"/>
      <c r="H76" s="117" t="s">
        <v>102</v>
      </c>
      <c r="I76" s="118" t="s">
        <v>103</v>
      </c>
      <c r="J76" s="118" t="s">
        <v>104</v>
      </c>
      <c r="K76" s="332" t="e">
        <f>IF(H77&gt;0.95*D77,"Copertura del 95% dei consumi raggiunta","E' necessario dettagliare maggiormente la suddivisione dei consumi")</f>
        <v>#VALUE!</v>
      </c>
      <c r="L76" s="333"/>
      <c r="O76" s="17"/>
    </row>
    <row r="77" spans="1:19" s="11" customFormat="1" ht="24.75" customHeight="1" thickBot="1" x14ac:dyDescent="0.3">
      <c r="A77" s="62" t="s">
        <v>46</v>
      </c>
      <c r="B77" s="63" t="s">
        <v>47</v>
      </c>
      <c r="C77" s="64" t="s">
        <v>76</v>
      </c>
      <c r="D77" s="137"/>
      <c r="E77" s="137"/>
      <c r="F77" s="311" t="str">
        <f>IF(OR(D77=0,D77=""),"",IF($H$6="(a)",(D77/$H$27),(D77/$H$28)))</f>
        <v/>
      </c>
      <c r="G77" s="312"/>
      <c r="H77" s="101" t="e">
        <f>D80+D89</f>
        <v>#VALUE!</v>
      </c>
      <c r="I77" s="119" t="e">
        <f>D77-H77</f>
        <v>#VALUE!</v>
      </c>
      <c r="J77" s="120" t="e">
        <f>H77/D77</f>
        <v>#VALUE!</v>
      </c>
      <c r="K77" s="334"/>
      <c r="L77" s="335"/>
      <c r="P77" s="23"/>
    </row>
    <row r="78" spans="1:19" s="11" customFormat="1" ht="10.5" customHeight="1" thickBot="1" x14ac:dyDescent="0.3">
      <c r="A78" s="313"/>
      <c r="B78" s="314"/>
      <c r="C78" s="314"/>
      <c r="D78" s="314"/>
      <c r="E78" s="314"/>
      <c r="F78" s="298"/>
      <c r="G78" s="298"/>
      <c r="H78" s="315"/>
      <c r="I78" s="315"/>
      <c r="J78" s="315"/>
      <c r="K78" s="315"/>
      <c r="L78" s="315"/>
    </row>
    <row r="79" spans="1:19" s="11" customFormat="1" ht="15.75" thickBot="1" x14ac:dyDescent="0.3">
      <c r="A79" s="297"/>
      <c r="B79" s="298"/>
      <c r="C79" s="299"/>
      <c r="D79" s="172" t="str">
        <f>D76</f>
        <v>ton, m3…</v>
      </c>
      <c r="E79" s="173" t="s">
        <v>45</v>
      </c>
      <c r="F79" s="300" t="str">
        <f>F76</f>
        <v>MWh/MWh_eq</v>
      </c>
      <c r="G79" s="301"/>
      <c r="H79" s="302" t="s">
        <v>48</v>
      </c>
      <c r="I79" s="303"/>
      <c r="J79" s="303"/>
      <c r="K79" s="303"/>
      <c r="L79" s="304"/>
      <c r="O79" s="25"/>
    </row>
    <row r="80" spans="1:19" ht="45.75" thickBot="1" x14ac:dyDescent="0.3">
      <c r="A80" s="66" t="s">
        <v>49</v>
      </c>
      <c r="B80" s="67" t="s">
        <v>77</v>
      </c>
      <c r="C80" s="68" t="s">
        <v>50</v>
      </c>
      <c r="D80" s="171" t="str">
        <f>IF(SUM(D81:D86)=0,"",SUM(D81:D86))</f>
        <v/>
      </c>
      <c r="E80" s="137"/>
      <c r="F80" s="305" t="str">
        <f t="shared" ref="F80:F86" si="19">IF(OR(D80=0,D80=""),"",IF($H$6="(a)",(D80/$H$27),(D80/$H$28)))</f>
        <v/>
      </c>
      <c r="G80" s="306"/>
      <c r="H80" s="95" t="s">
        <v>98</v>
      </c>
      <c r="I80" s="307" t="s">
        <v>239</v>
      </c>
      <c r="J80" s="308"/>
      <c r="K80" s="96" t="s">
        <v>51</v>
      </c>
      <c r="L80" s="97" t="s">
        <v>52</v>
      </c>
      <c r="M80" s="30"/>
    </row>
    <row r="81" spans="1:16" x14ac:dyDescent="0.25">
      <c r="A81" s="284" t="s">
        <v>53</v>
      </c>
      <c r="B81" s="70" t="s">
        <v>78</v>
      </c>
      <c r="C81" s="161" t="s">
        <v>132</v>
      </c>
      <c r="D81" s="98" t="str">
        <f t="shared" ref="D81:D85" si="20">IF((H81+I81)=0,"",H81+I81)</f>
        <v/>
      </c>
      <c r="E81" s="148"/>
      <c r="F81" s="285" t="str">
        <f t="shared" si="19"/>
        <v/>
      </c>
      <c r="G81" s="286"/>
      <c r="H81" s="33"/>
      <c r="I81" s="309"/>
      <c r="J81" s="310"/>
      <c r="K81" s="99" t="str">
        <f t="shared" ref="K81" si="21">IF(OR(D81=0,D81=""),"",H81/D81)</f>
        <v/>
      </c>
      <c r="L81" s="289" t="e">
        <f>IF(D80=0,"",SUM(H81:H86)/D80)</f>
        <v>#VALUE!</v>
      </c>
      <c r="M81" s="11"/>
    </row>
    <row r="82" spans="1:16" x14ac:dyDescent="0.25">
      <c r="A82" s="284"/>
      <c r="B82" s="70" t="s">
        <v>79</v>
      </c>
      <c r="C82" s="162" t="s">
        <v>131</v>
      </c>
      <c r="D82" s="100" t="str">
        <f t="shared" si="20"/>
        <v/>
      </c>
      <c r="E82" s="149"/>
      <c r="F82" s="291" t="str">
        <f t="shared" si="19"/>
        <v/>
      </c>
      <c r="G82" s="292"/>
      <c r="H82" s="34"/>
      <c r="I82" s="287"/>
      <c r="J82" s="288"/>
      <c r="K82" s="71" t="str">
        <f t="shared" ref="K82:K86" si="22">IF(OR(D82=0,D82=""),"",H82/D82)</f>
        <v/>
      </c>
      <c r="L82" s="289"/>
      <c r="M82" s="11"/>
    </row>
    <row r="83" spans="1:16" x14ac:dyDescent="0.25">
      <c r="A83" s="284"/>
      <c r="B83" s="70" t="s">
        <v>80</v>
      </c>
      <c r="C83" s="162" t="s">
        <v>134</v>
      </c>
      <c r="D83" s="100" t="str">
        <f t="shared" si="20"/>
        <v/>
      </c>
      <c r="E83" s="149"/>
      <c r="F83" s="291" t="str">
        <f t="shared" si="19"/>
        <v/>
      </c>
      <c r="G83" s="292"/>
      <c r="H83" s="34"/>
      <c r="I83" s="287"/>
      <c r="J83" s="288"/>
      <c r="K83" s="71" t="str">
        <f t="shared" si="22"/>
        <v/>
      </c>
      <c r="L83" s="289"/>
      <c r="M83" s="11"/>
    </row>
    <row r="84" spans="1:16" x14ac:dyDescent="0.25">
      <c r="A84" s="284"/>
      <c r="B84" s="70" t="s">
        <v>81</v>
      </c>
      <c r="C84" s="123" t="s">
        <v>94</v>
      </c>
      <c r="D84" s="100" t="str">
        <f t="shared" si="20"/>
        <v/>
      </c>
      <c r="E84" s="149"/>
      <c r="F84" s="291" t="str">
        <f t="shared" si="19"/>
        <v/>
      </c>
      <c r="G84" s="292"/>
      <c r="H84" s="34"/>
      <c r="I84" s="287"/>
      <c r="J84" s="288"/>
      <c r="K84" s="71"/>
      <c r="L84" s="289"/>
      <c r="M84" s="11"/>
    </row>
    <row r="85" spans="1:16" x14ac:dyDescent="0.25">
      <c r="A85" s="284"/>
      <c r="B85" s="70" t="s">
        <v>82</v>
      </c>
      <c r="C85" s="134" t="s">
        <v>36</v>
      </c>
      <c r="D85" s="100" t="str">
        <f t="shared" si="20"/>
        <v/>
      </c>
      <c r="E85" s="149"/>
      <c r="F85" s="291" t="str">
        <f t="shared" si="19"/>
        <v/>
      </c>
      <c r="G85" s="292"/>
      <c r="H85" s="34"/>
      <c r="I85" s="287"/>
      <c r="J85" s="288"/>
      <c r="K85" s="71" t="str">
        <f t="shared" si="22"/>
        <v/>
      </c>
      <c r="L85" s="289"/>
      <c r="M85" s="11"/>
    </row>
    <row r="86" spans="1:16" ht="15.75" thickBot="1" x14ac:dyDescent="0.3">
      <c r="A86" s="284"/>
      <c r="B86" s="70" t="s">
        <v>139</v>
      </c>
      <c r="C86" s="32"/>
      <c r="D86" s="101" t="str">
        <f t="shared" ref="D86" si="23">IF((H86+I86)=0,"",H86+I86)</f>
        <v/>
      </c>
      <c r="E86" s="65"/>
      <c r="F86" s="293" t="str">
        <f t="shared" si="19"/>
        <v/>
      </c>
      <c r="G86" s="294"/>
      <c r="H86" s="35"/>
      <c r="I86" s="295"/>
      <c r="J86" s="296"/>
      <c r="K86" s="72" t="str">
        <f t="shared" si="22"/>
        <v/>
      </c>
      <c r="L86" s="290"/>
      <c r="M86" s="11"/>
    </row>
    <row r="87" spans="1:16" s="39" customFormat="1" ht="15.75" customHeight="1" thickBot="1" x14ac:dyDescent="0.3">
      <c r="A87" s="36"/>
      <c r="B87" s="37"/>
      <c r="C87" s="37"/>
      <c r="D87" s="37"/>
      <c r="E87" s="37"/>
      <c r="F87" s="38"/>
      <c r="G87" s="38"/>
      <c r="H87" s="38"/>
      <c r="I87" s="38"/>
      <c r="J87" s="38"/>
      <c r="K87" s="38"/>
      <c r="L87" s="38"/>
      <c r="M87" s="11"/>
    </row>
    <row r="88" spans="1:16" s="11" customFormat="1" ht="15.75" thickBot="1" x14ac:dyDescent="0.3">
      <c r="A88" s="297"/>
      <c r="B88" s="298"/>
      <c r="C88" s="299"/>
      <c r="D88" s="164" t="str">
        <f>D76</f>
        <v>ton, m3…</v>
      </c>
      <c r="E88" s="147" t="s">
        <v>45</v>
      </c>
      <c r="F88" s="300" t="str">
        <f>F76</f>
        <v>MWh/MWh_eq</v>
      </c>
      <c r="G88" s="301"/>
      <c r="H88" s="302" t="s">
        <v>48</v>
      </c>
      <c r="I88" s="303"/>
      <c r="J88" s="303"/>
      <c r="K88" s="303"/>
      <c r="L88" s="304"/>
      <c r="O88" s="25"/>
    </row>
    <row r="89" spans="1:16" ht="45.75" customHeight="1" thickBot="1" x14ac:dyDescent="0.3">
      <c r="A89" s="66" t="s">
        <v>49</v>
      </c>
      <c r="B89" s="67" t="s">
        <v>83</v>
      </c>
      <c r="C89" s="73" t="s">
        <v>153</v>
      </c>
      <c r="D89" s="69" t="str">
        <f>IF(SUM(D90:D92)=0,"",SUM(D90:D92))</f>
        <v/>
      </c>
      <c r="E89" s="283"/>
      <c r="F89" s="305" t="str">
        <f>IF(OR(D89=0,D89=""),"",IF($H$6="(a)",(D89/$H$27),(D89/$H$28)))</f>
        <v/>
      </c>
      <c r="G89" s="306"/>
      <c r="H89" s="95" t="s">
        <v>98</v>
      </c>
      <c r="I89" s="307" t="s">
        <v>239</v>
      </c>
      <c r="J89" s="308"/>
      <c r="K89" s="96" t="s">
        <v>51</v>
      </c>
      <c r="L89" s="97" t="s">
        <v>52</v>
      </c>
      <c r="M89" s="30"/>
    </row>
    <row r="90" spans="1:16" x14ac:dyDescent="0.25">
      <c r="A90" s="284" t="s">
        <v>53</v>
      </c>
      <c r="B90" s="70" t="s">
        <v>84</v>
      </c>
      <c r="C90" s="133" t="s">
        <v>85</v>
      </c>
      <c r="D90" s="100" t="str">
        <f t="shared" ref="D90:D92" si="24">IF((H90+I90)=0,"",H90+I90)</f>
        <v/>
      </c>
      <c r="E90" s="149"/>
      <c r="F90" s="285" t="str">
        <f>IF(OR(D90=0,D90=""),"",IF($H$6="(a)",(D90/$H$27),(D90/$H$28)))</f>
        <v/>
      </c>
      <c r="G90" s="286"/>
      <c r="H90" s="34"/>
      <c r="I90" s="287"/>
      <c r="J90" s="288"/>
      <c r="K90" s="71" t="str">
        <f t="shared" ref="K90:K92" si="25">IF(OR(D90=0,D90=""),"",H90/D90)</f>
        <v/>
      </c>
      <c r="L90" s="289" t="e">
        <f>IF(D89=0,"",SUM(H90:H92)/D89)</f>
        <v>#VALUE!</v>
      </c>
      <c r="M90" s="11"/>
    </row>
    <row r="91" spans="1:16" x14ac:dyDescent="0.25">
      <c r="A91" s="284"/>
      <c r="B91" s="70" t="s">
        <v>86</v>
      </c>
      <c r="C91" s="134" t="s">
        <v>36</v>
      </c>
      <c r="D91" s="100" t="str">
        <f t="shared" si="24"/>
        <v/>
      </c>
      <c r="E91" s="149"/>
      <c r="F91" s="291" t="str">
        <f>IF(OR(D91=0,D91=""),"",IF($H$6="(a)",(D91/$H$27),(D91/$H$28)))</f>
        <v/>
      </c>
      <c r="G91" s="292"/>
      <c r="H91" s="34"/>
      <c r="I91" s="287"/>
      <c r="J91" s="288"/>
      <c r="K91" s="71" t="str">
        <f t="shared" si="25"/>
        <v/>
      </c>
      <c r="L91" s="289"/>
      <c r="M91" s="11"/>
    </row>
    <row r="92" spans="1:16" ht="15.75" thickBot="1" x14ac:dyDescent="0.3">
      <c r="A92" s="284"/>
      <c r="B92" s="70" t="s">
        <v>87</v>
      </c>
      <c r="C92" s="32"/>
      <c r="D92" s="100" t="str">
        <f t="shared" si="24"/>
        <v/>
      </c>
      <c r="E92" s="150"/>
      <c r="F92" s="293" t="str">
        <f>IF(OR(D92=0,D92=""),"",IF($H$6="(a)",(D92/$H$27),(D92/$H$28)))</f>
        <v/>
      </c>
      <c r="G92" s="294"/>
      <c r="H92" s="34"/>
      <c r="I92" s="287"/>
      <c r="J92" s="288"/>
      <c r="K92" s="71" t="str">
        <f t="shared" si="25"/>
        <v/>
      </c>
      <c r="L92" s="290"/>
      <c r="M92" s="11"/>
    </row>
    <row r="93" spans="1:16" s="43" customFormat="1" ht="13.5" customHeight="1" x14ac:dyDescent="0.25">
      <c r="A93" s="60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11"/>
      <c r="N93" s="11"/>
    </row>
    <row r="94" spans="1:16" ht="15.75" x14ac:dyDescent="0.25">
      <c r="B94" s="74"/>
      <c r="C94" s="75"/>
      <c r="D94" s="76"/>
      <c r="E94" s="76"/>
      <c r="F94" s="76"/>
      <c r="G94" s="76"/>
      <c r="H94" s="76"/>
      <c r="I94" s="76"/>
      <c r="J94" s="77"/>
      <c r="K94" s="77"/>
      <c r="L94" s="76"/>
      <c r="M94" s="76"/>
      <c r="N94" s="76"/>
      <c r="O94" s="76"/>
      <c r="P94" s="76"/>
    </row>
    <row r="95" spans="1:16" ht="15.75" x14ac:dyDescent="0.25">
      <c r="B95" s="1" t="s">
        <v>88</v>
      </c>
      <c r="C95" s="75"/>
      <c r="D95" s="76"/>
      <c r="E95" s="76"/>
      <c r="F95" s="76"/>
      <c r="G95" s="76"/>
      <c r="H95" s="76"/>
      <c r="I95" s="76"/>
      <c r="J95" s="77"/>
      <c r="K95" s="77"/>
      <c r="L95" s="76"/>
      <c r="M95" s="76"/>
      <c r="N95" s="76"/>
      <c r="O95" s="76"/>
      <c r="P95" s="76"/>
    </row>
    <row r="96" spans="1:16" x14ac:dyDescent="0.25">
      <c r="B96" s="78" t="s">
        <v>89</v>
      </c>
      <c r="C96" s="1" t="s">
        <v>90</v>
      </c>
      <c r="F96" s="1" t="s">
        <v>149</v>
      </c>
      <c r="M96" s="76"/>
      <c r="N96" s="76"/>
      <c r="O96" s="76"/>
      <c r="P96" s="76"/>
    </row>
    <row r="97" spans="2:16" x14ac:dyDescent="0.25">
      <c r="B97" s="82" t="s">
        <v>91</v>
      </c>
      <c r="C97" s="39" t="s">
        <v>99</v>
      </c>
      <c r="D97" s="39"/>
      <c r="E97" s="39"/>
      <c r="F97" s="39"/>
      <c r="M97" s="76"/>
      <c r="N97" s="76"/>
      <c r="O97" s="76"/>
      <c r="P97" s="76"/>
    </row>
    <row r="98" spans="2:16" x14ac:dyDescent="0.25">
      <c r="B98" s="78" t="s">
        <v>92</v>
      </c>
      <c r="C98" s="39" t="s">
        <v>124</v>
      </c>
      <c r="D98" s="79"/>
      <c r="E98" s="79"/>
      <c r="F98" s="79"/>
      <c r="G98" s="79"/>
      <c r="H98" s="79"/>
      <c r="I98" s="79"/>
      <c r="J98" s="79"/>
      <c r="K98" s="79"/>
      <c r="L98" s="79"/>
      <c r="M98" s="76"/>
      <c r="N98" s="76"/>
      <c r="O98" s="76"/>
      <c r="P98" s="76"/>
    </row>
    <row r="99" spans="2:16" x14ac:dyDescent="0.25">
      <c r="B99" s="80"/>
    </row>
    <row r="100" spans="2:16" x14ac:dyDescent="0.25">
      <c r="B100" s="80"/>
    </row>
    <row r="101" spans="2:16" x14ac:dyDescent="0.25">
      <c r="B101" s="81"/>
    </row>
  </sheetData>
  <mergeCells count="199">
    <mergeCell ref="B6:C8"/>
    <mergeCell ref="D7:O7"/>
    <mergeCell ref="D8:O8"/>
    <mergeCell ref="D6:G6"/>
    <mergeCell ref="I6:O6"/>
    <mergeCell ref="M3:N3"/>
    <mergeCell ref="M4:N4"/>
    <mergeCell ref="E14:F14"/>
    <mergeCell ref="L14:M14"/>
    <mergeCell ref="I13:J14"/>
    <mergeCell ref="I12:J12"/>
    <mergeCell ref="A1:O1"/>
    <mergeCell ref="A2:A29"/>
    <mergeCell ref="B2:C4"/>
    <mergeCell ref="D2:F3"/>
    <mergeCell ref="G2:H3"/>
    <mergeCell ref="I2:J3"/>
    <mergeCell ref="L2:L3"/>
    <mergeCell ref="M2:O2"/>
    <mergeCell ref="D4:F4"/>
    <mergeCell ref="G4:H4"/>
    <mergeCell ref="I4:J4"/>
    <mergeCell ref="B5:C5"/>
    <mergeCell ref="D5:O5"/>
    <mergeCell ref="B9:C21"/>
    <mergeCell ref="E9:F9"/>
    <mergeCell ref="I9:J9"/>
    <mergeCell ref="L9:M9"/>
    <mergeCell ref="N9:O9"/>
    <mergeCell ref="E10:F10"/>
    <mergeCell ref="I10:J11"/>
    <mergeCell ref="E15:F15"/>
    <mergeCell ref="I15:J15"/>
    <mergeCell ref="L15:M15"/>
    <mergeCell ref="E16:F16"/>
    <mergeCell ref="I16:J16"/>
    <mergeCell ref="L16:M16"/>
    <mergeCell ref="L10:M10"/>
    <mergeCell ref="N10:O21"/>
    <mergeCell ref="E11:F11"/>
    <mergeCell ref="L11:M11"/>
    <mergeCell ref="E12:F12"/>
    <mergeCell ref="L12:M12"/>
    <mergeCell ref="E13:F13"/>
    <mergeCell ref="L13:M13"/>
    <mergeCell ref="E19:F19"/>
    <mergeCell ref="I19:J19"/>
    <mergeCell ref="L19:M19"/>
    <mergeCell ref="E20:F20"/>
    <mergeCell ref="I20:J20"/>
    <mergeCell ref="L20:M20"/>
    <mergeCell ref="E17:F17"/>
    <mergeCell ref="I17:J17"/>
    <mergeCell ref="L17:M17"/>
    <mergeCell ref="E18:F18"/>
    <mergeCell ref="I18:J18"/>
    <mergeCell ref="L18:M18"/>
    <mergeCell ref="E21:F21"/>
    <mergeCell ref="I21:J21"/>
    <mergeCell ref="L21:M21"/>
    <mergeCell ref="B22:C28"/>
    <mergeCell ref="E22:F22"/>
    <mergeCell ref="E28:F28"/>
    <mergeCell ref="B29:C29"/>
    <mergeCell ref="D29:F29"/>
    <mergeCell ref="A31:C32"/>
    <mergeCell ref="D31:E31"/>
    <mergeCell ref="F31:G31"/>
    <mergeCell ref="F32:G32"/>
    <mergeCell ref="E23:F23"/>
    <mergeCell ref="E24:F24"/>
    <mergeCell ref="E25:F25"/>
    <mergeCell ref="K32:L33"/>
    <mergeCell ref="E27:F27"/>
    <mergeCell ref="E26:F26"/>
    <mergeCell ref="A37:A42"/>
    <mergeCell ref="F37:G37"/>
    <mergeCell ref="I37:J37"/>
    <mergeCell ref="L37:L42"/>
    <mergeCell ref="F42:G42"/>
    <mergeCell ref="I42:J42"/>
    <mergeCell ref="F33:G33"/>
    <mergeCell ref="A34:L34"/>
    <mergeCell ref="A35:C35"/>
    <mergeCell ref="F35:G35"/>
    <mergeCell ref="H35:L35"/>
    <mergeCell ref="F36:G36"/>
    <mergeCell ref="I36:J36"/>
    <mergeCell ref="F38:G38"/>
    <mergeCell ref="F39:G39"/>
    <mergeCell ref="F40:G40"/>
    <mergeCell ref="I38:J38"/>
    <mergeCell ref="I39:J39"/>
    <mergeCell ref="I40:J40"/>
    <mergeCell ref="F41:G41"/>
    <mergeCell ref="I41:J41"/>
    <mergeCell ref="A44:C44"/>
    <mergeCell ref="F44:G44"/>
    <mergeCell ref="H44:L44"/>
    <mergeCell ref="F45:G45"/>
    <mergeCell ref="I45:J45"/>
    <mergeCell ref="A46:A54"/>
    <mergeCell ref="F46:G46"/>
    <mergeCell ref="I46:J46"/>
    <mergeCell ref="L46:L54"/>
    <mergeCell ref="F47:G47"/>
    <mergeCell ref="I47:J47"/>
    <mergeCell ref="I48:J48"/>
    <mergeCell ref="I49:J49"/>
    <mergeCell ref="I50:J50"/>
    <mergeCell ref="I51:J51"/>
    <mergeCell ref="A56:C57"/>
    <mergeCell ref="D56:E56"/>
    <mergeCell ref="F56:G56"/>
    <mergeCell ref="F57:G57"/>
    <mergeCell ref="F58:G58"/>
    <mergeCell ref="A59:L59"/>
    <mergeCell ref="F48:G48"/>
    <mergeCell ref="F49:G49"/>
    <mergeCell ref="F54:G54"/>
    <mergeCell ref="I54:J54"/>
    <mergeCell ref="K57:L58"/>
    <mergeCell ref="F50:G50"/>
    <mergeCell ref="F51:G51"/>
    <mergeCell ref="F52:G52"/>
    <mergeCell ref="F53:G53"/>
    <mergeCell ref="I52:J52"/>
    <mergeCell ref="I53:J53"/>
    <mergeCell ref="I63:J63"/>
    <mergeCell ref="F65:G65"/>
    <mergeCell ref="I65:J65"/>
    <mergeCell ref="F66:G66"/>
    <mergeCell ref="I66:J66"/>
    <mergeCell ref="F67:G67"/>
    <mergeCell ref="I67:J67"/>
    <mergeCell ref="A60:C60"/>
    <mergeCell ref="F60:G60"/>
    <mergeCell ref="H60:L60"/>
    <mergeCell ref="F61:G61"/>
    <mergeCell ref="I61:J61"/>
    <mergeCell ref="A62:A67"/>
    <mergeCell ref="F62:G62"/>
    <mergeCell ref="I62:J62"/>
    <mergeCell ref="L62:L67"/>
    <mergeCell ref="F63:G63"/>
    <mergeCell ref="I64:J64"/>
    <mergeCell ref="F64:G64"/>
    <mergeCell ref="A69:C69"/>
    <mergeCell ref="F69:G69"/>
    <mergeCell ref="H69:L69"/>
    <mergeCell ref="F70:G70"/>
    <mergeCell ref="I70:J70"/>
    <mergeCell ref="A71:A73"/>
    <mergeCell ref="F71:G71"/>
    <mergeCell ref="I71:J71"/>
    <mergeCell ref="L71:L73"/>
    <mergeCell ref="F72:G72"/>
    <mergeCell ref="I85:J85"/>
    <mergeCell ref="F77:G77"/>
    <mergeCell ref="A78:L78"/>
    <mergeCell ref="A79:C79"/>
    <mergeCell ref="F79:G79"/>
    <mergeCell ref="H79:L79"/>
    <mergeCell ref="F80:G80"/>
    <mergeCell ref="I80:J80"/>
    <mergeCell ref="I72:J72"/>
    <mergeCell ref="F73:G73"/>
    <mergeCell ref="I73:J73"/>
    <mergeCell ref="A75:C76"/>
    <mergeCell ref="D75:E75"/>
    <mergeCell ref="F75:G75"/>
    <mergeCell ref="F76:G76"/>
    <mergeCell ref="K76:L77"/>
    <mergeCell ref="F84:G84"/>
    <mergeCell ref="I84:J84"/>
    <mergeCell ref="A90:A92"/>
    <mergeCell ref="F90:G90"/>
    <mergeCell ref="I90:J90"/>
    <mergeCell ref="L90:L92"/>
    <mergeCell ref="F91:G91"/>
    <mergeCell ref="I91:J91"/>
    <mergeCell ref="F92:G92"/>
    <mergeCell ref="I92:J92"/>
    <mergeCell ref="F86:G86"/>
    <mergeCell ref="I86:J86"/>
    <mergeCell ref="A88:C88"/>
    <mergeCell ref="F88:G88"/>
    <mergeCell ref="H88:L88"/>
    <mergeCell ref="F89:G89"/>
    <mergeCell ref="I89:J89"/>
    <mergeCell ref="A81:A86"/>
    <mergeCell ref="F81:G81"/>
    <mergeCell ref="I81:J81"/>
    <mergeCell ref="L81:L86"/>
    <mergeCell ref="F82:G82"/>
    <mergeCell ref="I82:J82"/>
    <mergeCell ref="F83:G83"/>
    <mergeCell ref="I83:J83"/>
    <mergeCell ref="F85:G85"/>
  </mergeCells>
  <dataValidations count="1">
    <dataValidation type="list" allowBlank="1" showInputMessage="1" showErrorMessage="1" sqref="H6">
      <formula1>$D$27:$D$28</formula1>
    </dataValidation>
  </dataValidations>
  <printOptions horizontalCentered="1" verticalCentered="1" headings="1" gridLines="1"/>
  <pageMargins left="0.11811023622047244" right="0.11811023622047244" top="0.15748031496062992" bottom="0.15748031496062992" header="0.31496062992125984" footer="0.31496062992125984"/>
  <pageSetup paperSize="9" scale="34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2"/>
  <sheetViews>
    <sheetView zoomScale="60" zoomScaleNormal="60" workbookViewId="0">
      <selection activeCell="U22" sqref="U22:W24"/>
    </sheetView>
  </sheetViews>
  <sheetFormatPr defaultRowHeight="15" outlineLevelRow="1" x14ac:dyDescent="0.25"/>
  <cols>
    <col min="1" max="3" width="1.42578125" customWidth="1"/>
    <col min="4" max="4" width="3.42578125" customWidth="1"/>
    <col min="5" max="5" width="0.5703125" style="212" customWidth="1"/>
    <col min="6" max="6" width="6.140625" bestFit="1" customWidth="1"/>
    <col min="7" max="7" width="12.5703125" customWidth="1"/>
    <col min="8" max="8" width="0.5703125" customWidth="1"/>
    <col min="9" max="9" width="9.28515625" customWidth="1"/>
    <col min="10" max="10" width="12.5703125" customWidth="1"/>
    <col min="11" max="11" width="18.7109375" customWidth="1"/>
    <col min="12" max="12" width="14.140625" customWidth="1"/>
    <col min="13" max="13" width="4.7109375" customWidth="1"/>
    <col min="14" max="14" width="16.140625" customWidth="1"/>
    <col min="15" max="15" width="14.85546875" customWidth="1"/>
    <col min="16" max="16" width="17.140625" customWidth="1"/>
    <col min="17" max="17" width="11.42578125" customWidth="1"/>
    <col min="18" max="18" width="12.5703125" customWidth="1"/>
    <col min="19" max="19" width="14.85546875" customWidth="1"/>
    <col min="20" max="20" width="15" customWidth="1"/>
    <col min="21" max="21" width="5.7109375" customWidth="1"/>
    <col min="22" max="22" width="8.42578125" customWidth="1"/>
    <col min="23" max="23" width="16.28515625" customWidth="1"/>
    <col min="26" max="26" width="11.85546875" customWidth="1"/>
    <col min="27" max="27" width="13.5703125" customWidth="1"/>
    <col min="28" max="28" width="11.42578125" customWidth="1"/>
  </cols>
  <sheetData>
    <row r="1" spans="1:24" ht="32.25" x14ac:dyDescent="0.25">
      <c r="D1" s="847" t="s">
        <v>154</v>
      </c>
      <c r="E1" s="847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848"/>
      <c r="S1" s="848"/>
      <c r="T1" s="848"/>
      <c r="U1" s="848"/>
      <c r="V1" s="848"/>
      <c r="W1" s="848"/>
    </row>
    <row r="2" spans="1:24" ht="21" x14ac:dyDescent="0.35">
      <c r="D2" s="192"/>
      <c r="E2" s="192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</row>
    <row r="3" spans="1:24" ht="40.15" customHeight="1" x14ac:dyDescent="0.25">
      <c r="A3" s="613" t="s">
        <v>1</v>
      </c>
      <c r="B3" s="702"/>
      <c r="C3" s="600"/>
      <c r="D3" s="520"/>
      <c r="E3" s="194"/>
      <c r="F3" s="849" t="s">
        <v>155</v>
      </c>
      <c r="G3" s="850"/>
      <c r="H3" s="195"/>
      <c r="I3" s="853" t="s">
        <v>156</v>
      </c>
      <c r="J3" s="853"/>
      <c r="K3" s="853"/>
      <c r="L3" s="853" t="s">
        <v>157</v>
      </c>
      <c r="M3" s="853"/>
      <c r="N3" s="853"/>
      <c r="O3" s="853"/>
      <c r="P3" s="196" t="s">
        <v>158</v>
      </c>
      <c r="Q3" s="855" t="s">
        <v>159</v>
      </c>
      <c r="R3" s="856"/>
      <c r="S3" s="853" t="s">
        <v>160</v>
      </c>
      <c r="T3" s="858" t="s">
        <v>161</v>
      </c>
      <c r="U3" s="859"/>
      <c r="V3" s="859"/>
      <c r="W3" s="805"/>
    </row>
    <row r="4" spans="1:24" ht="16.149999999999999" customHeight="1" x14ac:dyDescent="0.25">
      <c r="A4" s="614"/>
      <c r="B4" s="615"/>
      <c r="C4" s="615"/>
      <c r="D4" s="522"/>
      <c r="E4" s="194"/>
      <c r="F4" s="851"/>
      <c r="G4" s="851"/>
      <c r="H4" s="195"/>
      <c r="I4" s="854"/>
      <c r="J4" s="854"/>
      <c r="K4" s="854"/>
      <c r="L4" s="854"/>
      <c r="M4" s="854"/>
      <c r="N4" s="854"/>
      <c r="O4" s="854"/>
      <c r="P4" s="197"/>
      <c r="Q4" s="857"/>
      <c r="R4" s="857"/>
      <c r="S4" s="854"/>
      <c r="T4" s="860" t="s">
        <v>162</v>
      </c>
      <c r="U4" s="861"/>
      <c r="V4" s="862" t="s">
        <v>163</v>
      </c>
      <c r="W4" s="817"/>
    </row>
    <row r="5" spans="1:24" ht="17.25" x14ac:dyDescent="0.25">
      <c r="A5" s="614"/>
      <c r="B5" s="615"/>
      <c r="C5" s="615"/>
      <c r="D5" s="522"/>
      <c r="E5" s="194"/>
      <c r="F5" s="852"/>
      <c r="G5" s="852"/>
      <c r="H5" s="195"/>
      <c r="I5" s="838"/>
      <c r="J5" s="838"/>
      <c r="K5" s="838"/>
      <c r="L5" s="839"/>
      <c r="M5" s="838"/>
      <c r="N5" s="838"/>
      <c r="O5" s="838"/>
      <c r="P5" s="198"/>
      <c r="Q5" s="840"/>
      <c r="R5" s="841"/>
      <c r="S5" s="199"/>
      <c r="T5" s="842"/>
      <c r="U5" s="843"/>
      <c r="V5" s="844" t="str">
        <f>IF(T5=0,"",T5*$P$8*10^-3)</f>
        <v/>
      </c>
      <c r="W5" s="845"/>
    </row>
    <row r="6" spans="1:24" ht="17.25" x14ac:dyDescent="0.25">
      <c r="A6" s="614"/>
      <c r="B6" s="615"/>
      <c r="C6" s="615"/>
      <c r="D6" s="522"/>
      <c r="E6" s="194"/>
      <c r="F6" s="846"/>
      <c r="G6" s="846"/>
      <c r="H6" s="846"/>
      <c r="I6" s="846"/>
      <c r="J6" s="846"/>
      <c r="K6" s="846"/>
      <c r="L6" s="846"/>
      <c r="M6" s="846"/>
      <c r="N6" s="846"/>
      <c r="O6" s="846"/>
      <c r="P6" s="846"/>
      <c r="Q6" s="846"/>
      <c r="R6" s="846"/>
      <c r="S6" s="846"/>
      <c r="T6" s="846"/>
      <c r="U6" s="846"/>
      <c r="V6" s="846"/>
      <c r="W6" s="846"/>
      <c r="X6" s="200"/>
    </row>
    <row r="7" spans="1:24" ht="39.6" customHeight="1" x14ac:dyDescent="0.25">
      <c r="A7" s="614"/>
      <c r="B7" s="615"/>
      <c r="C7" s="615"/>
      <c r="D7" s="522"/>
      <c r="E7" s="194"/>
      <c r="F7" s="804" t="s">
        <v>164</v>
      </c>
      <c r="G7" s="805"/>
      <c r="H7" s="195"/>
      <c r="I7" s="201" t="s">
        <v>165</v>
      </c>
      <c r="J7" s="810" t="s">
        <v>166</v>
      </c>
      <c r="K7" s="811"/>
      <c r="L7" s="201" t="s">
        <v>167</v>
      </c>
      <c r="M7" s="812" t="s">
        <v>168</v>
      </c>
      <c r="N7" s="813"/>
      <c r="O7" s="814"/>
      <c r="P7" s="810" t="s">
        <v>169</v>
      </c>
      <c r="Q7" s="810"/>
      <c r="R7" s="202" t="s">
        <v>170</v>
      </c>
      <c r="S7" s="815" t="s">
        <v>17</v>
      </c>
      <c r="T7" s="810"/>
      <c r="U7" s="815" t="s">
        <v>171</v>
      </c>
      <c r="V7" s="815"/>
      <c r="W7" s="810"/>
    </row>
    <row r="8" spans="1:24" x14ac:dyDescent="0.25">
      <c r="A8" s="614"/>
      <c r="B8" s="615"/>
      <c r="C8" s="615"/>
      <c r="D8" s="522"/>
      <c r="E8" s="194"/>
      <c r="F8" s="806"/>
      <c r="G8" s="807"/>
      <c r="H8" s="203"/>
      <c r="I8" s="204">
        <v>1</v>
      </c>
      <c r="J8" s="816" t="s">
        <v>172</v>
      </c>
      <c r="K8" s="817"/>
      <c r="L8" s="204" t="s">
        <v>173</v>
      </c>
      <c r="M8" s="818">
        <f>L24</f>
        <v>0</v>
      </c>
      <c r="N8" s="819"/>
      <c r="O8" s="820"/>
      <c r="P8" s="816">
        <f>0.187</f>
        <v>0.187</v>
      </c>
      <c r="Q8" s="816"/>
      <c r="R8" s="205"/>
      <c r="S8" s="821">
        <f>M8/1000*P8</f>
        <v>0</v>
      </c>
      <c r="T8" s="822"/>
      <c r="U8" s="863" t="str">
        <f>IF(SUM(S8:T17)=0,"",SUM(S8:T17))</f>
        <v/>
      </c>
      <c r="V8" s="863"/>
      <c r="W8" s="863"/>
    </row>
    <row r="9" spans="1:24" ht="17.25" x14ac:dyDescent="0.25">
      <c r="A9" s="614"/>
      <c r="B9" s="615"/>
      <c r="C9" s="615"/>
      <c r="D9" s="522"/>
      <c r="E9" s="194"/>
      <c r="F9" s="806"/>
      <c r="G9" s="807"/>
      <c r="H9" s="203"/>
      <c r="I9" s="206">
        <v>2</v>
      </c>
      <c r="J9" s="823" t="s">
        <v>25</v>
      </c>
      <c r="K9" s="824"/>
      <c r="L9" s="206" t="s">
        <v>174</v>
      </c>
      <c r="M9" s="825">
        <f>L64</f>
        <v>0</v>
      </c>
      <c r="N9" s="826"/>
      <c r="O9" s="827"/>
      <c r="P9" s="828">
        <f>R9*10 ^-7</f>
        <v>8.25E-4</v>
      </c>
      <c r="Q9" s="824"/>
      <c r="R9" s="207">
        <v>8250</v>
      </c>
      <c r="S9" s="829">
        <f>M9*P9</f>
        <v>0</v>
      </c>
      <c r="T9" s="830"/>
      <c r="U9" s="864"/>
      <c r="V9" s="864"/>
      <c r="W9" s="864"/>
    </row>
    <row r="10" spans="1:24" x14ac:dyDescent="0.25">
      <c r="A10" s="614"/>
      <c r="B10" s="615"/>
      <c r="C10" s="615"/>
      <c r="D10" s="522"/>
      <c r="E10" s="194"/>
      <c r="F10" s="806"/>
      <c r="G10" s="807"/>
      <c r="H10" s="203"/>
      <c r="I10" s="206">
        <v>3</v>
      </c>
      <c r="J10" s="823" t="s">
        <v>175</v>
      </c>
      <c r="K10" s="824"/>
      <c r="L10" s="206" t="s">
        <v>176</v>
      </c>
      <c r="M10" s="835"/>
      <c r="N10" s="836"/>
      <c r="O10" s="837"/>
      <c r="P10" s="828"/>
      <c r="Q10" s="824"/>
      <c r="R10" s="208"/>
      <c r="S10" s="832"/>
      <c r="T10" s="833"/>
      <c r="U10" s="864"/>
      <c r="V10" s="864"/>
      <c r="W10" s="864"/>
    </row>
    <row r="11" spans="1:24" x14ac:dyDescent="0.25">
      <c r="A11" s="614"/>
      <c r="B11" s="615"/>
      <c r="C11" s="615"/>
      <c r="D11" s="522"/>
      <c r="E11" s="194"/>
      <c r="F11" s="806"/>
      <c r="G11" s="807"/>
      <c r="H11" s="203"/>
      <c r="I11" s="206">
        <v>4</v>
      </c>
      <c r="J11" s="823" t="s">
        <v>177</v>
      </c>
      <c r="K11" s="824"/>
      <c r="L11" s="206" t="s">
        <v>176</v>
      </c>
      <c r="M11" s="835"/>
      <c r="N11" s="836"/>
      <c r="O11" s="837"/>
      <c r="P11" s="828"/>
      <c r="Q11" s="824"/>
      <c r="R11" s="208"/>
      <c r="S11" s="832"/>
      <c r="T11" s="833"/>
      <c r="U11" s="864"/>
      <c r="V11" s="864"/>
      <c r="W11" s="864"/>
    </row>
    <row r="12" spans="1:24" x14ac:dyDescent="0.25">
      <c r="A12" s="614"/>
      <c r="B12" s="615"/>
      <c r="C12" s="615"/>
      <c r="D12" s="522"/>
      <c r="E12" s="194"/>
      <c r="F12" s="806"/>
      <c r="G12" s="807"/>
      <c r="H12" s="203"/>
      <c r="I12" s="206">
        <v>5</v>
      </c>
      <c r="J12" s="823" t="s">
        <v>33</v>
      </c>
      <c r="K12" s="824"/>
      <c r="L12" s="206" t="s">
        <v>29</v>
      </c>
      <c r="M12" s="835"/>
      <c r="N12" s="836"/>
      <c r="O12" s="837"/>
      <c r="P12" s="828"/>
      <c r="Q12" s="824"/>
      <c r="R12" s="208"/>
      <c r="S12" s="832"/>
      <c r="T12" s="833"/>
      <c r="U12" s="864"/>
      <c r="V12" s="864"/>
      <c r="W12" s="864"/>
    </row>
    <row r="13" spans="1:24" x14ac:dyDescent="0.25">
      <c r="A13" s="614"/>
      <c r="B13" s="615"/>
      <c r="C13" s="615"/>
      <c r="D13" s="522"/>
      <c r="E13" s="194"/>
      <c r="F13" s="806"/>
      <c r="G13" s="807"/>
      <c r="H13" s="203"/>
      <c r="I13" s="206">
        <v>6</v>
      </c>
      <c r="J13" s="823" t="s">
        <v>31</v>
      </c>
      <c r="K13" s="824"/>
      <c r="L13" s="206" t="s">
        <v>29</v>
      </c>
      <c r="M13" s="835"/>
      <c r="N13" s="836"/>
      <c r="O13" s="837"/>
      <c r="P13" s="828"/>
      <c r="Q13" s="824"/>
      <c r="R13" s="208"/>
      <c r="S13" s="832"/>
      <c r="T13" s="833"/>
      <c r="U13" s="864"/>
      <c r="V13" s="864"/>
      <c r="W13" s="864"/>
    </row>
    <row r="14" spans="1:24" x14ac:dyDescent="0.25">
      <c r="A14" s="614"/>
      <c r="B14" s="615"/>
      <c r="C14" s="615"/>
      <c r="D14" s="522"/>
      <c r="E14" s="194"/>
      <c r="F14" s="806"/>
      <c r="G14" s="807"/>
      <c r="H14" s="203"/>
      <c r="I14" s="206">
        <v>7</v>
      </c>
      <c r="J14" s="823" t="s">
        <v>32</v>
      </c>
      <c r="K14" s="824"/>
      <c r="L14" s="206" t="s">
        <v>29</v>
      </c>
      <c r="M14" s="825">
        <f>L106/1000</f>
        <v>0</v>
      </c>
      <c r="N14" s="826"/>
      <c r="O14" s="827"/>
      <c r="P14" s="828">
        <f>R14*10^-4</f>
        <v>1.1000000000000001</v>
      </c>
      <c r="Q14" s="824"/>
      <c r="R14" s="207">
        <v>11000</v>
      </c>
      <c r="S14" s="829">
        <f>M14*P14</f>
        <v>0</v>
      </c>
      <c r="T14" s="830"/>
      <c r="U14" s="864"/>
      <c r="V14" s="864"/>
      <c r="W14" s="864"/>
    </row>
    <row r="15" spans="1:24" x14ac:dyDescent="0.25">
      <c r="A15" s="614"/>
      <c r="B15" s="615"/>
      <c r="C15" s="615"/>
      <c r="D15" s="522"/>
      <c r="E15" s="194"/>
      <c r="F15" s="806"/>
      <c r="G15" s="807"/>
      <c r="H15" s="203"/>
      <c r="I15" s="206">
        <v>8</v>
      </c>
      <c r="J15" s="823" t="s">
        <v>28</v>
      </c>
      <c r="K15" s="824"/>
      <c r="L15" s="206" t="s">
        <v>29</v>
      </c>
      <c r="M15" s="825">
        <f>L147/1000</f>
        <v>0</v>
      </c>
      <c r="N15" s="826"/>
      <c r="O15" s="827"/>
      <c r="P15" s="828">
        <f>R15*10^-4</f>
        <v>1.02</v>
      </c>
      <c r="Q15" s="824"/>
      <c r="R15" s="207">
        <v>10200</v>
      </c>
      <c r="S15" s="829">
        <f>M15*P15</f>
        <v>0</v>
      </c>
      <c r="T15" s="830"/>
      <c r="U15" s="864"/>
      <c r="V15" s="864"/>
      <c r="W15" s="864"/>
    </row>
    <row r="16" spans="1:24" x14ac:dyDescent="0.25">
      <c r="A16" s="614"/>
      <c r="B16" s="615"/>
      <c r="C16" s="615"/>
      <c r="D16" s="522"/>
      <c r="E16" s="194"/>
      <c r="F16" s="806"/>
      <c r="G16" s="807"/>
      <c r="H16" s="203"/>
      <c r="I16" s="206">
        <v>9</v>
      </c>
      <c r="J16" s="823" t="s">
        <v>178</v>
      </c>
      <c r="K16" s="824"/>
      <c r="L16" s="206" t="s">
        <v>29</v>
      </c>
      <c r="M16" s="831"/>
      <c r="N16" s="832"/>
      <c r="O16" s="833"/>
      <c r="P16" s="834"/>
      <c r="Q16" s="834"/>
      <c r="R16" s="209"/>
      <c r="S16" s="832"/>
      <c r="T16" s="833"/>
      <c r="U16" s="864"/>
      <c r="V16" s="864"/>
      <c r="W16" s="864"/>
    </row>
    <row r="17" spans="1:28" x14ac:dyDescent="0.25">
      <c r="A17" s="523"/>
      <c r="B17" s="603"/>
      <c r="C17" s="603"/>
      <c r="D17" s="524"/>
      <c r="E17" s="194"/>
      <c r="F17" s="808"/>
      <c r="G17" s="809"/>
      <c r="H17" s="203"/>
      <c r="I17" s="210">
        <v>10</v>
      </c>
      <c r="J17" s="800" t="s">
        <v>103</v>
      </c>
      <c r="K17" s="801"/>
      <c r="L17" s="211"/>
      <c r="M17" s="802"/>
      <c r="N17" s="803"/>
      <c r="O17" s="801"/>
      <c r="P17" s="800"/>
      <c r="Q17" s="800"/>
      <c r="R17" s="211"/>
      <c r="S17" s="803"/>
      <c r="T17" s="801"/>
      <c r="U17" s="865"/>
      <c r="V17" s="865"/>
      <c r="W17" s="865"/>
    </row>
    <row r="18" spans="1:28" ht="21" customHeight="1" x14ac:dyDescent="0.25"/>
    <row r="19" spans="1:28" ht="15" customHeight="1" x14ac:dyDescent="0.25">
      <c r="B19" s="613" t="s">
        <v>46</v>
      </c>
      <c r="C19" s="600"/>
      <c r="D19" s="520"/>
      <c r="F19" s="616" t="s">
        <v>179</v>
      </c>
      <c r="G19" s="616"/>
      <c r="H19" s="616"/>
      <c r="I19" s="616"/>
      <c r="J19" s="616"/>
      <c r="K19" s="616"/>
      <c r="L19" s="616"/>
      <c r="M19" s="616"/>
      <c r="N19" s="616"/>
      <c r="O19" s="616"/>
      <c r="P19" s="616"/>
      <c r="Q19" s="616"/>
      <c r="R19" s="616"/>
      <c r="S19" s="616"/>
      <c r="T19" s="616"/>
      <c r="U19" s="616"/>
      <c r="V19" s="616"/>
      <c r="W19" s="616"/>
      <c r="X19" s="213"/>
    </row>
    <row r="20" spans="1:28" x14ac:dyDescent="0.25">
      <c r="B20" s="614"/>
      <c r="C20" s="615"/>
      <c r="D20" s="522"/>
      <c r="F20" s="616"/>
      <c r="G20" s="616"/>
      <c r="H20" s="616"/>
      <c r="I20" s="616"/>
      <c r="J20" s="616"/>
      <c r="K20" s="616"/>
      <c r="L20" s="616"/>
      <c r="M20" s="616"/>
      <c r="N20" s="616"/>
      <c r="O20" s="616"/>
      <c r="P20" s="616"/>
      <c r="Q20" s="616"/>
      <c r="R20" s="616"/>
      <c r="S20" s="616"/>
      <c r="T20" s="616"/>
      <c r="U20" s="616"/>
      <c r="V20" s="616"/>
      <c r="W20" s="616"/>
      <c r="X20" s="213"/>
    </row>
    <row r="21" spans="1:28" x14ac:dyDescent="0.25">
      <c r="B21" s="614"/>
      <c r="C21" s="615"/>
      <c r="D21" s="522"/>
      <c r="F21" s="616"/>
      <c r="G21" s="617"/>
      <c r="H21" s="617"/>
      <c r="I21" s="617"/>
      <c r="J21" s="617"/>
      <c r="K21" s="617"/>
      <c r="L21" s="619" t="s">
        <v>180</v>
      </c>
      <c r="M21" s="620"/>
      <c r="N21" s="625" t="s">
        <v>181</v>
      </c>
      <c r="O21" s="633" t="s">
        <v>44</v>
      </c>
      <c r="P21" s="634"/>
      <c r="Q21" s="625" t="s">
        <v>182</v>
      </c>
      <c r="R21" s="782"/>
      <c r="S21" s="625" t="s">
        <v>183</v>
      </c>
      <c r="T21" s="625" t="s">
        <v>184</v>
      </c>
      <c r="U21" s="784" t="s">
        <v>185</v>
      </c>
      <c r="V21" s="785"/>
      <c r="W21" s="786"/>
      <c r="X21" s="213"/>
    </row>
    <row r="22" spans="1:28" ht="15" customHeight="1" x14ac:dyDescent="0.25">
      <c r="B22" s="614"/>
      <c r="C22" s="615"/>
      <c r="D22" s="522"/>
      <c r="F22" s="616"/>
      <c r="G22" s="617"/>
      <c r="H22" s="617"/>
      <c r="I22" s="617"/>
      <c r="J22" s="617"/>
      <c r="K22" s="617"/>
      <c r="L22" s="621"/>
      <c r="M22" s="622"/>
      <c r="N22" s="626"/>
      <c r="O22" s="629" t="s">
        <v>186</v>
      </c>
      <c r="P22" s="579"/>
      <c r="Q22" s="626"/>
      <c r="R22" s="783"/>
      <c r="S22" s="626"/>
      <c r="T22" s="626"/>
      <c r="U22" s="787"/>
      <c r="V22" s="788"/>
      <c r="W22" s="789"/>
      <c r="X22" s="213"/>
    </row>
    <row r="23" spans="1:28" ht="12.75" customHeight="1" x14ac:dyDescent="0.25">
      <c r="B23" s="614"/>
      <c r="C23" s="615"/>
      <c r="D23" s="522"/>
      <c r="F23" s="616"/>
      <c r="G23" s="617"/>
      <c r="H23" s="617"/>
      <c r="I23" s="617"/>
      <c r="J23" s="617"/>
      <c r="K23" s="617"/>
      <c r="L23" s="623"/>
      <c r="M23" s="624"/>
      <c r="N23" s="627"/>
      <c r="O23" s="630"/>
      <c r="P23" s="631"/>
      <c r="Q23" s="627"/>
      <c r="R23" s="627"/>
      <c r="S23" s="627"/>
      <c r="T23" s="627"/>
      <c r="U23" s="790"/>
      <c r="V23" s="791"/>
      <c r="W23" s="789"/>
      <c r="X23" s="213"/>
    </row>
    <row r="24" spans="1:28" ht="19.5" customHeight="1" x14ac:dyDescent="0.25">
      <c r="B24" s="523"/>
      <c r="C24" s="603"/>
      <c r="D24" s="524"/>
      <c r="F24" s="618"/>
      <c r="G24" s="618"/>
      <c r="H24" s="618"/>
      <c r="I24" s="618"/>
      <c r="J24" s="618"/>
      <c r="K24" s="618"/>
      <c r="L24" s="798">
        <f>L25-L26</f>
        <v>0</v>
      </c>
      <c r="M24" s="799"/>
      <c r="N24" s="214">
        <f>IF(L24=0,0,L24*$P$8*10^-3)</f>
        <v>0</v>
      </c>
      <c r="O24" s="678" t="str">
        <f>IF(L24=0,"",L24/$T$5)</f>
        <v/>
      </c>
      <c r="P24" s="679"/>
      <c r="Q24" s="798" t="str">
        <f>IF((L42+L30+L55)=0,"",L42+L30+L55)</f>
        <v/>
      </c>
      <c r="R24" s="799"/>
      <c r="S24" s="215" t="e">
        <f>L24-Q24</f>
        <v>#VALUE!</v>
      </c>
      <c r="T24" s="216" t="e">
        <f>Q24/L24</f>
        <v>#VALUE!</v>
      </c>
      <c r="U24" s="792"/>
      <c r="V24" s="793"/>
      <c r="W24" s="794"/>
      <c r="X24" s="213"/>
      <c r="Z24" s="217"/>
      <c r="AA24" s="217"/>
      <c r="AB24" s="217"/>
    </row>
    <row r="25" spans="1:28" ht="15.75" customHeight="1" outlineLevel="1" x14ac:dyDescent="0.25">
      <c r="B25" s="218"/>
      <c r="C25" s="218"/>
      <c r="D25" s="218"/>
      <c r="F25" s="219"/>
      <c r="G25" s="220" t="s">
        <v>187</v>
      </c>
      <c r="H25" s="220"/>
      <c r="I25" s="220"/>
      <c r="J25" s="220"/>
      <c r="K25" s="221"/>
      <c r="L25" s="639"/>
      <c r="M25" s="587"/>
      <c r="N25" s="222"/>
      <c r="O25" s="223"/>
      <c r="P25" s="223"/>
      <c r="Q25" s="224"/>
      <c r="R25" s="224"/>
      <c r="S25" s="224"/>
      <c r="T25" s="225"/>
      <c r="U25" s="226"/>
      <c r="V25" s="226"/>
      <c r="W25" s="226"/>
      <c r="X25" s="213"/>
      <c r="Z25" s="217"/>
      <c r="AA25" s="217"/>
      <c r="AB25" s="217"/>
    </row>
    <row r="26" spans="1:28" ht="17.25" customHeight="1" outlineLevel="1" x14ac:dyDescent="0.25">
      <c r="B26" s="218"/>
      <c r="C26" s="218"/>
      <c r="D26" s="218"/>
      <c r="F26" s="219"/>
      <c r="G26" s="220" t="s">
        <v>188</v>
      </c>
      <c r="H26" s="220"/>
      <c r="I26" s="220"/>
      <c r="J26" s="220"/>
      <c r="K26" s="221"/>
      <c r="L26" s="639"/>
      <c r="M26" s="587"/>
      <c r="N26" s="222"/>
      <c r="O26" s="223"/>
      <c r="P26" s="223"/>
      <c r="Q26" s="224"/>
      <c r="R26" s="224"/>
      <c r="S26" s="224"/>
      <c r="T26" s="225"/>
      <c r="U26" s="226"/>
      <c r="V26" s="226"/>
      <c r="W26" s="226"/>
      <c r="X26" s="213"/>
      <c r="Z26" s="217"/>
      <c r="AA26" s="217"/>
      <c r="AB26" s="217"/>
    </row>
    <row r="27" spans="1:28" ht="15.75" customHeight="1" x14ac:dyDescent="0.25">
      <c r="D27" s="30"/>
      <c r="X27" s="213"/>
    </row>
    <row r="28" spans="1:28" ht="30" customHeight="1" x14ac:dyDescent="0.25">
      <c r="C28" s="519" t="s">
        <v>49</v>
      </c>
      <c r="D28" s="520"/>
      <c r="F28" s="680" t="s">
        <v>23</v>
      </c>
      <c r="G28" s="684" t="s">
        <v>189</v>
      </c>
      <c r="H28" s="685"/>
      <c r="I28" s="685"/>
      <c r="J28" s="685"/>
      <c r="K28" s="686"/>
      <c r="L28" s="693" t="s">
        <v>190</v>
      </c>
      <c r="M28" s="694"/>
      <c r="N28" s="699" t="s">
        <v>181</v>
      </c>
      <c r="O28" s="671" t="s">
        <v>44</v>
      </c>
      <c r="P28" s="672"/>
      <c r="Q28" s="593" t="s">
        <v>191</v>
      </c>
      <c r="R28" s="594"/>
      <c r="S28" s="795" t="s">
        <v>192</v>
      </c>
      <c r="T28" s="599" t="s">
        <v>193</v>
      </c>
      <c r="U28" s="600"/>
      <c r="V28" s="601"/>
      <c r="W28" s="605" t="s">
        <v>194</v>
      </c>
    </row>
    <row r="29" spans="1:28" ht="28.5" customHeight="1" x14ac:dyDescent="0.25">
      <c r="C29" s="521"/>
      <c r="D29" s="522"/>
      <c r="F29" s="681"/>
      <c r="G29" s="687"/>
      <c r="H29" s="688"/>
      <c r="I29" s="688"/>
      <c r="J29" s="688"/>
      <c r="K29" s="689"/>
      <c r="L29" s="695"/>
      <c r="M29" s="696"/>
      <c r="N29" s="700"/>
      <c r="O29" s="797" t="s">
        <v>195</v>
      </c>
      <c r="P29" s="652"/>
      <c r="Q29" s="595"/>
      <c r="R29" s="596"/>
      <c r="S29" s="796"/>
      <c r="T29" s="602"/>
      <c r="U29" s="603"/>
      <c r="V29" s="604"/>
      <c r="W29" s="606"/>
    </row>
    <row r="30" spans="1:28" ht="19.5" customHeight="1" x14ac:dyDescent="0.25">
      <c r="C30" s="523"/>
      <c r="D30" s="524"/>
      <c r="F30" s="683"/>
      <c r="G30" s="690"/>
      <c r="H30" s="691"/>
      <c r="I30" s="691"/>
      <c r="J30" s="691"/>
      <c r="K30" s="692"/>
      <c r="L30" s="610">
        <f>IF(SUM(L32:M38)=0,0,SUM(L32:M38))</f>
        <v>0</v>
      </c>
      <c r="M30" s="611"/>
      <c r="N30" s="227">
        <f t="shared" ref="N30" si="0">IF(L30=0,0,L30*$P$8*10^-3)</f>
        <v>0</v>
      </c>
      <c r="O30" s="608" t="str">
        <f>IF(L30="","",IF($T$5=0,"",(L30/$T$5)))</f>
        <v/>
      </c>
      <c r="P30" s="657"/>
      <c r="Q30" s="610">
        <f>IF(SUM(Q32:R38)=0,0,SUM(Q32:R38))</f>
        <v>0</v>
      </c>
      <c r="R30" s="611"/>
      <c r="S30" s="228" t="str">
        <f>IF(L30=0,"",L30-Q30)</f>
        <v/>
      </c>
      <c r="T30" s="612" t="str">
        <f>IF(L30=0,"",SUM(Q32:R38)/L30)</f>
        <v/>
      </c>
      <c r="U30" s="603"/>
      <c r="V30" s="604"/>
      <c r="W30" s="229"/>
    </row>
    <row r="31" spans="1:28" ht="3" customHeight="1" x14ac:dyDescent="0.25">
      <c r="D31" s="230"/>
      <c r="F31" s="218"/>
      <c r="G31" s="231"/>
      <c r="H31" s="231"/>
      <c r="I31" s="231"/>
      <c r="J31" s="231"/>
      <c r="K31" s="231"/>
      <c r="L31" s="552"/>
      <c r="M31" s="552"/>
      <c r="N31" s="232"/>
      <c r="S31" s="212"/>
    </row>
    <row r="32" spans="1:28" x14ac:dyDescent="0.25">
      <c r="D32" s="553" t="s">
        <v>53</v>
      </c>
      <c r="F32" s="233" t="s">
        <v>58</v>
      </c>
      <c r="G32" s="666" t="s">
        <v>196</v>
      </c>
      <c r="H32" s="667"/>
      <c r="I32" s="667"/>
      <c r="J32" s="667"/>
      <c r="K32" s="668"/>
      <c r="L32" s="639"/>
      <c r="M32" s="587"/>
      <c r="N32" s="234">
        <f>IF(L32=0,0,L32*$P$8*10^-3)</f>
        <v>0</v>
      </c>
      <c r="O32" s="780" t="str">
        <f t="shared" ref="O32:O38" si="1">IF(L32="","",IF($T$5=0,"",(L32/$T$5)))</f>
        <v/>
      </c>
      <c r="P32" s="781"/>
      <c r="Q32" s="639"/>
      <c r="R32" s="587"/>
      <c r="S32" s="235" t="str">
        <f t="shared" ref="S32:S38" si="2">IF(L32=0,"",L32-Q32)</f>
        <v/>
      </c>
      <c r="T32" s="777" t="str">
        <f>IF(L32=0,"",Q32/L32)</f>
        <v/>
      </c>
      <c r="U32" s="778"/>
      <c r="V32" s="779"/>
      <c r="W32" s="229"/>
    </row>
    <row r="33" spans="3:24" x14ac:dyDescent="0.25">
      <c r="D33" s="554"/>
      <c r="F33" s="236" t="s">
        <v>59</v>
      </c>
      <c r="G33" s="582" t="s">
        <v>197</v>
      </c>
      <c r="H33" s="583"/>
      <c r="I33" s="583"/>
      <c r="J33" s="583"/>
      <c r="K33" s="584"/>
      <c r="L33" s="639"/>
      <c r="M33" s="587"/>
      <c r="N33" s="237">
        <f t="shared" ref="N33:N38" si="3">IF(L33=0,0,L33*$P$8*10^-3)</f>
        <v>0</v>
      </c>
      <c r="O33" s="775" t="str">
        <f t="shared" si="1"/>
        <v/>
      </c>
      <c r="P33" s="776"/>
      <c r="Q33" s="639"/>
      <c r="R33" s="587"/>
      <c r="S33" s="235" t="str">
        <f t="shared" si="2"/>
        <v/>
      </c>
      <c r="T33" s="777" t="str">
        <f t="shared" ref="T33:T38" si="4">IF(L33=0,"",Q33/L33)</f>
        <v/>
      </c>
      <c r="U33" s="778"/>
      <c r="V33" s="779"/>
      <c r="W33" s="229"/>
    </row>
    <row r="34" spans="3:24" x14ac:dyDescent="0.25">
      <c r="D34" s="555"/>
      <c r="F34" s="236" t="s">
        <v>60</v>
      </c>
      <c r="G34" s="582" t="s">
        <v>198</v>
      </c>
      <c r="H34" s="583"/>
      <c r="I34" s="583"/>
      <c r="J34" s="583"/>
      <c r="K34" s="584"/>
      <c r="L34" s="639"/>
      <c r="M34" s="587"/>
      <c r="N34" s="237">
        <f t="shared" si="3"/>
        <v>0</v>
      </c>
      <c r="O34" s="775" t="str">
        <f t="shared" si="1"/>
        <v/>
      </c>
      <c r="P34" s="776"/>
      <c r="Q34" s="639"/>
      <c r="R34" s="587"/>
      <c r="S34" s="235" t="str">
        <f t="shared" si="2"/>
        <v/>
      </c>
      <c r="T34" s="777" t="str">
        <f t="shared" si="4"/>
        <v/>
      </c>
      <c r="U34" s="778"/>
      <c r="V34" s="779"/>
      <c r="W34" s="229"/>
    </row>
    <row r="35" spans="3:24" x14ac:dyDescent="0.25">
      <c r="D35" s="555"/>
      <c r="F35" s="236" t="s">
        <v>62</v>
      </c>
      <c r="G35" s="582"/>
      <c r="H35" s="583"/>
      <c r="I35" s="583"/>
      <c r="J35" s="583"/>
      <c r="K35" s="584"/>
      <c r="L35" s="639"/>
      <c r="M35" s="587"/>
      <c r="N35" s="237">
        <f t="shared" si="3"/>
        <v>0</v>
      </c>
      <c r="O35" s="775" t="str">
        <f t="shared" si="1"/>
        <v/>
      </c>
      <c r="P35" s="776"/>
      <c r="Q35" s="639"/>
      <c r="R35" s="587"/>
      <c r="S35" s="235" t="str">
        <f t="shared" si="2"/>
        <v/>
      </c>
      <c r="T35" s="777" t="str">
        <f t="shared" si="4"/>
        <v/>
      </c>
      <c r="U35" s="778"/>
      <c r="V35" s="779"/>
      <c r="W35" s="229"/>
    </row>
    <row r="36" spans="3:24" x14ac:dyDescent="0.25">
      <c r="D36" s="555"/>
      <c r="F36" s="236" t="s">
        <v>63</v>
      </c>
      <c r="G36" s="582"/>
      <c r="H36" s="583"/>
      <c r="I36" s="583"/>
      <c r="J36" s="583"/>
      <c r="K36" s="584"/>
      <c r="L36" s="639"/>
      <c r="M36" s="587"/>
      <c r="N36" s="237">
        <f t="shared" si="3"/>
        <v>0</v>
      </c>
      <c r="O36" s="775" t="str">
        <f t="shared" si="1"/>
        <v/>
      </c>
      <c r="P36" s="776"/>
      <c r="Q36" s="639"/>
      <c r="R36" s="587"/>
      <c r="S36" s="235" t="str">
        <f t="shared" si="2"/>
        <v/>
      </c>
      <c r="T36" s="777" t="str">
        <f t="shared" si="4"/>
        <v/>
      </c>
      <c r="U36" s="778"/>
      <c r="V36" s="779"/>
      <c r="W36" s="229"/>
    </row>
    <row r="37" spans="3:24" x14ac:dyDescent="0.25">
      <c r="D37" s="555"/>
      <c r="F37" s="236" t="s">
        <v>110</v>
      </c>
      <c r="G37" s="582"/>
      <c r="H37" s="583"/>
      <c r="I37" s="583"/>
      <c r="J37" s="583"/>
      <c r="K37" s="584"/>
      <c r="L37" s="639"/>
      <c r="M37" s="587"/>
      <c r="N37" s="237">
        <f t="shared" si="3"/>
        <v>0</v>
      </c>
      <c r="O37" s="238" t="str">
        <f t="shared" si="1"/>
        <v/>
      </c>
      <c r="P37" s="239"/>
      <c r="Q37" s="639"/>
      <c r="R37" s="587"/>
      <c r="S37" s="235" t="str">
        <f t="shared" si="2"/>
        <v/>
      </c>
      <c r="T37" s="777" t="str">
        <f t="shared" si="4"/>
        <v/>
      </c>
      <c r="U37" s="778"/>
      <c r="V37" s="779"/>
      <c r="W37" s="229"/>
    </row>
    <row r="38" spans="3:24" x14ac:dyDescent="0.25">
      <c r="D38" s="556"/>
      <c r="F38" s="238" t="s">
        <v>111</v>
      </c>
      <c r="G38" s="589"/>
      <c r="H38" s="590"/>
      <c r="I38" s="590"/>
      <c r="J38" s="590"/>
      <c r="K38" s="591"/>
      <c r="L38" s="639"/>
      <c r="M38" s="587"/>
      <c r="N38" s="240">
        <f t="shared" si="3"/>
        <v>0</v>
      </c>
      <c r="O38" s="775" t="str">
        <f t="shared" si="1"/>
        <v/>
      </c>
      <c r="P38" s="776"/>
      <c r="Q38" s="639"/>
      <c r="R38" s="587"/>
      <c r="S38" s="235" t="str">
        <f t="shared" si="2"/>
        <v/>
      </c>
      <c r="T38" s="777" t="str">
        <f t="shared" si="4"/>
        <v/>
      </c>
      <c r="U38" s="778"/>
      <c r="V38" s="779"/>
      <c r="W38" s="229"/>
    </row>
    <row r="40" spans="3:24" ht="14.45" customHeight="1" x14ac:dyDescent="0.25">
      <c r="C40" s="519" t="s">
        <v>49</v>
      </c>
      <c r="D40" s="520"/>
      <c r="F40" s="731" t="s">
        <v>199</v>
      </c>
      <c r="G40" s="735" t="s">
        <v>200</v>
      </c>
      <c r="H40" s="736"/>
      <c r="I40" s="736"/>
      <c r="J40" s="736"/>
      <c r="K40" s="737"/>
      <c r="L40" s="744" t="s">
        <v>190</v>
      </c>
      <c r="M40" s="745"/>
      <c r="N40" s="564" t="s">
        <v>181</v>
      </c>
      <c r="O40" s="760" t="s">
        <v>44</v>
      </c>
      <c r="P40" s="761"/>
      <c r="Q40" s="567" t="s">
        <v>191</v>
      </c>
      <c r="R40" s="568"/>
      <c r="S40" s="773" t="s">
        <v>192</v>
      </c>
      <c r="T40" s="573" t="s">
        <v>193</v>
      </c>
      <c r="U40" s="574"/>
      <c r="V40" s="575"/>
      <c r="W40" s="576" t="s">
        <v>194</v>
      </c>
    </row>
    <row r="41" spans="3:24" ht="14.45" customHeight="1" x14ac:dyDescent="0.25">
      <c r="C41" s="521"/>
      <c r="D41" s="522"/>
      <c r="F41" s="732"/>
      <c r="G41" s="738"/>
      <c r="H41" s="739"/>
      <c r="I41" s="739"/>
      <c r="J41" s="739"/>
      <c r="K41" s="740"/>
      <c r="L41" s="746"/>
      <c r="M41" s="747"/>
      <c r="N41" s="565"/>
      <c r="O41" s="772" t="s">
        <v>195</v>
      </c>
      <c r="P41" s="652"/>
      <c r="Q41" s="569"/>
      <c r="R41" s="570"/>
      <c r="S41" s="774"/>
      <c r="T41" s="549"/>
      <c r="U41" s="550"/>
      <c r="V41" s="551"/>
      <c r="W41" s="577"/>
    </row>
    <row r="42" spans="3:24" ht="14.45" customHeight="1" x14ac:dyDescent="0.25">
      <c r="C42" s="523"/>
      <c r="D42" s="524"/>
      <c r="F42" s="734"/>
      <c r="G42" s="741"/>
      <c r="H42" s="742"/>
      <c r="I42" s="742"/>
      <c r="J42" s="742"/>
      <c r="K42" s="743"/>
      <c r="L42" s="547">
        <f>IF(SUM(L44:M51)=0,0,SUM(L44:M51))</f>
        <v>0</v>
      </c>
      <c r="M42" s="548"/>
      <c r="N42" s="241">
        <f t="shared" ref="N42" si="5">IF(L42=0,0,L42*$P$8*10^-3)</f>
        <v>0</v>
      </c>
      <c r="O42" s="759" t="str">
        <f>IF(L42="","",IF($T$5=0,"",(L42/$T$5)))</f>
        <v/>
      </c>
      <c r="P42" s="657"/>
      <c r="Q42" s="547">
        <f>IF(SUM(Q44:R50)=0,0,SUM(Q44:R50))</f>
        <v>0</v>
      </c>
      <c r="R42" s="548"/>
      <c r="S42" s="242" t="str">
        <f t="shared" ref="S42:S51" si="6">IF(L42=0,"",L42-Q42)</f>
        <v/>
      </c>
      <c r="T42" s="549" t="str">
        <f>IF(L42=0,"",SUM(Q44:R50)/L42)</f>
        <v/>
      </c>
      <c r="U42" s="550"/>
      <c r="V42" s="551"/>
      <c r="W42" s="229"/>
    </row>
    <row r="43" spans="3:24" ht="17.25" x14ac:dyDescent="0.25">
      <c r="D43" s="230"/>
      <c r="F43" s="218"/>
      <c r="G43" s="231"/>
      <c r="H43" s="231"/>
      <c r="I43" s="243"/>
      <c r="J43" s="243"/>
      <c r="K43" s="243"/>
      <c r="L43" s="635"/>
      <c r="M43" s="635"/>
      <c r="N43" s="212"/>
      <c r="O43" s="212"/>
      <c r="P43" s="212"/>
      <c r="T43" s="244"/>
      <c r="U43" s="244"/>
      <c r="V43" s="244"/>
      <c r="X43" s="212"/>
    </row>
    <row r="44" spans="3:24" x14ac:dyDescent="0.25">
      <c r="D44" s="553" t="s">
        <v>53</v>
      </c>
      <c r="F44" s="245" t="s">
        <v>201</v>
      </c>
      <c r="G44" s="557" t="s">
        <v>202</v>
      </c>
      <c r="H44" s="558"/>
      <c r="I44" s="558"/>
      <c r="J44" s="558"/>
      <c r="K44" s="559"/>
      <c r="L44" s="639"/>
      <c r="M44" s="587"/>
      <c r="N44" s="246">
        <f t="shared" ref="N44:N51" si="7">IF(L44=0,0,L44*$P$8*10^-3)</f>
        <v>0</v>
      </c>
      <c r="O44" s="759" t="str">
        <f t="shared" ref="O44:O51" si="8">IF(L44="","",IF($T$5=0,"",(L44/$T$5)))</f>
        <v/>
      </c>
      <c r="P44" s="657"/>
      <c r="Q44" s="639"/>
      <c r="R44" s="587"/>
      <c r="S44" s="242" t="str">
        <f t="shared" si="6"/>
        <v/>
      </c>
      <c r="T44" s="518" t="str">
        <f>IF(L44=0,"",Q44/L44)</f>
        <v/>
      </c>
      <c r="U44" s="518"/>
      <c r="V44" s="518"/>
      <c r="W44" s="229"/>
    </row>
    <row r="45" spans="3:24" x14ac:dyDescent="0.25">
      <c r="D45" s="554"/>
      <c r="F45" s="247" t="s">
        <v>203</v>
      </c>
      <c r="G45" s="511" t="s">
        <v>204</v>
      </c>
      <c r="H45" s="512"/>
      <c r="I45" s="512"/>
      <c r="J45" s="512"/>
      <c r="K45" s="513"/>
      <c r="L45" s="639"/>
      <c r="M45" s="587"/>
      <c r="N45" s="248">
        <f t="shared" si="7"/>
        <v>0</v>
      </c>
      <c r="O45" s="759" t="str">
        <f t="shared" si="8"/>
        <v/>
      </c>
      <c r="P45" s="657"/>
      <c r="Q45" s="639"/>
      <c r="R45" s="587"/>
      <c r="S45" s="249" t="str">
        <f t="shared" si="6"/>
        <v/>
      </c>
      <c r="T45" s="518" t="str">
        <f t="shared" ref="T45:T51" si="9">IF(L45=0,"",Q45/L45)</f>
        <v/>
      </c>
      <c r="U45" s="518"/>
      <c r="V45" s="518"/>
      <c r="W45" s="229"/>
    </row>
    <row r="46" spans="3:24" x14ac:dyDescent="0.25">
      <c r="D46" s="555"/>
      <c r="F46" s="247" t="s">
        <v>205</v>
      </c>
      <c r="G46" s="511" t="s">
        <v>206</v>
      </c>
      <c r="H46" s="512"/>
      <c r="I46" s="512"/>
      <c r="J46" s="512"/>
      <c r="K46" s="513"/>
      <c r="L46" s="639"/>
      <c r="M46" s="587"/>
      <c r="N46" s="248">
        <f t="shared" si="7"/>
        <v>0</v>
      </c>
      <c r="O46" s="759" t="str">
        <f t="shared" si="8"/>
        <v/>
      </c>
      <c r="P46" s="657"/>
      <c r="Q46" s="639"/>
      <c r="R46" s="587"/>
      <c r="S46" s="249" t="str">
        <f t="shared" si="6"/>
        <v/>
      </c>
      <c r="T46" s="518" t="str">
        <f t="shared" si="9"/>
        <v/>
      </c>
      <c r="U46" s="518"/>
      <c r="V46" s="518"/>
      <c r="W46" s="229"/>
    </row>
    <row r="47" spans="3:24" x14ac:dyDescent="0.25">
      <c r="D47" s="555"/>
      <c r="F47" s="247" t="s">
        <v>207</v>
      </c>
      <c r="G47" s="511"/>
      <c r="H47" s="512"/>
      <c r="I47" s="512"/>
      <c r="J47" s="512"/>
      <c r="K47" s="513"/>
      <c r="L47" s="639"/>
      <c r="M47" s="587"/>
      <c r="N47" s="248">
        <f t="shared" si="7"/>
        <v>0</v>
      </c>
      <c r="O47" s="759" t="str">
        <f t="shared" si="8"/>
        <v/>
      </c>
      <c r="P47" s="657"/>
      <c r="Q47" s="639"/>
      <c r="R47" s="587"/>
      <c r="S47" s="249" t="str">
        <f t="shared" si="6"/>
        <v/>
      </c>
      <c r="T47" s="518" t="str">
        <f t="shared" si="9"/>
        <v/>
      </c>
      <c r="U47" s="518"/>
      <c r="V47" s="518"/>
      <c r="W47" s="229"/>
    </row>
    <row r="48" spans="3:24" x14ac:dyDescent="0.25">
      <c r="D48" s="555"/>
      <c r="F48" s="247" t="s">
        <v>208</v>
      </c>
      <c r="G48" s="511"/>
      <c r="H48" s="512"/>
      <c r="I48" s="512"/>
      <c r="J48" s="512"/>
      <c r="K48" s="513"/>
      <c r="L48" s="639"/>
      <c r="M48" s="587"/>
      <c r="N48" s="248">
        <f t="shared" si="7"/>
        <v>0</v>
      </c>
      <c r="O48" s="759" t="str">
        <f t="shared" si="8"/>
        <v/>
      </c>
      <c r="P48" s="657"/>
      <c r="Q48" s="639"/>
      <c r="R48" s="587"/>
      <c r="S48" s="249" t="str">
        <f t="shared" si="6"/>
        <v/>
      </c>
      <c r="T48" s="518" t="str">
        <f t="shared" si="9"/>
        <v/>
      </c>
      <c r="U48" s="518"/>
      <c r="V48" s="518"/>
      <c r="W48" s="229"/>
    </row>
    <row r="49" spans="2:24" x14ac:dyDescent="0.25">
      <c r="D49" s="555"/>
      <c r="F49" s="247" t="s">
        <v>209</v>
      </c>
      <c r="G49" s="511"/>
      <c r="H49" s="512"/>
      <c r="I49" s="512"/>
      <c r="J49" s="512"/>
      <c r="K49" s="513"/>
      <c r="L49" s="639"/>
      <c r="M49" s="587"/>
      <c r="N49" s="248">
        <f t="shared" si="7"/>
        <v>0</v>
      </c>
      <c r="O49" s="759" t="str">
        <f t="shared" si="8"/>
        <v/>
      </c>
      <c r="P49" s="657"/>
      <c r="Q49" s="639"/>
      <c r="R49" s="587"/>
      <c r="S49" s="249" t="str">
        <f t="shared" si="6"/>
        <v/>
      </c>
      <c r="T49" s="518" t="str">
        <f t="shared" si="9"/>
        <v/>
      </c>
      <c r="U49" s="518"/>
      <c r="V49" s="518"/>
      <c r="W49" s="229"/>
    </row>
    <row r="50" spans="2:24" x14ac:dyDescent="0.25">
      <c r="D50" s="555"/>
      <c r="F50" s="247" t="s">
        <v>210</v>
      </c>
      <c r="G50" s="511"/>
      <c r="H50" s="512"/>
      <c r="I50" s="512"/>
      <c r="J50" s="512"/>
      <c r="K50" s="513"/>
      <c r="L50" s="639"/>
      <c r="M50" s="587"/>
      <c r="N50" s="248">
        <f t="shared" si="7"/>
        <v>0</v>
      </c>
      <c r="O50" s="759" t="str">
        <f t="shared" si="8"/>
        <v/>
      </c>
      <c r="P50" s="657"/>
      <c r="Q50" s="639"/>
      <c r="R50" s="587"/>
      <c r="S50" s="250" t="str">
        <f t="shared" si="6"/>
        <v/>
      </c>
      <c r="T50" s="518" t="str">
        <f t="shared" si="9"/>
        <v/>
      </c>
      <c r="U50" s="518"/>
      <c r="V50" s="518"/>
      <c r="W50" s="229"/>
    </row>
    <row r="51" spans="2:24" x14ac:dyDescent="0.25">
      <c r="D51" s="556"/>
      <c r="F51" s="251" t="s">
        <v>211</v>
      </c>
      <c r="G51" s="660"/>
      <c r="H51" s="661"/>
      <c r="I51" s="661"/>
      <c r="J51" s="661"/>
      <c r="K51" s="662"/>
      <c r="L51" s="639"/>
      <c r="M51" s="587"/>
      <c r="N51" s="252">
        <f t="shared" si="7"/>
        <v>0</v>
      </c>
      <c r="O51" s="759" t="str">
        <f t="shared" si="8"/>
        <v/>
      </c>
      <c r="P51" s="657"/>
      <c r="Q51" s="639"/>
      <c r="R51" s="587"/>
      <c r="S51" s="253" t="str">
        <f t="shared" si="6"/>
        <v/>
      </c>
      <c r="T51" s="563" t="str">
        <f t="shared" si="9"/>
        <v/>
      </c>
      <c r="U51" s="563"/>
      <c r="V51" s="563"/>
      <c r="W51" s="229"/>
    </row>
    <row r="53" spans="2:24" ht="14.45" customHeight="1" x14ac:dyDescent="0.25">
      <c r="C53" s="519" t="s">
        <v>49</v>
      </c>
      <c r="D53" s="520"/>
      <c r="F53" s="525" t="s">
        <v>212</v>
      </c>
      <c r="G53" s="528" t="s">
        <v>213</v>
      </c>
      <c r="H53" s="529"/>
      <c r="I53" s="529"/>
      <c r="J53" s="529"/>
      <c r="K53" s="530"/>
      <c r="L53" s="537" t="s">
        <v>190</v>
      </c>
      <c r="M53" s="538"/>
      <c r="N53" s="541" t="s">
        <v>181</v>
      </c>
      <c r="O53" s="658" t="s">
        <v>44</v>
      </c>
      <c r="P53" s="659"/>
      <c r="Q53" s="543" t="s">
        <v>191</v>
      </c>
      <c r="R53" s="544"/>
      <c r="S53" s="643" t="s">
        <v>192</v>
      </c>
      <c r="T53" s="645" t="s">
        <v>193</v>
      </c>
      <c r="U53" s="646"/>
      <c r="V53" s="647"/>
      <c r="W53" s="509" t="s">
        <v>194</v>
      </c>
    </row>
    <row r="54" spans="2:24" ht="14.45" customHeight="1" x14ac:dyDescent="0.25">
      <c r="C54" s="521"/>
      <c r="D54" s="522"/>
      <c r="F54" s="526"/>
      <c r="G54" s="531"/>
      <c r="H54" s="532"/>
      <c r="I54" s="532"/>
      <c r="J54" s="532"/>
      <c r="K54" s="533"/>
      <c r="L54" s="539"/>
      <c r="M54" s="540"/>
      <c r="N54" s="542"/>
      <c r="O54" s="651" t="s">
        <v>195</v>
      </c>
      <c r="P54" s="652"/>
      <c r="Q54" s="545"/>
      <c r="R54" s="546"/>
      <c r="S54" s="644"/>
      <c r="T54" s="648"/>
      <c r="U54" s="649"/>
      <c r="V54" s="650"/>
      <c r="W54" s="510"/>
    </row>
    <row r="55" spans="2:24" ht="14.45" customHeight="1" x14ac:dyDescent="0.25">
      <c r="C55" s="523"/>
      <c r="D55" s="524"/>
      <c r="F55" s="655"/>
      <c r="G55" s="534"/>
      <c r="H55" s="535"/>
      <c r="I55" s="535"/>
      <c r="J55" s="535"/>
      <c r="K55" s="536"/>
      <c r="L55" s="653">
        <f>L57</f>
        <v>0</v>
      </c>
      <c r="M55" s="654"/>
      <c r="N55" s="254">
        <f t="shared" ref="N55" si="10">IF(L55=0,0,L55*$P$8*10^-3)</f>
        <v>0</v>
      </c>
      <c r="O55" s="656" t="str">
        <f>IF(L55="","",IF($T$5=0,"",(L55/$T$5)))</f>
        <v/>
      </c>
      <c r="P55" s="657"/>
      <c r="Q55" s="653">
        <f>IF(SUM(Q57:R63)=0,0,SUM(Q57:R63))</f>
        <v>0</v>
      </c>
      <c r="R55" s="654"/>
      <c r="S55" s="254" t="str">
        <f t="shared" ref="S55:S57" si="11">IF(L55=0,"",L55-Q55)</f>
        <v/>
      </c>
      <c r="T55" s="648" t="str">
        <f>IF(L55=0,"",SUM(Q57:R63)/L55)</f>
        <v/>
      </c>
      <c r="U55" s="649"/>
      <c r="V55" s="650"/>
      <c r="W55" s="229"/>
    </row>
    <row r="56" spans="2:24" ht="17.25" x14ac:dyDescent="0.25">
      <c r="D56" s="230"/>
      <c r="F56" s="218"/>
      <c r="G56" s="231"/>
      <c r="H56" s="231"/>
      <c r="I56" s="231"/>
      <c r="J56" s="243"/>
      <c r="K56" s="243"/>
      <c r="L56" s="635"/>
      <c r="M56" s="635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</row>
    <row r="57" spans="2:24" x14ac:dyDescent="0.25">
      <c r="D57" s="218"/>
      <c r="F57" s="255" t="s">
        <v>214</v>
      </c>
      <c r="G57" s="636" t="s">
        <v>215</v>
      </c>
      <c r="H57" s="637"/>
      <c r="I57" s="637"/>
      <c r="J57" s="637"/>
      <c r="K57" s="638"/>
      <c r="L57" s="639"/>
      <c r="M57" s="587"/>
      <c r="N57" s="256">
        <f t="shared" ref="N57" si="12">IF(L57=0,0,L57*$P$8*10^-3)</f>
        <v>0</v>
      </c>
      <c r="O57" s="640" t="str">
        <f>IF(L57=0,"",(L57/$T$5))</f>
        <v/>
      </c>
      <c r="P57" s="587"/>
      <c r="Q57" s="641"/>
      <c r="R57" s="587"/>
      <c r="S57" s="256" t="str">
        <f t="shared" si="11"/>
        <v/>
      </c>
      <c r="T57" s="642" t="str">
        <f>IF(Q57=0,"",L57/Q57)</f>
        <v/>
      </c>
      <c r="U57" s="642"/>
      <c r="V57" s="642"/>
      <c r="W57" s="257" t="str">
        <f>IF(R57=0," ",(CONCATENATE(#REF!," / ",R57)))</f>
        <v xml:space="preserve"> </v>
      </c>
    </row>
    <row r="59" spans="2:24" ht="14.45" customHeight="1" x14ac:dyDescent="0.25">
      <c r="B59" s="613" t="s">
        <v>46</v>
      </c>
      <c r="C59" s="600"/>
      <c r="D59" s="520"/>
      <c r="F59" s="616" t="s">
        <v>216</v>
      </c>
      <c r="G59" s="616"/>
      <c r="H59" s="616"/>
      <c r="I59" s="616"/>
      <c r="J59" s="616"/>
      <c r="K59" s="616"/>
      <c r="L59" s="616"/>
      <c r="M59" s="616"/>
      <c r="N59" s="616"/>
      <c r="O59" s="616"/>
      <c r="P59" s="616"/>
      <c r="Q59" s="616"/>
      <c r="R59" s="616"/>
      <c r="S59" s="616"/>
      <c r="T59" s="616"/>
      <c r="U59" s="616"/>
      <c r="V59" s="616"/>
      <c r="W59" s="616"/>
    </row>
    <row r="60" spans="2:24" ht="14.45" customHeight="1" x14ac:dyDescent="0.25">
      <c r="B60" s="614"/>
      <c r="C60" s="615"/>
      <c r="D60" s="522"/>
      <c r="F60" s="616"/>
      <c r="G60" s="616"/>
      <c r="H60" s="616"/>
      <c r="I60" s="616"/>
      <c r="J60" s="616"/>
      <c r="K60" s="616"/>
      <c r="L60" s="616"/>
      <c r="M60" s="616"/>
      <c r="N60" s="616"/>
      <c r="O60" s="616"/>
      <c r="P60" s="616"/>
      <c r="Q60" s="616"/>
      <c r="R60" s="616"/>
      <c r="S60" s="616"/>
      <c r="T60" s="616"/>
      <c r="U60" s="616"/>
      <c r="V60" s="616"/>
      <c r="W60" s="616"/>
    </row>
    <row r="61" spans="2:24" ht="14.45" customHeight="1" x14ac:dyDescent="0.25">
      <c r="B61" s="614"/>
      <c r="C61" s="615"/>
      <c r="D61" s="522"/>
      <c r="F61" s="616"/>
      <c r="G61" s="617"/>
      <c r="H61" s="617"/>
      <c r="I61" s="617"/>
      <c r="J61" s="617"/>
      <c r="K61" s="617"/>
      <c r="L61" s="619" t="s">
        <v>217</v>
      </c>
      <c r="M61" s="620"/>
      <c r="N61" s="625" t="s">
        <v>181</v>
      </c>
      <c r="O61" s="633" t="s">
        <v>44</v>
      </c>
      <c r="P61" s="634"/>
      <c r="Q61" s="628"/>
      <c r="R61" s="752"/>
      <c r="S61" s="600"/>
      <c r="T61" s="600"/>
      <c r="U61" s="600"/>
      <c r="V61" s="600"/>
      <c r="W61" s="520"/>
    </row>
    <row r="62" spans="2:24" ht="14.45" customHeight="1" x14ac:dyDescent="0.25">
      <c r="B62" s="614"/>
      <c r="C62" s="615"/>
      <c r="D62" s="522"/>
      <c r="F62" s="616"/>
      <c r="G62" s="617"/>
      <c r="H62" s="617"/>
      <c r="I62" s="617"/>
      <c r="J62" s="617"/>
      <c r="K62" s="617"/>
      <c r="L62" s="621"/>
      <c r="M62" s="622"/>
      <c r="N62" s="626"/>
      <c r="O62" s="629" t="s">
        <v>218</v>
      </c>
      <c r="P62" s="579"/>
      <c r="Q62" s="720"/>
      <c r="R62" s="753"/>
      <c r="S62" s="552"/>
      <c r="T62" s="552"/>
      <c r="U62" s="552"/>
      <c r="V62" s="552"/>
      <c r="W62" s="522"/>
    </row>
    <row r="63" spans="2:24" ht="14.45" customHeight="1" x14ac:dyDescent="0.25">
      <c r="B63" s="614"/>
      <c r="C63" s="615"/>
      <c r="D63" s="522"/>
      <c r="F63" s="616"/>
      <c r="G63" s="617"/>
      <c r="H63" s="617"/>
      <c r="I63" s="617"/>
      <c r="J63" s="617"/>
      <c r="K63" s="617"/>
      <c r="L63" s="623"/>
      <c r="M63" s="624"/>
      <c r="N63" s="627"/>
      <c r="O63" s="630"/>
      <c r="P63" s="631"/>
      <c r="Q63" s="754"/>
      <c r="R63" s="753"/>
      <c r="S63" s="552"/>
      <c r="T63" s="552"/>
      <c r="U63" s="552"/>
      <c r="V63" s="552"/>
      <c r="W63" s="522"/>
    </row>
    <row r="64" spans="2:24" x14ac:dyDescent="0.25">
      <c r="B64" s="523"/>
      <c r="C64" s="603"/>
      <c r="D64" s="524"/>
      <c r="F64" s="618"/>
      <c r="G64" s="618"/>
      <c r="H64" s="618"/>
      <c r="I64" s="618"/>
      <c r="J64" s="618"/>
      <c r="K64" s="618"/>
      <c r="L64" s="676">
        <f>L70+L83+L97</f>
        <v>0</v>
      </c>
      <c r="M64" s="677"/>
      <c r="N64" s="258">
        <f>L64*$P$9</f>
        <v>0</v>
      </c>
      <c r="O64" s="678" t="str">
        <f>IF(L64=0,"",L64/$T$5)</f>
        <v/>
      </c>
      <c r="P64" s="679"/>
      <c r="Q64" s="523"/>
      <c r="R64" s="603"/>
      <c r="S64" s="603"/>
      <c r="T64" s="603"/>
      <c r="U64" s="603"/>
      <c r="V64" s="603"/>
      <c r="W64" s="524"/>
    </row>
    <row r="65" spans="3:23" x14ac:dyDescent="0.25">
      <c r="D65" s="30"/>
    </row>
    <row r="67" spans="3:23" ht="14.45" customHeight="1" x14ac:dyDescent="0.25">
      <c r="C67" s="519" t="s">
        <v>49</v>
      </c>
      <c r="D67" s="520"/>
      <c r="F67" s="680" t="s">
        <v>23</v>
      </c>
      <c r="G67" s="684" t="s">
        <v>189</v>
      </c>
      <c r="H67" s="685"/>
      <c r="I67" s="685"/>
      <c r="J67" s="685"/>
      <c r="K67" s="686"/>
      <c r="L67" s="693" t="s">
        <v>219</v>
      </c>
      <c r="M67" s="694"/>
      <c r="N67" s="699" t="s">
        <v>181</v>
      </c>
      <c r="O67" s="671" t="s">
        <v>44</v>
      </c>
      <c r="P67" s="672"/>
      <c r="Q67" s="593" t="s">
        <v>191</v>
      </c>
      <c r="R67" s="594"/>
      <c r="S67" s="597" t="s">
        <v>192</v>
      </c>
      <c r="T67" s="599" t="s">
        <v>193</v>
      </c>
      <c r="U67" s="600"/>
      <c r="V67" s="601"/>
      <c r="W67" s="605" t="s">
        <v>194</v>
      </c>
    </row>
    <row r="68" spans="3:23" ht="14.45" customHeight="1" x14ac:dyDescent="0.25">
      <c r="C68" s="521"/>
      <c r="D68" s="522"/>
      <c r="F68" s="681"/>
      <c r="G68" s="687"/>
      <c r="H68" s="688"/>
      <c r="I68" s="688"/>
      <c r="J68" s="688"/>
      <c r="K68" s="689"/>
      <c r="L68" s="695"/>
      <c r="M68" s="696"/>
      <c r="N68" s="700"/>
      <c r="O68" s="607" t="s">
        <v>220</v>
      </c>
      <c r="P68" s="579"/>
      <c r="Q68" s="595"/>
      <c r="R68" s="596"/>
      <c r="S68" s="598"/>
      <c r="T68" s="602"/>
      <c r="U68" s="603"/>
      <c r="V68" s="604"/>
      <c r="W68" s="606"/>
    </row>
    <row r="69" spans="3:23" ht="14.45" customHeight="1" x14ac:dyDescent="0.25">
      <c r="C69" s="614"/>
      <c r="D69" s="522"/>
      <c r="F69" s="681"/>
      <c r="G69" s="687"/>
      <c r="H69" s="688"/>
      <c r="I69" s="688"/>
      <c r="J69" s="688"/>
      <c r="K69" s="689"/>
      <c r="L69" s="697"/>
      <c r="M69" s="698"/>
      <c r="N69" s="701"/>
      <c r="O69" s="630"/>
      <c r="P69" s="631"/>
      <c r="Q69" s="259"/>
      <c r="R69" s="260"/>
      <c r="S69" s="259"/>
      <c r="T69" s="261"/>
      <c r="U69" s="262"/>
      <c r="V69" s="263"/>
      <c r="W69" s="264"/>
    </row>
    <row r="70" spans="3:23" ht="14.45" customHeight="1" x14ac:dyDescent="0.25">
      <c r="C70" s="523"/>
      <c r="D70" s="524"/>
      <c r="F70" s="762"/>
      <c r="G70" s="690"/>
      <c r="H70" s="691"/>
      <c r="I70" s="691"/>
      <c r="J70" s="691"/>
      <c r="K70" s="692"/>
      <c r="L70" s="608">
        <f>IF(SUM(L72:M78)=0,0,SUM(L72:M78))</f>
        <v>0</v>
      </c>
      <c r="M70" s="609"/>
      <c r="N70" s="227">
        <f>L70*$P$9</f>
        <v>0</v>
      </c>
      <c r="O70" s="608" t="str">
        <f>IF(L70="","",IF($T$5=0,"",(L70/$T$5)))</f>
        <v/>
      </c>
      <c r="P70" s="657"/>
      <c r="Q70" s="610">
        <f>IF(SUM(Q72:R78)=0,0,SUM(Q72:R78))</f>
        <v>0</v>
      </c>
      <c r="R70" s="611"/>
      <c r="S70" s="265" t="str">
        <f t="shared" ref="S70:S78" si="13">IF(L70=0,"",L70-Q70)</f>
        <v/>
      </c>
      <c r="T70" s="612" t="str">
        <f>IF(L70=0,"",SUM(Q72:R78)/L70)</f>
        <v/>
      </c>
      <c r="U70" s="603"/>
      <c r="V70" s="604"/>
      <c r="W70" s="229" t="str">
        <f>IF(D73=0,"",SUM(H74:H76)/D73)</f>
        <v/>
      </c>
    </row>
    <row r="71" spans="3:23" ht="17.25" x14ac:dyDescent="0.25">
      <c r="D71" s="230"/>
      <c r="F71" s="218"/>
      <c r="G71" s="231"/>
      <c r="H71" s="231"/>
      <c r="I71" s="231"/>
      <c r="J71" s="231"/>
      <c r="K71" s="231"/>
      <c r="L71" s="552"/>
      <c r="M71" s="552"/>
      <c r="N71" s="232"/>
    </row>
    <row r="72" spans="3:23" x14ac:dyDescent="0.25">
      <c r="D72" s="553" t="s">
        <v>53</v>
      </c>
      <c r="F72" s="233" t="s">
        <v>58</v>
      </c>
      <c r="G72" s="666" t="s">
        <v>196</v>
      </c>
      <c r="H72" s="667"/>
      <c r="I72" s="667"/>
      <c r="J72" s="667"/>
      <c r="K72" s="668"/>
      <c r="L72" s="639">
        <v>0</v>
      </c>
      <c r="M72" s="587"/>
      <c r="N72" s="234">
        <f t="shared" ref="N72:N78" si="14">L72*$P$9</f>
        <v>0</v>
      </c>
      <c r="O72" s="665" t="str">
        <f t="shared" ref="O72:O78" si="15">IF(L72="","",IF($T$5=0,"",(L72/$T$5)))</f>
        <v/>
      </c>
      <c r="P72" s="757"/>
      <c r="Q72" s="639"/>
      <c r="R72" s="587"/>
      <c r="S72" s="266" t="str">
        <f t="shared" si="13"/>
        <v/>
      </c>
      <c r="T72" s="588" t="str">
        <f>IF(L72=0,"",Q72/L72)</f>
        <v/>
      </c>
      <c r="U72" s="588"/>
      <c r="V72" s="588"/>
      <c r="W72" s="229" t="str">
        <f>IF(R72=0," ",(CONCATENATE(#REF!," / ",R72)))</f>
        <v xml:space="preserve"> </v>
      </c>
    </row>
    <row r="73" spans="3:23" x14ac:dyDescent="0.25">
      <c r="D73" s="554"/>
      <c r="F73" s="267" t="s">
        <v>59</v>
      </c>
      <c r="G73" s="582" t="s">
        <v>197</v>
      </c>
      <c r="H73" s="583"/>
      <c r="I73" s="583"/>
      <c r="J73" s="583"/>
      <c r="K73" s="584"/>
      <c r="L73" s="639">
        <v>0</v>
      </c>
      <c r="M73" s="587"/>
      <c r="N73" s="237">
        <f t="shared" si="14"/>
        <v>0</v>
      </c>
      <c r="O73" s="665" t="str">
        <f t="shared" si="15"/>
        <v/>
      </c>
      <c r="P73" s="757"/>
      <c r="Q73" s="639"/>
      <c r="R73" s="587"/>
      <c r="S73" s="268" t="str">
        <f t="shared" si="13"/>
        <v/>
      </c>
      <c r="T73" s="588" t="str">
        <f t="shared" ref="T73:T78" si="16">IF(L73=0,"",Q73/L73)</f>
        <v/>
      </c>
      <c r="U73" s="588"/>
      <c r="V73" s="588"/>
      <c r="W73" s="229" t="str">
        <f>IF(R73=0," ",(CONCATENATE(#REF!," / ",R73)))</f>
        <v xml:space="preserve"> </v>
      </c>
    </row>
    <row r="74" spans="3:23" x14ac:dyDescent="0.25">
      <c r="D74" s="555"/>
      <c r="F74" s="267" t="s">
        <v>60</v>
      </c>
      <c r="G74" s="582" t="s">
        <v>198</v>
      </c>
      <c r="H74" s="583"/>
      <c r="I74" s="583"/>
      <c r="J74" s="583"/>
      <c r="K74" s="584"/>
      <c r="L74" s="639">
        <v>0</v>
      </c>
      <c r="M74" s="587"/>
      <c r="N74" s="237">
        <f t="shared" si="14"/>
        <v>0</v>
      </c>
      <c r="O74" s="665" t="str">
        <f t="shared" si="15"/>
        <v/>
      </c>
      <c r="P74" s="757"/>
      <c r="Q74" s="639"/>
      <c r="R74" s="587"/>
      <c r="S74" s="268" t="str">
        <f t="shared" si="13"/>
        <v/>
      </c>
      <c r="T74" s="588" t="str">
        <f t="shared" si="16"/>
        <v/>
      </c>
      <c r="U74" s="588"/>
      <c r="V74" s="588"/>
      <c r="W74" s="229" t="str">
        <f>IF(R74=0," ",(CONCATENATE(#REF!," / ",R74)))</f>
        <v xml:space="preserve"> </v>
      </c>
    </row>
    <row r="75" spans="3:23" x14ac:dyDescent="0.25">
      <c r="D75" s="555"/>
      <c r="F75" s="267" t="s">
        <v>62</v>
      </c>
      <c r="G75" s="582"/>
      <c r="H75" s="583"/>
      <c r="I75" s="583"/>
      <c r="J75" s="583"/>
      <c r="K75" s="584"/>
      <c r="L75" s="639">
        <v>0</v>
      </c>
      <c r="M75" s="587"/>
      <c r="N75" s="237">
        <f t="shared" si="14"/>
        <v>0</v>
      </c>
      <c r="O75" s="665" t="str">
        <f t="shared" si="15"/>
        <v/>
      </c>
      <c r="P75" s="757"/>
      <c r="Q75" s="639"/>
      <c r="R75" s="587"/>
      <c r="S75" s="268" t="str">
        <f t="shared" si="13"/>
        <v/>
      </c>
      <c r="T75" s="588" t="str">
        <f t="shared" si="16"/>
        <v/>
      </c>
      <c r="U75" s="588"/>
      <c r="V75" s="588"/>
      <c r="W75" s="229" t="str">
        <f>IF(R75=0," ",(CONCATENATE(#REF!," / ",R75)))</f>
        <v xml:space="preserve"> </v>
      </c>
    </row>
    <row r="76" spans="3:23" x14ac:dyDescent="0.25">
      <c r="D76" s="555"/>
      <c r="F76" s="267" t="s">
        <v>63</v>
      </c>
      <c r="G76" s="582"/>
      <c r="H76" s="583"/>
      <c r="I76" s="583"/>
      <c r="J76" s="583"/>
      <c r="K76" s="584"/>
      <c r="L76" s="639">
        <v>0</v>
      </c>
      <c r="M76" s="587"/>
      <c r="N76" s="237">
        <f t="shared" si="14"/>
        <v>0</v>
      </c>
      <c r="O76" s="665" t="str">
        <f t="shared" si="15"/>
        <v/>
      </c>
      <c r="P76" s="757"/>
      <c r="Q76" s="639"/>
      <c r="R76" s="587"/>
      <c r="S76" s="268" t="str">
        <f t="shared" si="13"/>
        <v/>
      </c>
      <c r="T76" s="588" t="str">
        <f t="shared" si="16"/>
        <v/>
      </c>
      <c r="U76" s="588"/>
      <c r="V76" s="588"/>
      <c r="W76" s="229" t="str">
        <f>IF(R76=0," ",(CONCATENATE(#REF!," / ",R76)))</f>
        <v xml:space="preserve"> </v>
      </c>
    </row>
    <row r="77" spans="3:23" x14ac:dyDescent="0.25">
      <c r="D77" s="555"/>
      <c r="F77" s="267" t="s">
        <v>110</v>
      </c>
      <c r="G77" s="582"/>
      <c r="H77" s="583"/>
      <c r="I77" s="583"/>
      <c r="J77" s="583"/>
      <c r="K77" s="584"/>
      <c r="L77" s="639">
        <v>0</v>
      </c>
      <c r="M77" s="587"/>
      <c r="N77" s="237">
        <f t="shared" si="14"/>
        <v>0</v>
      </c>
      <c r="O77" s="665" t="str">
        <f t="shared" si="15"/>
        <v/>
      </c>
      <c r="P77" s="757"/>
      <c r="Q77" s="639"/>
      <c r="R77" s="587"/>
      <c r="S77" s="268" t="str">
        <f t="shared" si="13"/>
        <v/>
      </c>
      <c r="T77" s="588" t="str">
        <f t="shared" si="16"/>
        <v/>
      </c>
      <c r="U77" s="588"/>
      <c r="V77" s="588"/>
      <c r="W77" s="229" t="str">
        <f>IF(R77=0," ",(CONCATENATE(#REF!," / ",R77)))</f>
        <v xml:space="preserve"> </v>
      </c>
    </row>
    <row r="78" spans="3:23" x14ac:dyDescent="0.25">
      <c r="D78" s="556"/>
      <c r="F78" s="269" t="s">
        <v>111</v>
      </c>
      <c r="G78" s="589"/>
      <c r="H78" s="590"/>
      <c r="I78" s="590"/>
      <c r="J78" s="590"/>
      <c r="K78" s="591"/>
      <c r="L78" s="639">
        <v>0</v>
      </c>
      <c r="M78" s="587"/>
      <c r="N78" s="240">
        <f t="shared" si="14"/>
        <v>0</v>
      </c>
      <c r="O78" s="665" t="str">
        <f t="shared" si="15"/>
        <v/>
      </c>
      <c r="P78" s="757"/>
      <c r="Q78" s="639"/>
      <c r="R78" s="587"/>
      <c r="S78" s="270" t="str">
        <f t="shared" si="13"/>
        <v/>
      </c>
      <c r="T78" s="588" t="str">
        <f t="shared" si="16"/>
        <v/>
      </c>
      <c r="U78" s="588"/>
      <c r="V78" s="588"/>
      <c r="W78" s="229" t="str">
        <f>IF(R78=0," ",(CONCATENATE(#REF!," / ",R78)))</f>
        <v xml:space="preserve"> </v>
      </c>
    </row>
    <row r="80" spans="3:23" ht="14.45" customHeight="1" x14ac:dyDescent="0.25">
      <c r="C80" s="519" t="s">
        <v>49</v>
      </c>
      <c r="D80" s="520"/>
      <c r="F80" s="731" t="s">
        <v>199</v>
      </c>
      <c r="G80" s="735" t="s">
        <v>200</v>
      </c>
      <c r="H80" s="736"/>
      <c r="I80" s="736"/>
      <c r="J80" s="736"/>
      <c r="K80" s="737"/>
      <c r="L80" s="744" t="s">
        <v>219</v>
      </c>
      <c r="M80" s="745"/>
      <c r="N80" s="564" t="s">
        <v>181</v>
      </c>
      <c r="O80" s="760" t="s">
        <v>44</v>
      </c>
      <c r="P80" s="761"/>
      <c r="Q80" s="567" t="s">
        <v>191</v>
      </c>
      <c r="R80" s="568"/>
      <c r="S80" s="571" t="s">
        <v>192</v>
      </c>
      <c r="T80" s="573" t="s">
        <v>193</v>
      </c>
      <c r="U80" s="574"/>
      <c r="V80" s="575"/>
      <c r="W80" s="576" t="s">
        <v>194</v>
      </c>
    </row>
    <row r="81" spans="3:23" ht="14.45" customHeight="1" x14ac:dyDescent="0.25">
      <c r="C81" s="521"/>
      <c r="D81" s="522"/>
      <c r="F81" s="732"/>
      <c r="G81" s="738"/>
      <c r="H81" s="739"/>
      <c r="I81" s="739"/>
      <c r="J81" s="739"/>
      <c r="K81" s="740"/>
      <c r="L81" s="746"/>
      <c r="M81" s="747"/>
      <c r="N81" s="565"/>
      <c r="O81" s="578" t="s">
        <v>220</v>
      </c>
      <c r="P81" s="579"/>
      <c r="Q81" s="569"/>
      <c r="R81" s="570"/>
      <c r="S81" s="572"/>
      <c r="T81" s="549"/>
      <c r="U81" s="550"/>
      <c r="V81" s="551"/>
      <c r="W81" s="577"/>
    </row>
    <row r="82" spans="3:23" ht="14.45" customHeight="1" x14ac:dyDescent="0.25">
      <c r="C82" s="614"/>
      <c r="D82" s="522"/>
      <c r="F82" s="732"/>
      <c r="G82" s="738"/>
      <c r="H82" s="739"/>
      <c r="I82" s="739"/>
      <c r="J82" s="739"/>
      <c r="K82" s="740"/>
      <c r="L82" s="748"/>
      <c r="M82" s="749"/>
      <c r="N82" s="566"/>
      <c r="O82" s="630"/>
      <c r="P82" s="631"/>
      <c r="Q82" s="271"/>
      <c r="R82" s="272"/>
      <c r="S82" s="259"/>
      <c r="T82" s="261"/>
      <c r="U82" s="262"/>
      <c r="V82" s="263"/>
      <c r="W82" s="264"/>
    </row>
    <row r="83" spans="3:23" ht="14.45" customHeight="1" x14ac:dyDescent="0.25">
      <c r="C83" s="523"/>
      <c r="D83" s="524"/>
      <c r="F83" s="758"/>
      <c r="G83" s="741"/>
      <c r="H83" s="742"/>
      <c r="I83" s="742"/>
      <c r="J83" s="742"/>
      <c r="K83" s="743"/>
      <c r="L83" s="547">
        <f>IF(SUM(L85:M92)=0,0,SUM(L85:M92))</f>
        <v>0</v>
      </c>
      <c r="M83" s="548"/>
      <c r="N83" s="241">
        <f>L83*$P$9</f>
        <v>0</v>
      </c>
      <c r="O83" s="759" t="str">
        <f>IF(L83="","",IF($T$5=0,"",(L83/$T$5)))</f>
        <v/>
      </c>
      <c r="P83" s="657"/>
      <c r="Q83" s="547">
        <f>IF(SUM(Q85:R91)=0,0,SUM(Q85:R91))</f>
        <v>0</v>
      </c>
      <c r="R83" s="548"/>
      <c r="S83" s="273" t="str">
        <f t="shared" ref="S83:S92" si="17">IF(L83=0,"",L83-Q83)</f>
        <v/>
      </c>
      <c r="T83" s="549" t="str">
        <f>IF(L83=0,"",SUM(Q85:R91)/L83)</f>
        <v/>
      </c>
      <c r="U83" s="550"/>
      <c r="V83" s="551"/>
      <c r="W83" s="229"/>
    </row>
    <row r="84" spans="3:23" ht="17.25" x14ac:dyDescent="0.25">
      <c r="D84" s="230"/>
      <c r="F84" s="218"/>
      <c r="G84" s="231"/>
      <c r="H84" s="231"/>
      <c r="I84" s="231"/>
      <c r="J84" s="231"/>
      <c r="K84" s="231"/>
      <c r="L84" s="552">
        <v>0</v>
      </c>
      <c r="M84" s="552"/>
      <c r="N84" s="244"/>
      <c r="T84" s="244"/>
      <c r="U84" s="244"/>
      <c r="V84" s="244"/>
    </row>
    <row r="85" spans="3:23" x14ac:dyDescent="0.25">
      <c r="D85" s="553" t="s">
        <v>53</v>
      </c>
      <c r="F85" s="274" t="s">
        <v>201</v>
      </c>
      <c r="G85" s="557" t="s">
        <v>202</v>
      </c>
      <c r="H85" s="558"/>
      <c r="I85" s="558"/>
      <c r="J85" s="558"/>
      <c r="K85" s="559"/>
      <c r="L85" s="639">
        <v>0</v>
      </c>
      <c r="M85" s="587"/>
      <c r="N85" s="246">
        <f t="shared" ref="N85:N92" si="18">L85*$P$9</f>
        <v>0</v>
      </c>
      <c r="O85" s="663" t="str">
        <f t="shared" ref="O85:O92" si="19">IF(L85="","",IF($T$5=0,"",(L85/$T$5)))</f>
        <v/>
      </c>
      <c r="P85" s="756"/>
      <c r="Q85" s="639"/>
      <c r="R85" s="587"/>
      <c r="S85" s="242" t="str">
        <f t="shared" si="17"/>
        <v/>
      </c>
      <c r="T85" s="518" t="str">
        <f>IF(L85=0,"",Q85/L85)</f>
        <v/>
      </c>
      <c r="U85" s="518"/>
      <c r="V85" s="518"/>
      <c r="W85" s="229"/>
    </row>
    <row r="86" spans="3:23" x14ac:dyDescent="0.25">
      <c r="D86" s="554"/>
      <c r="F86" s="275" t="s">
        <v>203</v>
      </c>
      <c r="G86" s="511" t="s">
        <v>204</v>
      </c>
      <c r="H86" s="512"/>
      <c r="I86" s="512"/>
      <c r="J86" s="512"/>
      <c r="K86" s="513"/>
      <c r="L86" s="639">
        <v>0</v>
      </c>
      <c r="M86" s="587"/>
      <c r="N86" s="248">
        <f t="shared" si="18"/>
        <v>0</v>
      </c>
      <c r="O86" s="663" t="str">
        <f t="shared" si="19"/>
        <v/>
      </c>
      <c r="P86" s="756"/>
      <c r="Q86" s="639"/>
      <c r="R86" s="587"/>
      <c r="S86" s="249" t="str">
        <f t="shared" si="17"/>
        <v/>
      </c>
      <c r="T86" s="518" t="str">
        <f t="shared" ref="T86:T92" si="20">IF(L86=0,"",Q86/L86)</f>
        <v/>
      </c>
      <c r="U86" s="518"/>
      <c r="V86" s="518"/>
      <c r="W86" s="229"/>
    </row>
    <row r="87" spans="3:23" x14ac:dyDescent="0.25">
      <c r="D87" s="555"/>
      <c r="F87" s="275" t="s">
        <v>205</v>
      </c>
      <c r="G87" s="511" t="s">
        <v>206</v>
      </c>
      <c r="H87" s="512"/>
      <c r="I87" s="512"/>
      <c r="J87" s="512"/>
      <c r="K87" s="513"/>
      <c r="L87" s="639">
        <v>0</v>
      </c>
      <c r="M87" s="587"/>
      <c r="N87" s="248">
        <f t="shared" si="18"/>
        <v>0</v>
      </c>
      <c r="O87" s="663" t="str">
        <f t="shared" si="19"/>
        <v/>
      </c>
      <c r="P87" s="756"/>
      <c r="Q87" s="639"/>
      <c r="R87" s="587"/>
      <c r="S87" s="249" t="str">
        <f t="shared" si="17"/>
        <v/>
      </c>
      <c r="T87" s="518" t="str">
        <f t="shared" si="20"/>
        <v/>
      </c>
      <c r="U87" s="518"/>
      <c r="V87" s="518"/>
      <c r="W87" s="229"/>
    </row>
    <row r="88" spans="3:23" x14ac:dyDescent="0.25">
      <c r="D88" s="555"/>
      <c r="F88" s="275" t="s">
        <v>207</v>
      </c>
      <c r="G88" s="511"/>
      <c r="H88" s="512"/>
      <c r="I88" s="512"/>
      <c r="J88" s="512"/>
      <c r="K88" s="513"/>
      <c r="L88" s="639">
        <v>0</v>
      </c>
      <c r="M88" s="587"/>
      <c r="N88" s="248">
        <f t="shared" si="18"/>
        <v>0</v>
      </c>
      <c r="O88" s="663" t="str">
        <f t="shared" si="19"/>
        <v/>
      </c>
      <c r="P88" s="756"/>
      <c r="Q88" s="639"/>
      <c r="R88" s="587"/>
      <c r="S88" s="249" t="str">
        <f t="shared" si="17"/>
        <v/>
      </c>
      <c r="T88" s="518" t="str">
        <f t="shared" si="20"/>
        <v/>
      </c>
      <c r="U88" s="518"/>
      <c r="V88" s="518"/>
      <c r="W88" s="229"/>
    </row>
    <row r="89" spans="3:23" x14ac:dyDescent="0.25">
      <c r="D89" s="555"/>
      <c r="F89" s="275" t="s">
        <v>208</v>
      </c>
      <c r="G89" s="511"/>
      <c r="H89" s="512"/>
      <c r="I89" s="512"/>
      <c r="J89" s="512"/>
      <c r="K89" s="513"/>
      <c r="L89" s="639">
        <v>0</v>
      </c>
      <c r="M89" s="587"/>
      <c r="N89" s="248">
        <f t="shared" si="18"/>
        <v>0</v>
      </c>
      <c r="O89" s="663" t="str">
        <f t="shared" si="19"/>
        <v/>
      </c>
      <c r="P89" s="756"/>
      <c r="Q89" s="639"/>
      <c r="R89" s="587"/>
      <c r="S89" s="249" t="str">
        <f t="shared" si="17"/>
        <v/>
      </c>
      <c r="T89" s="518" t="str">
        <f t="shared" si="20"/>
        <v/>
      </c>
      <c r="U89" s="518"/>
      <c r="V89" s="518"/>
      <c r="W89" s="229"/>
    </row>
    <row r="90" spans="3:23" x14ac:dyDescent="0.25">
      <c r="D90" s="555"/>
      <c r="F90" s="275" t="s">
        <v>209</v>
      </c>
      <c r="G90" s="511"/>
      <c r="H90" s="512"/>
      <c r="I90" s="512"/>
      <c r="J90" s="512"/>
      <c r="K90" s="513"/>
      <c r="L90" s="639">
        <v>0</v>
      </c>
      <c r="M90" s="587"/>
      <c r="N90" s="248">
        <f t="shared" si="18"/>
        <v>0</v>
      </c>
      <c r="O90" s="663" t="str">
        <f t="shared" si="19"/>
        <v/>
      </c>
      <c r="P90" s="756"/>
      <c r="Q90" s="639"/>
      <c r="R90" s="587"/>
      <c r="S90" s="249" t="str">
        <f t="shared" si="17"/>
        <v/>
      </c>
      <c r="T90" s="518" t="str">
        <f t="shared" si="20"/>
        <v/>
      </c>
      <c r="U90" s="518"/>
      <c r="V90" s="518"/>
      <c r="W90" s="229"/>
    </row>
    <row r="91" spans="3:23" x14ac:dyDescent="0.25">
      <c r="D91" s="555"/>
      <c r="F91" s="275" t="s">
        <v>210</v>
      </c>
      <c r="G91" s="511"/>
      <c r="H91" s="512"/>
      <c r="I91" s="512"/>
      <c r="J91" s="512"/>
      <c r="K91" s="513"/>
      <c r="L91" s="639">
        <v>0</v>
      </c>
      <c r="M91" s="587"/>
      <c r="N91" s="248">
        <f t="shared" si="18"/>
        <v>0</v>
      </c>
      <c r="O91" s="663" t="str">
        <f t="shared" si="19"/>
        <v/>
      </c>
      <c r="P91" s="756"/>
      <c r="Q91" s="639"/>
      <c r="R91" s="587"/>
      <c r="S91" s="250" t="str">
        <f t="shared" si="17"/>
        <v/>
      </c>
      <c r="T91" s="518" t="str">
        <f t="shared" si="20"/>
        <v/>
      </c>
      <c r="U91" s="518"/>
      <c r="V91" s="518"/>
      <c r="W91" s="229"/>
    </row>
    <row r="92" spans="3:23" x14ac:dyDescent="0.25">
      <c r="D92" s="556"/>
      <c r="F92" s="276" t="s">
        <v>211</v>
      </c>
      <c r="G92" s="660"/>
      <c r="H92" s="661"/>
      <c r="I92" s="661"/>
      <c r="J92" s="661"/>
      <c r="K92" s="662"/>
      <c r="L92" s="639">
        <v>0</v>
      </c>
      <c r="M92" s="587"/>
      <c r="N92" s="252">
        <f t="shared" si="18"/>
        <v>0</v>
      </c>
      <c r="O92" s="663" t="str">
        <f t="shared" si="19"/>
        <v/>
      </c>
      <c r="P92" s="756"/>
      <c r="Q92" s="639"/>
      <c r="R92" s="587"/>
      <c r="S92" s="253" t="str">
        <f t="shared" si="17"/>
        <v/>
      </c>
      <c r="T92" s="563" t="str">
        <f t="shared" si="20"/>
        <v/>
      </c>
      <c r="U92" s="563"/>
      <c r="V92" s="563"/>
      <c r="W92" s="229"/>
    </row>
    <row r="95" spans="3:23" ht="14.45" customHeight="1" x14ac:dyDescent="0.25">
      <c r="C95" s="519" t="s">
        <v>49</v>
      </c>
      <c r="D95" s="520"/>
      <c r="F95" s="525" t="s">
        <v>212</v>
      </c>
      <c r="G95" s="528" t="s">
        <v>213</v>
      </c>
      <c r="H95" s="529"/>
      <c r="I95" s="529"/>
      <c r="J95" s="529"/>
      <c r="K95" s="530"/>
      <c r="L95" s="537" t="s">
        <v>219</v>
      </c>
      <c r="M95" s="538"/>
      <c r="N95" s="541" t="s">
        <v>181</v>
      </c>
      <c r="O95" s="658" t="s">
        <v>44</v>
      </c>
      <c r="P95" s="659"/>
      <c r="Q95" s="543" t="s">
        <v>191</v>
      </c>
      <c r="R95" s="544"/>
      <c r="S95" s="643" t="s">
        <v>192</v>
      </c>
      <c r="T95" s="645" t="s">
        <v>193</v>
      </c>
      <c r="U95" s="646"/>
      <c r="V95" s="647"/>
      <c r="W95" s="509" t="s">
        <v>194</v>
      </c>
    </row>
    <row r="96" spans="3:23" ht="14.45" customHeight="1" x14ac:dyDescent="0.25">
      <c r="C96" s="521"/>
      <c r="D96" s="522"/>
      <c r="F96" s="526"/>
      <c r="G96" s="531"/>
      <c r="H96" s="532"/>
      <c r="I96" s="532"/>
      <c r="J96" s="532"/>
      <c r="K96" s="533"/>
      <c r="L96" s="539"/>
      <c r="M96" s="540"/>
      <c r="N96" s="542"/>
      <c r="O96" s="651" t="s">
        <v>220</v>
      </c>
      <c r="P96" s="652"/>
      <c r="Q96" s="545"/>
      <c r="R96" s="546"/>
      <c r="S96" s="644"/>
      <c r="T96" s="648"/>
      <c r="U96" s="649"/>
      <c r="V96" s="650"/>
      <c r="W96" s="510"/>
    </row>
    <row r="97" spans="2:23" ht="14.45" customHeight="1" x14ac:dyDescent="0.25">
      <c r="C97" s="523"/>
      <c r="D97" s="524"/>
      <c r="F97" s="527"/>
      <c r="G97" s="534"/>
      <c r="H97" s="535"/>
      <c r="I97" s="535"/>
      <c r="J97" s="535"/>
      <c r="K97" s="536"/>
      <c r="L97" s="653">
        <f>L99</f>
        <v>0</v>
      </c>
      <c r="M97" s="654"/>
      <c r="N97" s="254">
        <f>L97*$P$9</f>
        <v>0</v>
      </c>
      <c r="O97" s="656" t="str">
        <f>IF(L97="","",IF($T$5=0,"",(L97/$T$5)))</f>
        <v/>
      </c>
      <c r="P97" s="657"/>
      <c r="Q97" s="653">
        <f>IF(SUM(Q99:R105)=0,0,SUM(Q99:R105))</f>
        <v>0</v>
      </c>
      <c r="R97" s="654"/>
      <c r="S97" s="254" t="str">
        <f t="shared" ref="S97:S99" si="21">IF(L97=0,"",L97-Q97)</f>
        <v/>
      </c>
      <c r="T97" s="648" t="str">
        <f>IF(L97=0,"",SUM(Q99:R105)/L97)</f>
        <v/>
      </c>
      <c r="U97" s="649"/>
      <c r="V97" s="650"/>
      <c r="W97" s="229"/>
    </row>
    <row r="98" spans="2:23" ht="17.25" x14ac:dyDescent="0.25">
      <c r="D98" s="230"/>
      <c r="F98" s="218"/>
      <c r="G98" s="231"/>
      <c r="H98" s="231"/>
      <c r="I98" s="231"/>
      <c r="J98" s="231"/>
      <c r="K98" s="231"/>
      <c r="L98" s="552"/>
      <c r="M98" s="552"/>
      <c r="N98" s="212"/>
      <c r="O98" s="212"/>
      <c r="S98" s="254"/>
    </row>
    <row r="99" spans="2:23" x14ac:dyDescent="0.25">
      <c r="F99" s="277" t="s">
        <v>214</v>
      </c>
      <c r="G99" s="636" t="s">
        <v>215</v>
      </c>
      <c r="H99" s="637"/>
      <c r="I99" s="637"/>
      <c r="J99" s="637"/>
      <c r="K99" s="638"/>
      <c r="L99" s="755">
        <v>0</v>
      </c>
      <c r="M99" s="755"/>
      <c r="N99" s="256">
        <f>L99*$P$9</f>
        <v>0</v>
      </c>
      <c r="O99" s="640" t="str">
        <f>IF(L99=0,"",(L99/$T$5))</f>
        <v/>
      </c>
      <c r="P99" s="587"/>
      <c r="Q99" s="641"/>
      <c r="R99" s="587"/>
      <c r="S99" s="254" t="str">
        <f t="shared" si="21"/>
        <v/>
      </c>
      <c r="T99" s="642" t="str">
        <f>IF(Q99=0,"",L99/Q99)</f>
        <v/>
      </c>
      <c r="U99" s="642"/>
      <c r="V99" s="642"/>
      <c r="W99" s="257" t="str">
        <f>IF(R99=0," ",(CONCATENATE(#REF!," / ",R99)))</f>
        <v xml:space="preserve"> </v>
      </c>
    </row>
    <row r="101" spans="2:23" ht="14.45" customHeight="1" x14ac:dyDescent="0.25">
      <c r="B101" s="613" t="s">
        <v>46</v>
      </c>
      <c r="C101" s="600"/>
      <c r="D101" s="520"/>
      <c r="F101" s="616" t="s">
        <v>32</v>
      </c>
      <c r="G101" s="616"/>
      <c r="H101" s="616"/>
      <c r="I101" s="616"/>
      <c r="J101" s="616"/>
      <c r="K101" s="616"/>
      <c r="L101" s="616"/>
      <c r="M101" s="616"/>
      <c r="N101" s="616"/>
      <c r="O101" s="616"/>
      <c r="P101" s="616"/>
      <c r="Q101" s="616"/>
      <c r="R101" s="616"/>
      <c r="S101" s="616"/>
      <c r="T101" s="616"/>
      <c r="U101" s="616"/>
      <c r="V101" s="616"/>
      <c r="W101" s="616"/>
    </row>
    <row r="102" spans="2:23" ht="14.45" customHeight="1" x14ac:dyDescent="0.25">
      <c r="B102" s="614"/>
      <c r="C102" s="615"/>
      <c r="D102" s="522"/>
      <c r="F102" s="616"/>
      <c r="G102" s="616"/>
      <c r="H102" s="616"/>
      <c r="I102" s="616"/>
      <c r="J102" s="616"/>
      <c r="K102" s="616"/>
      <c r="L102" s="616"/>
      <c r="M102" s="616"/>
      <c r="N102" s="616"/>
      <c r="O102" s="616"/>
      <c r="P102" s="616"/>
      <c r="Q102" s="616"/>
      <c r="R102" s="616"/>
      <c r="S102" s="616"/>
      <c r="T102" s="616"/>
      <c r="U102" s="616"/>
      <c r="V102" s="616"/>
      <c r="W102" s="616"/>
    </row>
    <row r="103" spans="2:23" ht="14.45" customHeight="1" x14ac:dyDescent="0.25">
      <c r="B103" s="614"/>
      <c r="C103" s="615"/>
      <c r="D103" s="522"/>
      <c r="F103" s="616"/>
      <c r="G103" s="617"/>
      <c r="H103" s="617"/>
      <c r="I103" s="617"/>
      <c r="J103" s="617"/>
      <c r="K103" s="617"/>
      <c r="L103" s="619" t="s">
        <v>221</v>
      </c>
      <c r="M103" s="620"/>
      <c r="N103" s="625" t="s">
        <v>181</v>
      </c>
      <c r="O103" s="633" t="s">
        <v>44</v>
      </c>
      <c r="P103" s="634"/>
      <c r="Q103" s="628"/>
      <c r="R103" s="752"/>
      <c r="S103" s="600"/>
      <c r="T103" s="600"/>
      <c r="U103" s="600"/>
      <c r="V103" s="600"/>
      <c r="W103" s="520"/>
    </row>
    <row r="104" spans="2:23" ht="14.45" customHeight="1" x14ac:dyDescent="0.25">
      <c r="B104" s="614"/>
      <c r="C104" s="615"/>
      <c r="D104" s="522"/>
      <c r="F104" s="616"/>
      <c r="G104" s="617"/>
      <c r="H104" s="617"/>
      <c r="I104" s="617"/>
      <c r="J104" s="617"/>
      <c r="K104" s="617"/>
      <c r="L104" s="621"/>
      <c r="M104" s="622"/>
      <c r="N104" s="626"/>
      <c r="O104" s="629" t="s">
        <v>222</v>
      </c>
      <c r="P104" s="579"/>
      <c r="Q104" s="720"/>
      <c r="R104" s="753"/>
      <c r="S104" s="552"/>
      <c r="T104" s="552"/>
      <c r="U104" s="552"/>
      <c r="V104" s="552"/>
      <c r="W104" s="522"/>
    </row>
    <row r="105" spans="2:23" ht="14.45" customHeight="1" x14ac:dyDescent="0.25">
      <c r="B105" s="614"/>
      <c r="C105" s="615"/>
      <c r="D105" s="522"/>
      <c r="F105" s="616"/>
      <c r="G105" s="617"/>
      <c r="H105" s="617"/>
      <c r="I105" s="617"/>
      <c r="J105" s="617"/>
      <c r="K105" s="617"/>
      <c r="L105" s="623"/>
      <c r="M105" s="624"/>
      <c r="N105" s="627"/>
      <c r="O105" s="630"/>
      <c r="P105" s="631"/>
      <c r="Q105" s="754"/>
      <c r="R105" s="753"/>
      <c r="S105" s="552"/>
      <c r="T105" s="552"/>
      <c r="U105" s="552"/>
      <c r="V105" s="552"/>
      <c r="W105" s="522"/>
    </row>
    <row r="106" spans="2:23" x14ac:dyDescent="0.25">
      <c r="B106" s="523"/>
      <c r="C106" s="603"/>
      <c r="D106" s="524"/>
      <c r="F106" s="618"/>
      <c r="G106" s="618"/>
      <c r="H106" s="618"/>
      <c r="I106" s="618"/>
      <c r="J106" s="618"/>
      <c r="K106" s="618"/>
      <c r="L106" s="676">
        <f>L112+L125+L138</f>
        <v>0</v>
      </c>
      <c r="M106" s="677"/>
      <c r="N106" s="258">
        <f>L106/1000*$P$14</f>
        <v>0</v>
      </c>
      <c r="O106" s="678" t="str">
        <f>IF(L106=0,"",L106/$T$5)</f>
        <v/>
      </c>
      <c r="P106" s="679"/>
      <c r="Q106" s="523"/>
      <c r="R106" s="603"/>
      <c r="S106" s="603"/>
      <c r="T106" s="603"/>
      <c r="U106" s="603"/>
      <c r="V106" s="603"/>
      <c r="W106" s="524"/>
    </row>
    <row r="107" spans="2:23" x14ac:dyDescent="0.25">
      <c r="D107" s="30"/>
    </row>
    <row r="109" spans="2:23" ht="14.45" customHeight="1" x14ac:dyDescent="0.25">
      <c r="C109" s="519" t="s">
        <v>49</v>
      </c>
      <c r="D109" s="520"/>
      <c r="F109" s="680" t="s">
        <v>23</v>
      </c>
      <c r="G109" s="684" t="s">
        <v>189</v>
      </c>
      <c r="H109" s="685"/>
      <c r="I109" s="685"/>
      <c r="J109" s="685"/>
      <c r="K109" s="686"/>
      <c r="L109" s="693" t="s">
        <v>223</v>
      </c>
      <c r="M109" s="694"/>
      <c r="N109" s="699" t="s">
        <v>181</v>
      </c>
      <c r="O109" s="671" t="s">
        <v>44</v>
      </c>
      <c r="P109" s="672"/>
      <c r="Q109" s="593" t="s">
        <v>191</v>
      </c>
      <c r="R109" s="594"/>
      <c r="S109" s="597" t="s">
        <v>192</v>
      </c>
      <c r="T109" s="599" t="s">
        <v>193</v>
      </c>
      <c r="U109" s="600"/>
      <c r="V109" s="601"/>
      <c r="W109" s="605" t="s">
        <v>194</v>
      </c>
    </row>
    <row r="110" spans="2:23" ht="14.45" customHeight="1" x14ac:dyDescent="0.25">
      <c r="C110" s="521"/>
      <c r="D110" s="522"/>
      <c r="F110" s="681"/>
      <c r="G110" s="687"/>
      <c r="H110" s="688"/>
      <c r="I110" s="688"/>
      <c r="J110" s="688"/>
      <c r="K110" s="689"/>
      <c r="L110" s="695"/>
      <c r="M110" s="696"/>
      <c r="N110" s="700"/>
      <c r="O110" s="607" t="s">
        <v>224</v>
      </c>
      <c r="P110" s="579"/>
      <c r="Q110" s="595"/>
      <c r="R110" s="596"/>
      <c r="S110" s="598"/>
      <c r="T110" s="602"/>
      <c r="U110" s="603"/>
      <c r="V110" s="604"/>
      <c r="W110" s="606"/>
    </row>
    <row r="111" spans="2:23" ht="14.45" customHeight="1" x14ac:dyDescent="0.25">
      <c r="C111" s="614"/>
      <c r="D111" s="522"/>
      <c r="F111" s="682"/>
      <c r="G111" s="687"/>
      <c r="H111" s="688"/>
      <c r="I111" s="688"/>
      <c r="J111" s="688"/>
      <c r="K111" s="689"/>
      <c r="L111" s="697"/>
      <c r="M111" s="698"/>
      <c r="N111" s="701"/>
      <c r="O111" s="630"/>
      <c r="P111" s="631"/>
      <c r="Q111" s="259"/>
      <c r="R111" s="260"/>
      <c r="S111" s="259"/>
      <c r="T111" s="261"/>
      <c r="U111" s="262"/>
      <c r="V111" s="263"/>
      <c r="W111" s="264"/>
    </row>
    <row r="112" spans="2:23" ht="14.45" customHeight="1" x14ac:dyDescent="0.25">
      <c r="C112" s="523"/>
      <c r="D112" s="524"/>
      <c r="F112" s="683"/>
      <c r="G112" s="690"/>
      <c r="H112" s="691"/>
      <c r="I112" s="691"/>
      <c r="J112" s="691"/>
      <c r="K112" s="692"/>
      <c r="L112" s="608">
        <f>IF(SUM(L114:M120)=0,0,SUM(L114:M120))</f>
        <v>0</v>
      </c>
      <c r="M112" s="609"/>
      <c r="N112" s="227">
        <f>L112/1000*$P$14</f>
        <v>0</v>
      </c>
      <c r="O112" s="608" t="str">
        <f>IF(L112="","",IF($T$5=0,"",(L112/$T$5)))</f>
        <v/>
      </c>
      <c r="P112" s="657"/>
      <c r="Q112" s="610">
        <f>IF(SUM(Q114:R120)=0,0,SUM(Q114:R120))</f>
        <v>0</v>
      </c>
      <c r="R112" s="611"/>
      <c r="S112" s="266" t="str">
        <f t="shared" ref="S112:S120" si="22">IF(L112=0,"",L112-Q112)</f>
        <v/>
      </c>
      <c r="T112" s="612" t="str">
        <f>IF(L112=0,"",SUM(Q114:R120)/L112)</f>
        <v/>
      </c>
      <c r="U112" s="603"/>
      <c r="V112" s="604"/>
      <c r="W112" s="229" t="str">
        <f>IF(D115=0,"",SUM(H116:H118)/D115)</f>
        <v/>
      </c>
    </row>
    <row r="113" spans="3:23" ht="17.25" x14ac:dyDescent="0.25">
      <c r="D113" s="230"/>
      <c r="F113" s="218"/>
      <c r="G113" s="231"/>
      <c r="H113" s="231"/>
      <c r="I113" s="231"/>
      <c r="J113" s="231"/>
      <c r="K113" s="231"/>
      <c r="L113" s="552"/>
      <c r="M113" s="552"/>
      <c r="N113" s="232"/>
    </row>
    <row r="114" spans="3:23" x14ac:dyDescent="0.25">
      <c r="D114" s="553" t="s">
        <v>53</v>
      </c>
      <c r="F114" s="233" t="s">
        <v>58</v>
      </c>
      <c r="G114" s="666" t="s">
        <v>196</v>
      </c>
      <c r="H114" s="667"/>
      <c r="I114" s="667"/>
      <c r="J114" s="667"/>
      <c r="K114" s="668"/>
      <c r="L114" s="730">
        <v>0</v>
      </c>
      <c r="M114" s="515"/>
      <c r="N114" s="234">
        <f t="shared" ref="N114:N120" si="23">L114/1000*$P$14</f>
        <v>0</v>
      </c>
      <c r="O114" s="750" t="str">
        <f t="shared" ref="O114:O120" si="24">IF(L114="","",IF($T$5=0,"",(L114/$T$5)))</f>
        <v/>
      </c>
      <c r="P114" s="751"/>
      <c r="Q114" s="639"/>
      <c r="R114" s="587"/>
      <c r="S114" s="266" t="str">
        <f t="shared" si="22"/>
        <v/>
      </c>
      <c r="T114" s="588" t="str">
        <f>IF(L114=0,"",Q114/L114)</f>
        <v/>
      </c>
      <c r="U114" s="588"/>
      <c r="V114" s="588"/>
      <c r="W114" s="229" t="str">
        <f>IF(R114=0," ",(CONCATENATE(#REF!," / ",R114)))</f>
        <v xml:space="preserve"> </v>
      </c>
    </row>
    <row r="115" spans="3:23" x14ac:dyDescent="0.25">
      <c r="D115" s="554"/>
      <c r="F115" s="267" t="s">
        <v>59</v>
      </c>
      <c r="G115" s="582" t="s">
        <v>197</v>
      </c>
      <c r="H115" s="583"/>
      <c r="I115" s="583"/>
      <c r="J115" s="583"/>
      <c r="K115" s="584"/>
      <c r="L115" s="730">
        <v>0</v>
      </c>
      <c r="M115" s="515"/>
      <c r="N115" s="237">
        <f t="shared" si="23"/>
        <v>0</v>
      </c>
      <c r="O115" s="750" t="str">
        <f t="shared" si="24"/>
        <v/>
      </c>
      <c r="P115" s="751"/>
      <c r="Q115" s="639"/>
      <c r="R115" s="587"/>
      <c r="S115" s="268" t="str">
        <f t="shared" si="22"/>
        <v/>
      </c>
      <c r="T115" s="588" t="str">
        <f t="shared" ref="T115:T120" si="25">IF(L115=0,"",Q115/L115)</f>
        <v/>
      </c>
      <c r="U115" s="588"/>
      <c r="V115" s="588"/>
      <c r="W115" s="229" t="str">
        <f>IF(R115=0," ",(CONCATENATE(#REF!," / ",R115)))</f>
        <v xml:space="preserve"> </v>
      </c>
    </row>
    <row r="116" spans="3:23" x14ac:dyDescent="0.25">
      <c r="D116" s="555"/>
      <c r="F116" s="267" t="s">
        <v>60</v>
      </c>
      <c r="G116" s="582" t="s">
        <v>198</v>
      </c>
      <c r="H116" s="583"/>
      <c r="I116" s="583"/>
      <c r="J116" s="583"/>
      <c r="K116" s="584"/>
      <c r="L116" s="730">
        <v>0</v>
      </c>
      <c r="M116" s="515"/>
      <c r="N116" s="237">
        <f t="shared" si="23"/>
        <v>0</v>
      </c>
      <c r="O116" s="750" t="str">
        <f t="shared" si="24"/>
        <v/>
      </c>
      <c r="P116" s="751"/>
      <c r="Q116" s="639"/>
      <c r="R116" s="587"/>
      <c r="S116" s="268" t="str">
        <f t="shared" si="22"/>
        <v/>
      </c>
      <c r="T116" s="588" t="str">
        <f t="shared" si="25"/>
        <v/>
      </c>
      <c r="U116" s="588"/>
      <c r="V116" s="588"/>
      <c r="W116" s="229" t="str">
        <f>IF(R116=0," ",(CONCATENATE(#REF!," / ",R116)))</f>
        <v xml:space="preserve"> </v>
      </c>
    </row>
    <row r="117" spans="3:23" x14ac:dyDescent="0.25">
      <c r="D117" s="555"/>
      <c r="F117" s="267" t="s">
        <v>62</v>
      </c>
      <c r="G117" s="582"/>
      <c r="H117" s="583"/>
      <c r="I117" s="583"/>
      <c r="J117" s="583"/>
      <c r="K117" s="584"/>
      <c r="L117" s="730">
        <v>0</v>
      </c>
      <c r="M117" s="515"/>
      <c r="N117" s="237">
        <f t="shared" si="23"/>
        <v>0</v>
      </c>
      <c r="O117" s="750" t="str">
        <f t="shared" si="24"/>
        <v/>
      </c>
      <c r="P117" s="751"/>
      <c r="Q117" s="639"/>
      <c r="R117" s="587"/>
      <c r="S117" s="268" t="str">
        <f t="shared" si="22"/>
        <v/>
      </c>
      <c r="T117" s="588" t="str">
        <f t="shared" si="25"/>
        <v/>
      </c>
      <c r="U117" s="588"/>
      <c r="V117" s="588"/>
      <c r="W117" s="229" t="str">
        <f>IF(R117=0," ",(CONCATENATE(#REF!," / ",R117)))</f>
        <v xml:space="preserve"> </v>
      </c>
    </row>
    <row r="118" spans="3:23" x14ac:dyDescent="0.25">
      <c r="D118" s="555"/>
      <c r="F118" s="267" t="s">
        <v>63</v>
      </c>
      <c r="G118" s="582"/>
      <c r="H118" s="583"/>
      <c r="I118" s="583"/>
      <c r="J118" s="583"/>
      <c r="K118" s="584"/>
      <c r="L118" s="730">
        <v>0</v>
      </c>
      <c r="M118" s="515"/>
      <c r="N118" s="237">
        <f t="shared" si="23"/>
        <v>0</v>
      </c>
      <c r="O118" s="750" t="str">
        <f t="shared" si="24"/>
        <v/>
      </c>
      <c r="P118" s="751"/>
      <c r="Q118" s="639"/>
      <c r="R118" s="587"/>
      <c r="S118" s="268" t="str">
        <f t="shared" si="22"/>
        <v/>
      </c>
      <c r="T118" s="588" t="str">
        <f t="shared" si="25"/>
        <v/>
      </c>
      <c r="U118" s="588"/>
      <c r="V118" s="588"/>
      <c r="W118" s="229" t="str">
        <f>IF(R118=0," ",(CONCATENATE(#REF!," / ",R118)))</f>
        <v xml:space="preserve"> </v>
      </c>
    </row>
    <row r="119" spans="3:23" x14ac:dyDescent="0.25">
      <c r="D119" s="555"/>
      <c r="F119" s="267" t="s">
        <v>110</v>
      </c>
      <c r="G119" s="582"/>
      <c r="H119" s="583"/>
      <c r="I119" s="583"/>
      <c r="J119" s="583"/>
      <c r="K119" s="584"/>
      <c r="L119" s="730">
        <v>0</v>
      </c>
      <c r="M119" s="515"/>
      <c r="N119" s="237">
        <f t="shared" si="23"/>
        <v>0</v>
      </c>
      <c r="O119" s="750" t="str">
        <f t="shared" si="24"/>
        <v/>
      </c>
      <c r="P119" s="751"/>
      <c r="Q119" s="639"/>
      <c r="R119" s="587"/>
      <c r="S119" s="268" t="str">
        <f t="shared" si="22"/>
        <v/>
      </c>
      <c r="T119" s="588" t="str">
        <f t="shared" si="25"/>
        <v/>
      </c>
      <c r="U119" s="588"/>
      <c r="V119" s="588"/>
      <c r="W119" s="229" t="str">
        <f>IF(R119=0," ",(CONCATENATE(#REF!," / ",R119)))</f>
        <v xml:space="preserve"> </v>
      </c>
    </row>
    <row r="120" spans="3:23" x14ac:dyDescent="0.25">
      <c r="D120" s="556"/>
      <c r="F120" s="269" t="s">
        <v>111</v>
      </c>
      <c r="G120" s="589"/>
      <c r="H120" s="590"/>
      <c r="I120" s="590"/>
      <c r="J120" s="590"/>
      <c r="K120" s="591"/>
      <c r="L120" s="730">
        <v>0</v>
      </c>
      <c r="M120" s="515"/>
      <c r="N120" s="240">
        <f t="shared" si="23"/>
        <v>0</v>
      </c>
      <c r="O120" s="750" t="str">
        <f t="shared" si="24"/>
        <v/>
      </c>
      <c r="P120" s="751"/>
      <c r="Q120" s="639"/>
      <c r="R120" s="587"/>
      <c r="S120" s="270" t="str">
        <f t="shared" si="22"/>
        <v/>
      </c>
      <c r="T120" s="588" t="str">
        <f t="shared" si="25"/>
        <v/>
      </c>
      <c r="U120" s="588"/>
      <c r="V120" s="588"/>
      <c r="W120" s="229" t="str">
        <f>IF(R120=0," ",(CONCATENATE(#REF!," / ",R120)))</f>
        <v xml:space="preserve"> </v>
      </c>
    </row>
    <row r="122" spans="3:23" ht="14.45" customHeight="1" x14ac:dyDescent="0.25">
      <c r="C122" s="519" t="s">
        <v>49</v>
      </c>
      <c r="D122" s="520"/>
      <c r="F122" s="731" t="s">
        <v>199</v>
      </c>
      <c r="G122" s="735" t="s">
        <v>200</v>
      </c>
      <c r="H122" s="736"/>
      <c r="I122" s="736"/>
      <c r="J122" s="736"/>
      <c r="K122" s="737"/>
      <c r="L122" s="744" t="s">
        <v>223</v>
      </c>
      <c r="M122" s="745"/>
      <c r="N122" s="564" t="s">
        <v>181</v>
      </c>
      <c r="O122" s="760" t="s">
        <v>44</v>
      </c>
      <c r="P122" s="761"/>
      <c r="Q122" s="567" t="s">
        <v>191</v>
      </c>
      <c r="R122" s="568"/>
      <c r="S122" s="571" t="s">
        <v>192</v>
      </c>
      <c r="T122" s="573" t="s">
        <v>193</v>
      </c>
      <c r="U122" s="574"/>
      <c r="V122" s="575"/>
      <c r="W122" s="576" t="s">
        <v>194</v>
      </c>
    </row>
    <row r="123" spans="3:23" ht="14.45" customHeight="1" x14ac:dyDescent="0.25">
      <c r="C123" s="521"/>
      <c r="D123" s="522"/>
      <c r="F123" s="732"/>
      <c r="G123" s="738"/>
      <c r="H123" s="739"/>
      <c r="I123" s="739"/>
      <c r="J123" s="739"/>
      <c r="K123" s="740"/>
      <c r="L123" s="746"/>
      <c r="M123" s="747"/>
      <c r="N123" s="565"/>
      <c r="O123" s="578" t="s">
        <v>224</v>
      </c>
      <c r="P123" s="579"/>
      <c r="Q123" s="569"/>
      <c r="R123" s="570"/>
      <c r="S123" s="572"/>
      <c r="T123" s="549"/>
      <c r="U123" s="550"/>
      <c r="V123" s="551"/>
      <c r="W123" s="577"/>
    </row>
    <row r="124" spans="3:23" ht="14.45" customHeight="1" x14ac:dyDescent="0.25">
      <c r="C124" s="614"/>
      <c r="D124" s="522"/>
      <c r="F124" s="733"/>
      <c r="G124" s="738"/>
      <c r="H124" s="739"/>
      <c r="I124" s="739"/>
      <c r="J124" s="739"/>
      <c r="K124" s="740"/>
      <c r="L124" s="748"/>
      <c r="M124" s="749"/>
      <c r="N124" s="566"/>
      <c r="O124" s="630"/>
      <c r="P124" s="631"/>
      <c r="Q124" s="271"/>
      <c r="R124" s="272"/>
      <c r="S124" s="259"/>
      <c r="T124" s="261"/>
      <c r="U124" s="262"/>
      <c r="V124" s="263"/>
      <c r="W124" s="264"/>
    </row>
    <row r="125" spans="3:23" ht="14.45" customHeight="1" x14ac:dyDescent="0.25">
      <c r="C125" s="523"/>
      <c r="D125" s="524"/>
      <c r="F125" s="734"/>
      <c r="G125" s="741"/>
      <c r="H125" s="742"/>
      <c r="I125" s="742"/>
      <c r="J125" s="742"/>
      <c r="K125" s="743"/>
      <c r="L125" s="547">
        <f>IF(SUM(L127:M134)=0,0,SUM(L127:M134))</f>
        <v>0</v>
      </c>
      <c r="M125" s="548"/>
      <c r="N125" s="241">
        <f>L125/1000*$P$14</f>
        <v>0</v>
      </c>
      <c r="O125" s="759" t="str">
        <f>IF(L125="","",IF($T$5=0,"",(L125/$T$5)))</f>
        <v/>
      </c>
      <c r="P125" s="657"/>
      <c r="Q125" s="547">
        <f>IF(SUM(Q127:R133)=0,0,SUM(Q127:R133))</f>
        <v>0</v>
      </c>
      <c r="R125" s="548"/>
      <c r="S125" s="242" t="str">
        <f t="shared" ref="S125:S134" si="26">IF(L125=0,"",L125-Q125)</f>
        <v/>
      </c>
      <c r="T125" s="549" t="str">
        <f>IF(L125=0,"",SUM(Q127:R133)/L125)</f>
        <v/>
      </c>
      <c r="U125" s="550"/>
      <c r="V125" s="551"/>
      <c r="W125" s="229"/>
    </row>
    <row r="126" spans="3:23" ht="17.25" x14ac:dyDescent="0.25">
      <c r="D126" s="230"/>
      <c r="F126" s="218"/>
      <c r="G126" s="231"/>
      <c r="H126" s="231"/>
      <c r="I126" s="231"/>
      <c r="J126" s="231"/>
      <c r="K126" s="231"/>
      <c r="L126" s="552"/>
      <c r="M126" s="552"/>
      <c r="N126" s="244"/>
      <c r="T126" s="244"/>
      <c r="U126" s="244"/>
      <c r="V126" s="244"/>
    </row>
    <row r="127" spans="3:23" x14ac:dyDescent="0.25">
      <c r="D127" s="553" t="s">
        <v>53</v>
      </c>
      <c r="F127" s="274" t="s">
        <v>201</v>
      </c>
      <c r="G127" s="557" t="s">
        <v>202</v>
      </c>
      <c r="H127" s="558"/>
      <c r="I127" s="558"/>
      <c r="J127" s="558"/>
      <c r="K127" s="559"/>
      <c r="L127" s="639">
        <v>0</v>
      </c>
      <c r="M127" s="587"/>
      <c r="N127" s="246">
        <f t="shared" ref="N127:N134" si="27">L127/1000*$P$14</f>
        <v>0</v>
      </c>
      <c r="O127" s="561" t="str">
        <f t="shared" ref="O127:O134" si="28">IF(L127="","",IF($T$5=0,"",(L127/$T$5)))</f>
        <v/>
      </c>
      <c r="P127" s="751"/>
      <c r="Q127" s="639"/>
      <c r="R127" s="587"/>
      <c r="S127" s="242" t="str">
        <f t="shared" si="26"/>
        <v/>
      </c>
      <c r="T127" s="518" t="str">
        <f>IF(L127=0,"",Q127/L127)</f>
        <v/>
      </c>
      <c r="U127" s="518"/>
      <c r="V127" s="518"/>
      <c r="W127" s="229"/>
    </row>
    <row r="128" spans="3:23" x14ac:dyDescent="0.25">
      <c r="D128" s="554"/>
      <c r="F128" s="275" t="s">
        <v>203</v>
      </c>
      <c r="G128" s="511" t="s">
        <v>204</v>
      </c>
      <c r="H128" s="512"/>
      <c r="I128" s="512"/>
      <c r="J128" s="512"/>
      <c r="K128" s="513"/>
      <c r="L128" s="639">
        <v>0</v>
      </c>
      <c r="M128" s="587"/>
      <c r="N128" s="248">
        <f t="shared" si="27"/>
        <v>0</v>
      </c>
      <c r="O128" s="514" t="str">
        <f t="shared" si="28"/>
        <v/>
      </c>
      <c r="P128" s="664"/>
      <c r="Q128" s="639"/>
      <c r="R128" s="587"/>
      <c r="S128" s="249" t="str">
        <f t="shared" si="26"/>
        <v/>
      </c>
      <c r="T128" s="518" t="str">
        <f t="shared" ref="T128:T134" si="29">IF(L128=0,"",Q128/L128)</f>
        <v/>
      </c>
      <c r="U128" s="518"/>
      <c r="V128" s="518"/>
      <c r="W128" s="229"/>
    </row>
    <row r="129" spans="2:24" x14ac:dyDescent="0.25">
      <c r="D129" s="555"/>
      <c r="F129" s="275" t="s">
        <v>205</v>
      </c>
      <c r="G129" s="511" t="s">
        <v>206</v>
      </c>
      <c r="H129" s="512"/>
      <c r="I129" s="512"/>
      <c r="J129" s="512"/>
      <c r="K129" s="513"/>
      <c r="L129" s="639">
        <v>0</v>
      </c>
      <c r="M129" s="587"/>
      <c r="N129" s="248">
        <f t="shared" si="27"/>
        <v>0</v>
      </c>
      <c r="O129" s="514" t="str">
        <f t="shared" si="28"/>
        <v/>
      </c>
      <c r="P129" s="664"/>
      <c r="Q129" s="639"/>
      <c r="R129" s="587"/>
      <c r="S129" s="249" t="str">
        <f t="shared" si="26"/>
        <v/>
      </c>
      <c r="T129" s="518" t="str">
        <f t="shared" si="29"/>
        <v/>
      </c>
      <c r="U129" s="518"/>
      <c r="V129" s="518"/>
      <c r="W129" s="229"/>
    </row>
    <row r="130" spans="2:24" x14ac:dyDescent="0.25">
      <c r="D130" s="555"/>
      <c r="F130" s="275" t="s">
        <v>207</v>
      </c>
      <c r="G130" s="511"/>
      <c r="H130" s="512"/>
      <c r="I130" s="512"/>
      <c r="J130" s="512"/>
      <c r="K130" s="513"/>
      <c r="L130" s="639">
        <v>0</v>
      </c>
      <c r="M130" s="587"/>
      <c r="N130" s="248">
        <f t="shared" si="27"/>
        <v>0</v>
      </c>
      <c r="O130" s="514" t="str">
        <f t="shared" si="28"/>
        <v/>
      </c>
      <c r="P130" s="664"/>
      <c r="Q130" s="639"/>
      <c r="R130" s="587"/>
      <c r="S130" s="249" t="str">
        <f t="shared" si="26"/>
        <v/>
      </c>
      <c r="T130" s="518" t="str">
        <f t="shared" si="29"/>
        <v/>
      </c>
      <c r="U130" s="518"/>
      <c r="V130" s="518"/>
      <c r="W130" s="229"/>
    </row>
    <row r="131" spans="2:24" x14ac:dyDescent="0.25">
      <c r="D131" s="555"/>
      <c r="F131" s="275" t="s">
        <v>208</v>
      </c>
      <c r="G131" s="511"/>
      <c r="H131" s="512"/>
      <c r="I131" s="512"/>
      <c r="J131" s="512"/>
      <c r="K131" s="513"/>
      <c r="L131" s="639">
        <v>0</v>
      </c>
      <c r="M131" s="587"/>
      <c r="N131" s="248">
        <f t="shared" si="27"/>
        <v>0</v>
      </c>
      <c r="O131" s="514" t="str">
        <f t="shared" si="28"/>
        <v/>
      </c>
      <c r="P131" s="664"/>
      <c r="Q131" s="639"/>
      <c r="R131" s="587"/>
      <c r="S131" s="249" t="str">
        <f t="shared" si="26"/>
        <v/>
      </c>
      <c r="T131" s="518" t="str">
        <f t="shared" si="29"/>
        <v/>
      </c>
      <c r="U131" s="518"/>
      <c r="V131" s="518"/>
      <c r="W131" s="229"/>
    </row>
    <row r="132" spans="2:24" x14ac:dyDescent="0.25">
      <c r="D132" s="555"/>
      <c r="F132" s="275" t="s">
        <v>209</v>
      </c>
      <c r="G132" s="511"/>
      <c r="H132" s="512"/>
      <c r="I132" s="512"/>
      <c r="J132" s="512"/>
      <c r="K132" s="513"/>
      <c r="L132" s="639">
        <v>0</v>
      </c>
      <c r="M132" s="587"/>
      <c r="N132" s="248">
        <f t="shared" si="27"/>
        <v>0</v>
      </c>
      <c r="O132" s="514" t="str">
        <f t="shared" si="28"/>
        <v/>
      </c>
      <c r="P132" s="664"/>
      <c r="Q132" s="639"/>
      <c r="R132" s="587"/>
      <c r="S132" s="249" t="str">
        <f t="shared" si="26"/>
        <v/>
      </c>
      <c r="T132" s="518" t="str">
        <f t="shared" si="29"/>
        <v/>
      </c>
      <c r="U132" s="518"/>
      <c r="V132" s="518"/>
      <c r="W132" s="229"/>
    </row>
    <row r="133" spans="2:24" x14ac:dyDescent="0.25">
      <c r="D133" s="555"/>
      <c r="F133" s="275" t="s">
        <v>210</v>
      </c>
      <c r="G133" s="511"/>
      <c r="H133" s="512"/>
      <c r="I133" s="512"/>
      <c r="J133" s="512"/>
      <c r="K133" s="513"/>
      <c r="L133" s="639">
        <v>0</v>
      </c>
      <c r="M133" s="587"/>
      <c r="N133" s="248">
        <f t="shared" si="27"/>
        <v>0</v>
      </c>
      <c r="O133" s="514" t="str">
        <f t="shared" si="28"/>
        <v/>
      </c>
      <c r="P133" s="664"/>
      <c r="Q133" s="639"/>
      <c r="R133" s="587"/>
      <c r="S133" s="250" t="str">
        <f t="shared" si="26"/>
        <v/>
      </c>
      <c r="T133" s="518" t="str">
        <f t="shared" si="29"/>
        <v/>
      </c>
      <c r="U133" s="518"/>
      <c r="V133" s="518"/>
      <c r="W133" s="229"/>
    </row>
    <row r="134" spans="2:24" x14ac:dyDescent="0.25">
      <c r="D134" s="556"/>
      <c r="F134" s="276" t="s">
        <v>211</v>
      </c>
      <c r="G134" s="660"/>
      <c r="H134" s="661"/>
      <c r="I134" s="661"/>
      <c r="J134" s="661"/>
      <c r="K134" s="662"/>
      <c r="L134" s="639">
        <v>0</v>
      </c>
      <c r="M134" s="587"/>
      <c r="N134" s="252">
        <f t="shared" si="27"/>
        <v>0</v>
      </c>
      <c r="O134" s="514" t="str">
        <f t="shared" si="28"/>
        <v/>
      </c>
      <c r="P134" s="664"/>
      <c r="Q134" s="639"/>
      <c r="R134" s="587"/>
      <c r="S134" s="253" t="str">
        <f t="shared" si="26"/>
        <v/>
      </c>
      <c r="T134" s="563" t="str">
        <f t="shared" si="29"/>
        <v/>
      </c>
      <c r="U134" s="563"/>
      <c r="V134" s="563"/>
      <c r="W134" s="229"/>
    </row>
    <row r="136" spans="2:24" ht="14.45" customHeight="1" x14ac:dyDescent="0.25">
      <c r="C136" s="519" t="s">
        <v>49</v>
      </c>
      <c r="D136" s="520"/>
      <c r="F136" s="525" t="s">
        <v>212</v>
      </c>
      <c r="G136" s="528" t="s">
        <v>213</v>
      </c>
      <c r="H136" s="529"/>
      <c r="I136" s="529"/>
      <c r="J136" s="529"/>
      <c r="K136" s="530"/>
      <c r="L136" s="537" t="s">
        <v>223</v>
      </c>
      <c r="M136" s="538"/>
      <c r="N136" s="541" t="s">
        <v>181</v>
      </c>
      <c r="O136" s="658" t="s">
        <v>44</v>
      </c>
      <c r="P136" s="659"/>
      <c r="Q136" s="543" t="s">
        <v>191</v>
      </c>
      <c r="R136" s="544"/>
      <c r="S136" s="643" t="s">
        <v>192</v>
      </c>
      <c r="T136" s="645" t="s">
        <v>193</v>
      </c>
      <c r="U136" s="646"/>
      <c r="V136" s="647"/>
      <c r="W136" s="509" t="s">
        <v>194</v>
      </c>
    </row>
    <row r="137" spans="2:24" ht="14.45" customHeight="1" x14ac:dyDescent="0.25">
      <c r="C137" s="521"/>
      <c r="D137" s="522"/>
      <c r="F137" s="526"/>
      <c r="G137" s="531"/>
      <c r="H137" s="532"/>
      <c r="I137" s="532"/>
      <c r="J137" s="532"/>
      <c r="K137" s="533"/>
      <c r="L137" s="539"/>
      <c r="M137" s="540"/>
      <c r="N137" s="542"/>
      <c r="O137" s="651" t="s">
        <v>224</v>
      </c>
      <c r="P137" s="652"/>
      <c r="Q137" s="545"/>
      <c r="R137" s="546"/>
      <c r="S137" s="644"/>
      <c r="T137" s="648"/>
      <c r="U137" s="649"/>
      <c r="V137" s="650"/>
      <c r="W137" s="510"/>
    </row>
    <row r="138" spans="2:24" ht="14.45" customHeight="1" x14ac:dyDescent="0.25">
      <c r="C138" s="523"/>
      <c r="D138" s="524"/>
      <c r="F138" s="655"/>
      <c r="G138" s="534"/>
      <c r="H138" s="535"/>
      <c r="I138" s="535"/>
      <c r="J138" s="535"/>
      <c r="K138" s="536"/>
      <c r="L138" s="653">
        <f>L140</f>
        <v>0</v>
      </c>
      <c r="M138" s="654"/>
      <c r="N138" s="254">
        <f>L138/1000*$P$14</f>
        <v>0</v>
      </c>
      <c r="O138" s="656" t="str">
        <f>IF(L138="","",IF($T$5=0,"",(L138/$T$5)))</f>
        <v/>
      </c>
      <c r="P138" s="657"/>
      <c r="Q138" s="653">
        <f>IF(SUM(Q140:R146)=0,0,SUM(Q140:R146))</f>
        <v>0</v>
      </c>
      <c r="R138" s="654"/>
      <c r="S138" s="254" t="str">
        <f t="shared" ref="S138:S140" si="30">IF(L138=0,"",L138-Q138)</f>
        <v/>
      </c>
      <c r="T138" s="648" t="str">
        <f>IF(L138=0,"",SUM(Q140:R146)/L138)</f>
        <v/>
      </c>
      <c r="U138" s="649"/>
      <c r="V138" s="650"/>
      <c r="W138" s="229"/>
    </row>
    <row r="139" spans="2:24" ht="17.25" x14ac:dyDescent="0.25">
      <c r="D139" s="230"/>
      <c r="F139" s="218"/>
      <c r="G139" s="243"/>
      <c r="H139" s="243"/>
      <c r="I139" s="243"/>
      <c r="J139" s="243"/>
      <c r="K139" s="243"/>
      <c r="L139" s="635"/>
      <c r="M139" s="635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</row>
    <row r="140" spans="2:24" x14ac:dyDescent="0.25">
      <c r="D140" s="218"/>
      <c r="F140" s="277" t="s">
        <v>214</v>
      </c>
      <c r="G140" s="636" t="s">
        <v>215</v>
      </c>
      <c r="H140" s="637"/>
      <c r="I140" s="637"/>
      <c r="J140" s="637"/>
      <c r="K140" s="638"/>
      <c r="L140" s="639"/>
      <c r="M140" s="587"/>
      <c r="N140" s="256">
        <f>L140/1000*$P$14</f>
        <v>0</v>
      </c>
      <c r="O140" s="640" t="str">
        <f>IF(L140=0,"",(L140/$T$5))</f>
        <v/>
      </c>
      <c r="P140" s="587"/>
      <c r="Q140" s="641"/>
      <c r="R140" s="587"/>
      <c r="S140" s="254" t="str">
        <f t="shared" si="30"/>
        <v/>
      </c>
      <c r="T140" s="642" t="str">
        <f>IF(Q140=0,"",L140/Q140)</f>
        <v/>
      </c>
      <c r="U140" s="642"/>
      <c r="V140" s="642"/>
      <c r="W140" s="257" t="str">
        <f>IF(R140=0," ",(CONCATENATE(#REF!," / ",R140)))</f>
        <v xml:space="preserve"> </v>
      </c>
    </row>
    <row r="142" spans="2:24" ht="14.45" customHeight="1" x14ac:dyDescent="0.25">
      <c r="B142" s="613" t="s">
        <v>46</v>
      </c>
      <c r="C142" s="702"/>
      <c r="D142" s="703"/>
      <c r="F142" s="710" t="s">
        <v>225</v>
      </c>
      <c r="G142" s="711"/>
      <c r="H142" s="711"/>
      <c r="I142" s="711"/>
      <c r="J142" s="711"/>
      <c r="K142" s="711"/>
      <c r="L142" s="711"/>
      <c r="M142" s="711"/>
      <c r="N142" s="711"/>
      <c r="O142" s="711"/>
      <c r="P142" s="711"/>
      <c r="Q142" s="711"/>
      <c r="R142" s="711"/>
      <c r="S142" s="711"/>
      <c r="T142" s="711"/>
      <c r="U142" s="711"/>
      <c r="V142" s="711"/>
      <c r="W142" s="712"/>
    </row>
    <row r="143" spans="2:24" ht="14.45" customHeight="1" x14ac:dyDescent="0.25">
      <c r="B143" s="704"/>
      <c r="C143" s="705"/>
      <c r="D143" s="706"/>
      <c r="F143" s="713"/>
      <c r="G143" s="714"/>
      <c r="H143" s="714"/>
      <c r="I143" s="714"/>
      <c r="J143" s="714"/>
      <c r="K143" s="714"/>
      <c r="L143" s="714"/>
      <c r="M143" s="714"/>
      <c r="N143" s="714"/>
      <c r="O143" s="714"/>
      <c r="P143" s="714"/>
      <c r="Q143" s="714"/>
      <c r="R143" s="714"/>
      <c r="S143" s="714"/>
      <c r="T143" s="714"/>
      <c r="U143" s="714"/>
      <c r="V143" s="714"/>
      <c r="W143" s="715"/>
    </row>
    <row r="144" spans="2:24" ht="14.45" customHeight="1" x14ac:dyDescent="0.25">
      <c r="B144" s="704"/>
      <c r="C144" s="705"/>
      <c r="D144" s="706"/>
      <c r="F144" s="710"/>
      <c r="G144" s="711"/>
      <c r="H144" s="711"/>
      <c r="I144" s="711"/>
      <c r="J144" s="711"/>
      <c r="K144" s="712"/>
      <c r="L144" s="628" t="s">
        <v>221</v>
      </c>
      <c r="M144" s="719"/>
      <c r="N144" s="723" t="s">
        <v>181</v>
      </c>
      <c r="O144" s="726" t="s">
        <v>44</v>
      </c>
      <c r="P144" s="727"/>
      <c r="Q144" s="628"/>
      <c r="R144" s="728"/>
      <c r="S144" s="600"/>
      <c r="T144" s="600"/>
      <c r="U144" s="600"/>
      <c r="V144" s="600"/>
      <c r="W144" s="520"/>
    </row>
    <row r="145" spans="2:23" ht="14.45" customHeight="1" x14ac:dyDescent="0.25">
      <c r="B145" s="704"/>
      <c r="C145" s="705"/>
      <c r="D145" s="706"/>
      <c r="F145" s="716"/>
      <c r="G145" s="717"/>
      <c r="H145" s="717"/>
      <c r="I145" s="717"/>
      <c r="J145" s="717"/>
      <c r="K145" s="718"/>
      <c r="L145" s="720"/>
      <c r="M145" s="721"/>
      <c r="N145" s="724"/>
      <c r="O145" s="629" t="s">
        <v>226</v>
      </c>
      <c r="P145" s="673"/>
      <c r="Q145" s="720"/>
      <c r="R145" s="729"/>
      <c r="S145" s="552"/>
      <c r="T145" s="552"/>
      <c r="U145" s="552"/>
      <c r="V145" s="552"/>
      <c r="W145" s="522"/>
    </row>
    <row r="146" spans="2:23" ht="14.45" customHeight="1" x14ac:dyDescent="0.25">
      <c r="B146" s="704"/>
      <c r="C146" s="705"/>
      <c r="D146" s="706"/>
      <c r="F146" s="716"/>
      <c r="G146" s="717"/>
      <c r="H146" s="717"/>
      <c r="I146" s="717"/>
      <c r="J146" s="717"/>
      <c r="K146" s="718"/>
      <c r="L146" s="621"/>
      <c r="M146" s="722"/>
      <c r="N146" s="725"/>
      <c r="O146" s="674"/>
      <c r="P146" s="675"/>
      <c r="Q146" s="720"/>
      <c r="R146" s="729"/>
      <c r="S146" s="552"/>
      <c r="T146" s="552"/>
      <c r="U146" s="552"/>
      <c r="V146" s="552"/>
      <c r="W146" s="522"/>
    </row>
    <row r="147" spans="2:23" ht="14.45" customHeight="1" x14ac:dyDescent="0.25">
      <c r="B147" s="707"/>
      <c r="C147" s="708"/>
      <c r="D147" s="709"/>
      <c r="F147" s="713"/>
      <c r="G147" s="714"/>
      <c r="H147" s="714"/>
      <c r="I147" s="714"/>
      <c r="J147" s="714"/>
      <c r="K147" s="715"/>
      <c r="L147" s="676">
        <f>L153+L166+L179</f>
        <v>0</v>
      </c>
      <c r="M147" s="677"/>
      <c r="N147" s="258">
        <f>L147/1000*$P$15</f>
        <v>0</v>
      </c>
      <c r="O147" s="678" t="str">
        <f>IF(L147=0,"",L147/$T$5)</f>
        <v/>
      </c>
      <c r="P147" s="679"/>
      <c r="Q147" s="523"/>
      <c r="R147" s="603"/>
      <c r="S147" s="603"/>
      <c r="T147" s="603"/>
      <c r="U147" s="603"/>
      <c r="V147" s="603"/>
      <c r="W147" s="524"/>
    </row>
    <row r="148" spans="2:23" x14ac:dyDescent="0.25">
      <c r="D148" s="30"/>
    </row>
    <row r="150" spans="2:23" ht="14.45" customHeight="1" x14ac:dyDescent="0.25">
      <c r="C150" s="519" t="s">
        <v>49</v>
      </c>
      <c r="D150" s="520"/>
      <c r="F150" s="680" t="s">
        <v>23</v>
      </c>
      <c r="G150" s="684" t="s">
        <v>189</v>
      </c>
      <c r="H150" s="685"/>
      <c r="I150" s="685"/>
      <c r="J150" s="685"/>
      <c r="K150" s="686"/>
      <c r="L150" s="693" t="s">
        <v>223</v>
      </c>
      <c r="M150" s="694"/>
      <c r="N150" s="699" t="s">
        <v>181</v>
      </c>
      <c r="O150" s="671" t="s">
        <v>44</v>
      </c>
      <c r="P150" s="672"/>
      <c r="Q150" s="593" t="s">
        <v>191</v>
      </c>
      <c r="R150" s="594"/>
      <c r="S150" s="597" t="s">
        <v>192</v>
      </c>
      <c r="T150" s="599" t="s">
        <v>193</v>
      </c>
      <c r="U150" s="600"/>
      <c r="V150" s="601"/>
      <c r="W150" s="605" t="s">
        <v>194</v>
      </c>
    </row>
    <row r="151" spans="2:23" ht="14.45" customHeight="1" x14ac:dyDescent="0.25">
      <c r="C151" s="521"/>
      <c r="D151" s="522"/>
      <c r="F151" s="681"/>
      <c r="G151" s="687"/>
      <c r="H151" s="688"/>
      <c r="I151" s="688"/>
      <c r="J151" s="688"/>
      <c r="K151" s="689"/>
      <c r="L151" s="695"/>
      <c r="M151" s="696"/>
      <c r="N151" s="700"/>
      <c r="O151" s="607" t="s">
        <v>227</v>
      </c>
      <c r="P151" s="579"/>
      <c r="Q151" s="595"/>
      <c r="R151" s="596"/>
      <c r="S151" s="598"/>
      <c r="T151" s="602"/>
      <c r="U151" s="603"/>
      <c r="V151" s="604"/>
      <c r="W151" s="606"/>
    </row>
    <row r="152" spans="2:23" ht="14.45" customHeight="1" x14ac:dyDescent="0.25">
      <c r="C152" s="614"/>
      <c r="D152" s="522"/>
      <c r="F152" s="682"/>
      <c r="G152" s="687"/>
      <c r="H152" s="688"/>
      <c r="I152" s="688"/>
      <c r="J152" s="688"/>
      <c r="K152" s="689"/>
      <c r="L152" s="697"/>
      <c r="M152" s="698"/>
      <c r="N152" s="701"/>
      <c r="O152" s="630"/>
      <c r="P152" s="631"/>
      <c r="Q152" s="259"/>
      <c r="R152" s="260"/>
      <c r="S152" s="259"/>
      <c r="T152" s="261"/>
      <c r="U152" s="262"/>
      <c r="V152" s="263"/>
      <c r="W152" s="264"/>
    </row>
    <row r="153" spans="2:23" ht="14.45" customHeight="1" x14ac:dyDescent="0.25">
      <c r="C153" s="523"/>
      <c r="D153" s="524"/>
      <c r="F153" s="683"/>
      <c r="G153" s="690"/>
      <c r="H153" s="691"/>
      <c r="I153" s="691"/>
      <c r="J153" s="691"/>
      <c r="K153" s="692"/>
      <c r="L153" s="608">
        <f>IF(SUM(L155:M161)=0,0,SUM(L155:M161))</f>
        <v>0</v>
      </c>
      <c r="M153" s="609"/>
      <c r="N153" s="227">
        <f>L153/1000*$P$15</f>
        <v>0</v>
      </c>
      <c r="O153" s="608" t="str">
        <f>IF(L153="","",IF($T$5=0,"",(L153/$T$5)))</f>
        <v/>
      </c>
      <c r="P153" s="657"/>
      <c r="Q153" s="610">
        <f>IF(SUM(Q155:R161)=0,0,SUM(Q155:R161))</f>
        <v>0</v>
      </c>
      <c r="R153" s="611"/>
      <c r="S153" s="266" t="str">
        <f t="shared" ref="S153:S161" si="31">IF(L153=0,"",L153-Q153)</f>
        <v/>
      </c>
      <c r="T153" s="612" t="str">
        <f>IF(L153=0,"",SUM(Q155:R161)/L153)</f>
        <v/>
      </c>
      <c r="U153" s="603"/>
      <c r="V153" s="604"/>
      <c r="W153" s="229" t="str">
        <f>IF(D156=0,"",SUM(H157:H159)/D156)</f>
        <v/>
      </c>
    </row>
    <row r="154" spans="2:23" ht="17.25" x14ac:dyDescent="0.25">
      <c r="D154" s="230"/>
      <c r="F154" s="218"/>
      <c r="G154" s="231"/>
      <c r="H154" s="231"/>
      <c r="I154" s="231"/>
      <c r="J154" s="231"/>
      <c r="K154" s="231"/>
      <c r="L154" s="552"/>
      <c r="M154" s="552"/>
      <c r="N154" s="232"/>
    </row>
    <row r="155" spans="2:23" x14ac:dyDescent="0.25">
      <c r="D155" s="553" t="s">
        <v>53</v>
      </c>
      <c r="F155" s="233" t="s">
        <v>58</v>
      </c>
      <c r="G155" s="666" t="s">
        <v>196</v>
      </c>
      <c r="H155" s="667"/>
      <c r="I155" s="667"/>
      <c r="J155" s="667"/>
      <c r="K155" s="668"/>
      <c r="L155" s="639">
        <v>0</v>
      </c>
      <c r="M155" s="587"/>
      <c r="N155" s="234">
        <f t="shared" ref="N155:N161" si="32">L155/1000*$P$15</f>
        <v>0</v>
      </c>
      <c r="O155" s="669" t="str">
        <f t="shared" ref="O155:O161" si="33">IF(L155="","",IF($T$5=0,"",(L155/$T$5)))</f>
        <v/>
      </c>
      <c r="P155" s="670"/>
      <c r="Q155" s="639"/>
      <c r="R155" s="587"/>
      <c r="S155" s="266" t="str">
        <f t="shared" si="31"/>
        <v/>
      </c>
      <c r="T155" s="588" t="str">
        <f>IF(L155=0,"",Q155/L155)</f>
        <v/>
      </c>
      <c r="U155" s="588"/>
      <c r="V155" s="588"/>
      <c r="W155" s="229" t="str">
        <f>IF(R155=0," ",(CONCATENATE(#REF!," / ",R155)))</f>
        <v xml:space="preserve"> </v>
      </c>
    </row>
    <row r="156" spans="2:23" x14ac:dyDescent="0.25">
      <c r="D156" s="554"/>
      <c r="F156" s="267" t="s">
        <v>59</v>
      </c>
      <c r="G156" s="582" t="s">
        <v>197</v>
      </c>
      <c r="H156" s="583"/>
      <c r="I156" s="583"/>
      <c r="J156" s="583"/>
      <c r="K156" s="584"/>
      <c r="L156" s="639">
        <v>0</v>
      </c>
      <c r="M156" s="587"/>
      <c r="N156" s="237">
        <f t="shared" si="32"/>
        <v>0</v>
      </c>
      <c r="O156" s="665" t="str">
        <f t="shared" si="33"/>
        <v/>
      </c>
      <c r="P156" s="664"/>
      <c r="Q156" s="639"/>
      <c r="R156" s="587"/>
      <c r="S156" s="268" t="str">
        <f t="shared" si="31"/>
        <v/>
      </c>
      <c r="T156" s="588" t="str">
        <f t="shared" ref="T156:T161" si="34">IF(L156=0,"",Q156/L156)</f>
        <v/>
      </c>
      <c r="U156" s="588"/>
      <c r="V156" s="588"/>
      <c r="W156" s="229" t="str">
        <f>IF(R156=0," ",(CONCATENATE(#REF!," / ",R156)))</f>
        <v xml:space="preserve"> </v>
      </c>
    </row>
    <row r="157" spans="2:23" x14ac:dyDescent="0.25">
      <c r="D157" s="555"/>
      <c r="F157" s="267" t="s">
        <v>60</v>
      </c>
      <c r="G157" s="582" t="s">
        <v>198</v>
      </c>
      <c r="H157" s="583"/>
      <c r="I157" s="583"/>
      <c r="J157" s="583"/>
      <c r="K157" s="584"/>
      <c r="L157" s="639">
        <v>0</v>
      </c>
      <c r="M157" s="587"/>
      <c r="N157" s="237">
        <f t="shared" si="32"/>
        <v>0</v>
      </c>
      <c r="O157" s="665" t="str">
        <f t="shared" si="33"/>
        <v/>
      </c>
      <c r="P157" s="664"/>
      <c r="Q157" s="639"/>
      <c r="R157" s="587"/>
      <c r="S157" s="268" t="str">
        <f t="shared" si="31"/>
        <v/>
      </c>
      <c r="T157" s="588" t="str">
        <f t="shared" si="34"/>
        <v/>
      </c>
      <c r="U157" s="588"/>
      <c r="V157" s="588"/>
      <c r="W157" s="229" t="str">
        <f>IF(R157=0," ",(CONCATENATE(#REF!," / ",R157)))</f>
        <v xml:space="preserve"> </v>
      </c>
    </row>
    <row r="158" spans="2:23" x14ac:dyDescent="0.25">
      <c r="D158" s="555"/>
      <c r="F158" s="267" t="s">
        <v>62</v>
      </c>
      <c r="G158" s="582"/>
      <c r="H158" s="583"/>
      <c r="I158" s="583"/>
      <c r="J158" s="583"/>
      <c r="K158" s="584"/>
      <c r="L158" s="639">
        <v>0</v>
      </c>
      <c r="M158" s="587"/>
      <c r="N158" s="237">
        <f t="shared" si="32"/>
        <v>0</v>
      </c>
      <c r="O158" s="665" t="str">
        <f t="shared" si="33"/>
        <v/>
      </c>
      <c r="P158" s="664"/>
      <c r="Q158" s="639"/>
      <c r="R158" s="587"/>
      <c r="S158" s="268" t="str">
        <f t="shared" si="31"/>
        <v/>
      </c>
      <c r="T158" s="588" t="str">
        <f t="shared" si="34"/>
        <v/>
      </c>
      <c r="U158" s="588"/>
      <c r="V158" s="588"/>
      <c r="W158" s="229" t="str">
        <f>IF(R158=0," ",(CONCATENATE(#REF!," / ",R158)))</f>
        <v xml:space="preserve"> </v>
      </c>
    </row>
    <row r="159" spans="2:23" x14ac:dyDescent="0.25">
      <c r="D159" s="555"/>
      <c r="F159" s="267" t="s">
        <v>63</v>
      </c>
      <c r="G159" s="582"/>
      <c r="H159" s="583"/>
      <c r="I159" s="583"/>
      <c r="J159" s="583"/>
      <c r="K159" s="584"/>
      <c r="L159" s="639">
        <v>0</v>
      </c>
      <c r="M159" s="587"/>
      <c r="N159" s="237">
        <f t="shared" si="32"/>
        <v>0</v>
      </c>
      <c r="O159" s="665" t="str">
        <f t="shared" si="33"/>
        <v/>
      </c>
      <c r="P159" s="664"/>
      <c r="Q159" s="639"/>
      <c r="R159" s="587"/>
      <c r="S159" s="268" t="str">
        <f t="shared" si="31"/>
        <v/>
      </c>
      <c r="T159" s="588" t="str">
        <f t="shared" si="34"/>
        <v/>
      </c>
      <c r="U159" s="588"/>
      <c r="V159" s="588"/>
      <c r="W159" s="229" t="str">
        <f>IF(R159=0," ",(CONCATENATE(#REF!," / ",R159)))</f>
        <v xml:space="preserve"> </v>
      </c>
    </row>
    <row r="160" spans="2:23" x14ac:dyDescent="0.25">
      <c r="D160" s="555"/>
      <c r="F160" s="267" t="s">
        <v>110</v>
      </c>
      <c r="G160" s="582"/>
      <c r="H160" s="583"/>
      <c r="I160" s="583"/>
      <c r="J160" s="583"/>
      <c r="K160" s="584"/>
      <c r="L160" s="639">
        <v>0</v>
      </c>
      <c r="M160" s="587"/>
      <c r="N160" s="237">
        <f t="shared" si="32"/>
        <v>0</v>
      </c>
      <c r="O160" s="665" t="str">
        <f t="shared" si="33"/>
        <v/>
      </c>
      <c r="P160" s="664"/>
      <c r="Q160" s="639"/>
      <c r="R160" s="587"/>
      <c r="S160" s="268" t="str">
        <f t="shared" si="31"/>
        <v/>
      </c>
      <c r="T160" s="588" t="str">
        <f t="shared" si="34"/>
        <v/>
      </c>
      <c r="U160" s="588"/>
      <c r="V160" s="588"/>
      <c r="W160" s="229" t="str">
        <f>IF(R160=0," ",(CONCATENATE(#REF!," / ",R160)))</f>
        <v xml:space="preserve"> </v>
      </c>
    </row>
    <row r="161" spans="3:23" x14ac:dyDescent="0.25">
      <c r="D161" s="556"/>
      <c r="F161" s="269" t="s">
        <v>111</v>
      </c>
      <c r="G161" s="589"/>
      <c r="H161" s="590"/>
      <c r="I161" s="590"/>
      <c r="J161" s="590"/>
      <c r="K161" s="591"/>
      <c r="L161" s="639">
        <v>0</v>
      </c>
      <c r="M161" s="587"/>
      <c r="N161" s="240">
        <f t="shared" si="32"/>
        <v>0</v>
      </c>
      <c r="O161" s="665" t="str">
        <f t="shared" si="33"/>
        <v/>
      </c>
      <c r="P161" s="664"/>
      <c r="Q161" s="639"/>
      <c r="R161" s="587"/>
      <c r="S161" s="270" t="str">
        <f t="shared" si="31"/>
        <v/>
      </c>
      <c r="T161" s="588" t="str">
        <f t="shared" si="34"/>
        <v/>
      </c>
      <c r="U161" s="588"/>
      <c r="V161" s="588"/>
      <c r="W161" s="229" t="str">
        <f>IF(R161=0," ",(CONCATENATE(#REF!," / ",R161)))</f>
        <v xml:space="preserve"> </v>
      </c>
    </row>
    <row r="163" spans="3:23" ht="14.45" customHeight="1" x14ac:dyDescent="0.25">
      <c r="C163" s="519" t="s">
        <v>49</v>
      </c>
      <c r="D163" s="520"/>
      <c r="F163" s="731" t="s">
        <v>199</v>
      </c>
      <c r="G163" s="735" t="s">
        <v>200</v>
      </c>
      <c r="H163" s="736"/>
      <c r="I163" s="736"/>
      <c r="J163" s="736"/>
      <c r="K163" s="737"/>
      <c r="L163" s="744" t="s">
        <v>223</v>
      </c>
      <c r="M163" s="745"/>
      <c r="N163" s="564" t="s">
        <v>181</v>
      </c>
      <c r="O163" s="760" t="s">
        <v>44</v>
      </c>
      <c r="P163" s="761"/>
      <c r="Q163" s="567" t="s">
        <v>191</v>
      </c>
      <c r="R163" s="568"/>
      <c r="S163" s="571" t="s">
        <v>192</v>
      </c>
      <c r="T163" s="573" t="s">
        <v>193</v>
      </c>
      <c r="U163" s="574"/>
      <c r="V163" s="575"/>
      <c r="W163" s="576" t="s">
        <v>194</v>
      </c>
    </row>
    <row r="164" spans="3:23" ht="14.45" customHeight="1" x14ac:dyDescent="0.25">
      <c r="C164" s="521"/>
      <c r="D164" s="522"/>
      <c r="F164" s="732"/>
      <c r="G164" s="738"/>
      <c r="H164" s="739"/>
      <c r="I164" s="739"/>
      <c r="J164" s="739"/>
      <c r="K164" s="740"/>
      <c r="L164" s="746"/>
      <c r="M164" s="747"/>
      <c r="N164" s="565"/>
      <c r="O164" s="578" t="s">
        <v>227</v>
      </c>
      <c r="P164" s="579"/>
      <c r="Q164" s="569"/>
      <c r="R164" s="570"/>
      <c r="S164" s="572"/>
      <c r="T164" s="549"/>
      <c r="U164" s="550"/>
      <c r="V164" s="551"/>
      <c r="W164" s="577"/>
    </row>
    <row r="165" spans="3:23" ht="14.45" customHeight="1" x14ac:dyDescent="0.25">
      <c r="C165" s="614"/>
      <c r="D165" s="522"/>
      <c r="F165" s="733"/>
      <c r="G165" s="738"/>
      <c r="H165" s="739"/>
      <c r="I165" s="739"/>
      <c r="J165" s="739"/>
      <c r="K165" s="740"/>
      <c r="L165" s="748"/>
      <c r="M165" s="749"/>
      <c r="N165" s="566"/>
      <c r="O165" s="630"/>
      <c r="P165" s="631"/>
      <c r="Q165" s="271"/>
      <c r="R165" s="272"/>
      <c r="S165" s="259"/>
      <c r="T165" s="261"/>
      <c r="U165" s="262"/>
      <c r="V165" s="263"/>
      <c r="W165" s="264"/>
    </row>
    <row r="166" spans="3:23" ht="14.45" customHeight="1" x14ac:dyDescent="0.25">
      <c r="C166" s="523"/>
      <c r="D166" s="524"/>
      <c r="F166" s="734"/>
      <c r="G166" s="741"/>
      <c r="H166" s="742"/>
      <c r="I166" s="742"/>
      <c r="J166" s="742"/>
      <c r="K166" s="743"/>
      <c r="L166" s="547">
        <f>IF(SUM(L168:M175)=0,0,SUM(L168:M175))</f>
        <v>0</v>
      </c>
      <c r="M166" s="548"/>
      <c r="N166" s="241">
        <f>L166/1000*$P$15</f>
        <v>0</v>
      </c>
      <c r="O166" s="759" t="str">
        <f>IF(L166="","",IF($T$5=0,"",(L166/$T$5)))</f>
        <v/>
      </c>
      <c r="P166" s="657"/>
      <c r="Q166" s="547">
        <f>IF(SUM(Q168:R174)=0,0,SUM(Q168:R174))</f>
        <v>0</v>
      </c>
      <c r="R166" s="548"/>
      <c r="S166" s="273" t="str">
        <f t="shared" ref="S166" si="35">IF(L166=0,"",L166-Q166)</f>
        <v/>
      </c>
      <c r="T166" s="549" t="str">
        <f>IF(L166=0,"",SUM(Q168:R174)/L166)</f>
        <v/>
      </c>
      <c r="U166" s="550"/>
      <c r="V166" s="551"/>
      <c r="W166" s="229"/>
    </row>
    <row r="167" spans="3:23" ht="17.25" x14ac:dyDescent="0.25">
      <c r="D167" s="230"/>
      <c r="F167" s="218"/>
      <c r="G167" s="231"/>
      <c r="H167" s="231"/>
      <c r="I167" s="231"/>
      <c r="J167" s="231"/>
      <c r="K167" s="231"/>
      <c r="L167" s="552"/>
      <c r="M167" s="552"/>
      <c r="N167" s="244"/>
      <c r="T167" s="244"/>
      <c r="U167" s="244"/>
      <c r="V167" s="244"/>
    </row>
    <row r="168" spans="3:23" x14ac:dyDescent="0.25">
      <c r="D168" s="553" t="s">
        <v>53</v>
      </c>
      <c r="F168" s="274" t="s">
        <v>201</v>
      </c>
      <c r="G168" s="557" t="s">
        <v>202</v>
      </c>
      <c r="H168" s="558"/>
      <c r="I168" s="558"/>
      <c r="J168" s="558"/>
      <c r="K168" s="559"/>
      <c r="L168" s="639">
        <v>0</v>
      </c>
      <c r="M168" s="587"/>
      <c r="N168" s="246">
        <f t="shared" ref="N168:N175" si="36">L168/1000*$P$15</f>
        <v>0</v>
      </c>
      <c r="O168" s="771" t="str">
        <f t="shared" ref="O168:O175" si="37">IF(L168="","",IF($T$5=0,"",(L168/$T$5)))</f>
        <v/>
      </c>
      <c r="P168" s="670"/>
      <c r="Q168" s="639"/>
      <c r="R168" s="587"/>
      <c r="S168" s="242" t="str">
        <f t="shared" ref="S168:S175" si="38">IF(L168=0,"",L168-Q168)</f>
        <v/>
      </c>
      <c r="T168" s="518" t="str">
        <f>IF(L168=0,"",Q168/L168)</f>
        <v/>
      </c>
      <c r="U168" s="518"/>
      <c r="V168" s="518"/>
      <c r="W168" s="229"/>
    </row>
    <row r="169" spans="3:23" x14ac:dyDescent="0.25">
      <c r="D169" s="554"/>
      <c r="F169" s="275" t="s">
        <v>203</v>
      </c>
      <c r="G169" s="511" t="s">
        <v>204</v>
      </c>
      <c r="H169" s="512"/>
      <c r="I169" s="512"/>
      <c r="J169" s="512"/>
      <c r="K169" s="513"/>
      <c r="L169" s="639">
        <v>0</v>
      </c>
      <c r="M169" s="587"/>
      <c r="N169" s="248">
        <f t="shared" si="36"/>
        <v>0</v>
      </c>
      <c r="O169" s="663" t="str">
        <f t="shared" si="37"/>
        <v/>
      </c>
      <c r="P169" s="664"/>
      <c r="Q169" s="639"/>
      <c r="R169" s="587"/>
      <c r="S169" s="249" t="str">
        <f t="shared" si="38"/>
        <v/>
      </c>
      <c r="T169" s="518" t="str">
        <f t="shared" ref="T169:T175" si="39">IF(L169=0,"",Q169/L169)</f>
        <v/>
      </c>
      <c r="U169" s="518"/>
      <c r="V169" s="518"/>
      <c r="W169" s="229"/>
    </row>
    <row r="170" spans="3:23" x14ac:dyDescent="0.25">
      <c r="D170" s="555"/>
      <c r="F170" s="275" t="s">
        <v>205</v>
      </c>
      <c r="G170" s="511" t="s">
        <v>206</v>
      </c>
      <c r="H170" s="512"/>
      <c r="I170" s="512"/>
      <c r="J170" s="512"/>
      <c r="K170" s="513"/>
      <c r="L170" s="639">
        <v>0</v>
      </c>
      <c r="M170" s="587"/>
      <c r="N170" s="248">
        <f t="shared" si="36"/>
        <v>0</v>
      </c>
      <c r="O170" s="663" t="str">
        <f t="shared" si="37"/>
        <v/>
      </c>
      <c r="P170" s="664"/>
      <c r="Q170" s="639"/>
      <c r="R170" s="587"/>
      <c r="S170" s="249" t="str">
        <f t="shared" si="38"/>
        <v/>
      </c>
      <c r="T170" s="518" t="str">
        <f t="shared" si="39"/>
        <v/>
      </c>
      <c r="U170" s="518"/>
      <c r="V170" s="518"/>
      <c r="W170" s="229"/>
    </row>
    <row r="171" spans="3:23" x14ac:dyDescent="0.25">
      <c r="D171" s="555"/>
      <c r="F171" s="275" t="s">
        <v>207</v>
      </c>
      <c r="G171" s="511"/>
      <c r="H171" s="512"/>
      <c r="I171" s="512"/>
      <c r="J171" s="512"/>
      <c r="K171" s="513"/>
      <c r="L171" s="639">
        <v>0</v>
      </c>
      <c r="M171" s="587"/>
      <c r="N171" s="248">
        <f t="shared" si="36"/>
        <v>0</v>
      </c>
      <c r="O171" s="663" t="str">
        <f t="shared" si="37"/>
        <v/>
      </c>
      <c r="P171" s="664"/>
      <c r="Q171" s="639"/>
      <c r="R171" s="587"/>
      <c r="S171" s="249" t="str">
        <f t="shared" si="38"/>
        <v/>
      </c>
      <c r="T171" s="518" t="str">
        <f t="shared" si="39"/>
        <v/>
      </c>
      <c r="U171" s="518"/>
      <c r="V171" s="518"/>
      <c r="W171" s="229"/>
    </row>
    <row r="172" spans="3:23" x14ac:dyDescent="0.25">
      <c r="D172" s="555"/>
      <c r="F172" s="275" t="s">
        <v>208</v>
      </c>
      <c r="G172" s="511"/>
      <c r="H172" s="512"/>
      <c r="I172" s="512"/>
      <c r="J172" s="512"/>
      <c r="K172" s="513"/>
      <c r="L172" s="639">
        <v>0</v>
      </c>
      <c r="M172" s="587"/>
      <c r="N172" s="248">
        <f t="shared" si="36"/>
        <v>0</v>
      </c>
      <c r="O172" s="663" t="str">
        <f t="shared" si="37"/>
        <v/>
      </c>
      <c r="P172" s="664"/>
      <c r="Q172" s="639"/>
      <c r="R172" s="587"/>
      <c r="S172" s="249" t="str">
        <f t="shared" si="38"/>
        <v/>
      </c>
      <c r="T172" s="518" t="str">
        <f t="shared" si="39"/>
        <v/>
      </c>
      <c r="U172" s="518"/>
      <c r="V172" s="518"/>
      <c r="W172" s="229"/>
    </row>
    <row r="173" spans="3:23" x14ac:dyDescent="0.25">
      <c r="D173" s="555"/>
      <c r="F173" s="275" t="s">
        <v>209</v>
      </c>
      <c r="G173" s="511"/>
      <c r="H173" s="512"/>
      <c r="I173" s="512"/>
      <c r="J173" s="512"/>
      <c r="K173" s="513"/>
      <c r="L173" s="639">
        <v>0</v>
      </c>
      <c r="M173" s="587"/>
      <c r="N173" s="248">
        <f t="shared" si="36"/>
        <v>0</v>
      </c>
      <c r="O173" s="663" t="str">
        <f t="shared" si="37"/>
        <v/>
      </c>
      <c r="P173" s="664"/>
      <c r="Q173" s="639"/>
      <c r="R173" s="587"/>
      <c r="S173" s="249" t="str">
        <f t="shared" si="38"/>
        <v/>
      </c>
      <c r="T173" s="518" t="str">
        <f t="shared" si="39"/>
        <v/>
      </c>
      <c r="U173" s="518"/>
      <c r="V173" s="518"/>
      <c r="W173" s="229"/>
    </row>
    <row r="174" spans="3:23" x14ac:dyDescent="0.25">
      <c r="D174" s="555"/>
      <c r="F174" s="275" t="s">
        <v>210</v>
      </c>
      <c r="G174" s="511"/>
      <c r="H174" s="512"/>
      <c r="I174" s="512"/>
      <c r="J174" s="512"/>
      <c r="K174" s="513"/>
      <c r="L174" s="639">
        <v>0</v>
      </c>
      <c r="M174" s="587"/>
      <c r="N174" s="248">
        <f t="shared" si="36"/>
        <v>0</v>
      </c>
      <c r="O174" s="663" t="str">
        <f t="shared" si="37"/>
        <v/>
      </c>
      <c r="P174" s="664"/>
      <c r="Q174" s="639"/>
      <c r="R174" s="587"/>
      <c r="S174" s="250" t="str">
        <f t="shared" si="38"/>
        <v/>
      </c>
      <c r="T174" s="518" t="str">
        <f t="shared" si="39"/>
        <v/>
      </c>
      <c r="U174" s="518"/>
      <c r="V174" s="518"/>
      <c r="W174" s="229"/>
    </row>
    <row r="175" spans="3:23" x14ac:dyDescent="0.25">
      <c r="D175" s="556"/>
      <c r="F175" s="276" t="s">
        <v>211</v>
      </c>
      <c r="G175" s="660"/>
      <c r="H175" s="661"/>
      <c r="I175" s="661"/>
      <c r="J175" s="661"/>
      <c r="K175" s="662"/>
      <c r="L175" s="639">
        <v>0</v>
      </c>
      <c r="M175" s="587"/>
      <c r="N175" s="252">
        <f t="shared" si="36"/>
        <v>0</v>
      </c>
      <c r="O175" s="663" t="str">
        <f t="shared" si="37"/>
        <v/>
      </c>
      <c r="P175" s="664"/>
      <c r="Q175" s="639"/>
      <c r="R175" s="587"/>
      <c r="S175" s="253" t="str">
        <f t="shared" si="38"/>
        <v/>
      </c>
      <c r="T175" s="563" t="str">
        <f t="shared" si="39"/>
        <v/>
      </c>
      <c r="U175" s="563"/>
      <c r="V175" s="563"/>
      <c r="W175" s="229"/>
    </row>
    <row r="177" spans="2:24" ht="14.45" customHeight="1" x14ac:dyDescent="0.25">
      <c r="C177" s="519" t="s">
        <v>49</v>
      </c>
      <c r="D177" s="520"/>
      <c r="F177" s="525" t="s">
        <v>212</v>
      </c>
      <c r="G177" s="528" t="s">
        <v>213</v>
      </c>
      <c r="H177" s="529"/>
      <c r="I177" s="529"/>
      <c r="J177" s="529"/>
      <c r="K177" s="530"/>
      <c r="L177" s="537" t="s">
        <v>223</v>
      </c>
      <c r="M177" s="538"/>
      <c r="N177" s="541" t="s">
        <v>181</v>
      </c>
      <c r="O177" s="658" t="s">
        <v>44</v>
      </c>
      <c r="P177" s="659"/>
      <c r="Q177" s="543" t="s">
        <v>191</v>
      </c>
      <c r="R177" s="544"/>
      <c r="S177" s="643" t="s">
        <v>192</v>
      </c>
      <c r="T177" s="645" t="s">
        <v>193</v>
      </c>
      <c r="U177" s="646"/>
      <c r="V177" s="647"/>
      <c r="W177" s="509" t="s">
        <v>194</v>
      </c>
    </row>
    <row r="178" spans="2:24" ht="14.45" customHeight="1" x14ac:dyDescent="0.25">
      <c r="C178" s="521"/>
      <c r="D178" s="522"/>
      <c r="F178" s="526"/>
      <c r="G178" s="531"/>
      <c r="H178" s="532"/>
      <c r="I178" s="532"/>
      <c r="J178" s="532"/>
      <c r="K178" s="533"/>
      <c r="L178" s="539"/>
      <c r="M178" s="540"/>
      <c r="N178" s="542"/>
      <c r="O178" s="651" t="s">
        <v>227</v>
      </c>
      <c r="P178" s="652"/>
      <c r="Q178" s="545"/>
      <c r="R178" s="546"/>
      <c r="S178" s="644"/>
      <c r="T178" s="648"/>
      <c r="U178" s="649"/>
      <c r="V178" s="650"/>
      <c r="W178" s="510"/>
    </row>
    <row r="179" spans="2:24" ht="14.45" customHeight="1" x14ac:dyDescent="0.25">
      <c r="C179" s="523"/>
      <c r="D179" s="524"/>
      <c r="F179" s="655"/>
      <c r="G179" s="534"/>
      <c r="H179" s="535"/>
      <c r="I179" s="535"/>
      <c r="J179" s="535"/>
      <c r="K179" s="536"/>
      <c r="L179" s="653">
        <f>L181</f>
        <v>0</v>
      </c>
      <c r="M179" s="654"/>
      <c r="N179" s="254">
        <f>L179/1000*$P$15</f>
        <v>0</v>
      </c>
      <c r="O179" s="656" t="str">
        <f>IF(L179="","",IF($T$5=0,"",(L179/$T$5)))</f>
        <v/>
      </c>
      <c r="P179" s="657"/>
      <c r="Q179" s="653">
        <f>IF(SUM(Q181:R187)=0,0,SUM(Q181:R187))</f>
        <v>0</v>
      </c>
      <c r="R179" s="654"/>
      <c r="S179" s="278" t="str">
        <f t="shared" ref="S179" si="40">IF(L179=0,"",L179-Q179)</f>
        <v/>
      </c>
      <c r="T179" s="648" t="str">
        <f>IF(L179=0,"",SUM(Q181:R187)/L179)</f>
        <v/>
      </c>
      <c r="U179" s="649"/>
      <c r="V179" s="650"/>
      <c r="W179" s="229"/>
    </row>
    <row r="180" spans="2:24" ht="17.25" x14ac:dyDescent="0.25">
      <c r="D180" s="230"/>
      <c r="F180" s="218"/>
      <c r="G180" s="231"/>
      <c r="H180" s="231"/>
      <c r="I180" s="231"/>
      <c r="J180" s="231"/>
      <c r="K180" s="243"/>
      <c r="L180" s="635"/>
      <c r="M180" s="635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</row>
    <row r="181" spans="2:24" x14ac:dyDescent="0.25">
      <c r="D181" s="218"/>
      <c r="F181" s="277" t="s">
        <v>214</v>
      </c>
      <c r="G181" s="636" t="s">
        <v>215</v>
      </c>
      <c r="H181" s="637"/>
      <c r="I181" s="637"/>
      <c r="J181" s="637"/>
      <c r="K181" s="638"/>
      <c r="L181" s="639">
        <v>0</v>
      </c>
      <c r="M181" s="587"/>
      <c r="N181" s="256">
        <f>L181/1000*$P$15</f>
        <v>0</v>
      </c>
      <c r="O181" s="640" t="str">
        <f>IF(L181=0,"",(L181/$T$5))</f>
        <v/>
      </c>
      <c r="P181" s="587"/>
      <c r="Q181" s="641"/>
      <c r="R181" s="587"/>
      <c r="S181" s="279" t="str">
        <f>IF(L181=0,"",L181-Q181)</f>
        <v/>
      </c>
      <c r="T181" s="642" t="str">
        <f>IF(Q181=0,"",L181/Q181)</f>
        <v/>
      </c>
      <c r="U181" s="642"/>
      <c r="V181" s="642"/>
      <c r="W181" s="257" t="str">
        <f>IF(R181=0," ",(CONCATENATE(#REF!," / ",R181)))</f>
        <v xml:space="preserve"> </v>
      </c>
    </row>
    <row r="183" spans="2:24" ht="14.45" customHeight="1" x14ac:dyDescent="0.25">
      <c r="B183" s="613" t="s">
        <v>46</v>
      </c>
      <c r="C183" s="600"/>
      <c r="D183" s="520"/>
      <c r="F183" s="616" t="s">
        <v>228</v>
      </c>
      <c r="G183" s="616"/>
      <c r="H183" s="616"/>
      <c r="I183" s="616"/>
      <c r="J183" s="616"/>
      <c r="K183" s="616"/>
      <c r="L183" s="616"/>
      <c r="M183" s="616"/>
      <c r="N183" s="616"/>
      <c r="O183" s="616"/>
      <c r="P183" s="616"/>
      <c r="Q183" s="616"/>
      <c r="R183" s="616"/>
      <c r="S183" s="616"/>
      <c r="T183" s="616"/>
      <c r="U183" s="616"/>
      <c r="V183" s="616"/>
      <c r="W183" s="616"/>
    </row>
    <row r="184" spans="2:24" ht="14.45" customHeight="1" x14ac:dyDescent="0.25">
      <c r="B184" s="614"/>
      <c r="C184" s="615"/>
      <c r="D184" s="522"/>
      <c r="F184" s="616"/>
      <c r="G184" s="616"/>
      <c r="H184" s="616"/>
      <c r="I184" s="616"/>
      <c r="J184" s="616"/>
      <c r="K184" s="616"/>
      <c r="L184" s="616"/>
      <c r="M184" s="616"/>
      <c r="N184" s="616"/>
      <c r="O184" s="616"/>
      <c r="P184" s="616"/>
      <c r="Q184" s="616"/>
      <c r="R184" s="616"/>
      <c r="S184" s="616"/>
      <c r="T184" s="616"/>
      <c r="U184" s="616"/>
      <c r="V184" s="616"/>
      <c r="W184" s="616"/>
    </row>
    <row r="185" spans="2:24" ht="14.45" customHeight="1" x14ac:dyDescent="0.25">
      <c r="B185" s="614"/>
      <c r="C185" s="615"/>
      <c r="D185" s="522"/>
      <c r="F185" s="616"/>
      <c r="G185" s="617"/>
      <c r="H185" s="617"/>
      <c r="I185" s="617"/>
      <c r="J185" s="617"/>
      <c r="K185" s="617"/>
      <c r="L185" s="619"/>
      <c r="M185" s="620"/>
      <c r="N185" s="625" t="s">
        <v>181</v>
      </c>
      <c r="O185" s="633" t="s">
        <v>44</v>
      </c>
      <c r="P185" s="634"/>
      <c r="Q185" s="628"/>
      <c r="R185" s="600"/>
      <c r="S185" s="600"/>
      <c r="T185" s="600"/>
      <c r="U185" s="600"/>
      <c r="V185" s="600"/>
      <c r="W185" s="520"/>
    </row>
    <row r="186" spans="2:24" ht="14.45" customHeight="1" x14ac:dyDescent="0.25">
      <c r="B186" s="614"/>
      <c r="C186" s="615"/>
      <c r="D186" s="522"/>
      <c r="F186" s="616"/>
      <c r="G186" s="617"/>
      <c r="H186" s="617"/>
      <c r="I186" s="617"/>
      <c r="J186" s="617"/>
      <c r="K186" s="617"/>
      <c r="L186" s="621"/>
      <c r="M186" s="622"/>
      <c r="N186" s="626"/>
      <c r="O186" s="629" t="s">
        <v>229</v>
      </c>
      <c r="P186" s="579"/>
      <c r="Q186" s="614"/>
      <c r="R186" s="552"/>
      <c r="S186" s="552"/>
      <c r="T186" s="552"/>
      <c r="U186" s="552"/>
      <c r="V186" s="552"/>
      <c r="W186" s="522"/>
    </row>
    <row r="187" spans="2:24" ht="14.45" customHeight="1" x14ac:dyDescent="0.25">
      <c r="B187" s="614"/>
      <c r="C187" s="615"/>
      <c r="D187" s="522"/>
      <c r="F187" s="616"/>
      <c r="G187" s="617"/>
      <c r="H187" s="617"/>
      <c r="I187" s="617"/>
      <c r="J187" s="617"/>
      <c r="K187" s="617"/>
      <c r="L187" s="623"/>
      <c r="M187" s="624"/>
      <c r="N187" s="627"/>
      <c r="O187" s="630"/>
      <c r="P187" s="631"/>
      <c r="Q187" s="614"/>
      <c r="R187" s="552"/>
      <c r="S187" s="552"/>
      <c r="T187" s="552"/>
      <c r="U187" s="552"/>
      <c r="V187" s="552"/>
      <c r="W187" s="522"/>
    </row>
    <row r="188" spans="2:24" x14ac:dyDescent="0.25">
      <c r="B188" s="523"/>
      <c r="C188" s="603"/>
      <c r="D188" s="524"/>
      <c r="F188" s="618"/>
      <c r="G188" s="618"/>
      <c r="H188" s="618"/>
      <c r="I188" s="618"/>
      <c r="J188" s="618"/>
      <c r="K188" s="618"/>
      <c r="L188" s="770"/>
      <c r="M188" s="670"/>
      <c r="N188" s="258">
        <f>N194+N207+N220</f>
        <v>0</v>
      </c>
      <c r="O188" s="678" t="str">
        <f>IF(N188=0,"",(N188*1000/$P$8)/$T$5)</f>
        <v/>
      </c>
      <c r="P188" s="679"/>
      <c r="Q188" s="523"/>
      <c r="R188" s="603"/>
      <c r="S188" s="603"/>
      <c r="T188" s="603"/>
      <c r="U188" s="603"/>
      <c r="V188" s="603"/>
      <c r="W188" s="524"/>
    </row>
    <row r="189" spans="2:24" x14ac:dyDescent="0.25">
      <c r="D189" s="30"/>
    </row>
    <row r="191" spans="2:24" ht="14.45" customHeight="1" x14ac:dyDescent="0.25">
      <c r="C191" s="519" t="s">
        <v>49</v>
      </c>
      <c r="D191" s="520"/>
      <c r="F191" s="680" t="s">
        <v>23</v>
      </c>
      <c r="G191" s="684" t="s">
        <v>189</v>
      </c>
      <c r="H191" s="685"/>
      <c r="I191" s="685"/>
      <c r="J191" s="685"/>
      <c r="K191" s="686"/>
      <c r="L191" s="693"/>
      <c r="M191" s="694"/>
      <c r="N191" s="699" t="s">
        <v>181</v>
      </c>
      <c r="O191" s="671" t="s">
        <v>44</v>
      </c>
      <c r="P191" s="672"/>
      <c r="Q191" s="593" t="s">
        <v>191</v>
      </c>
      <c r="R191" s="594"/>
      <c r="S191" s="597" t="s">
        <v>192</v>
      </c>
      <c r="T191" s="599" t="s">
        <v>193</v>
      </c>
      <c r="U191" s="600"/>
      <c r="V191" s="601"/>
      <c r="W191" s="605" t="s">
        <v>194</v>
      </c>
    </row>
    <row r="192" spans="2:24" ht="14.45" customHeight="1" x14ac:dyDescent="0.25">
      <c r="C192" s="521"/>
      <c r="D192" s="522"/>
      <c r="F192" s="681"/>
      <c r="G192" s="687"/>
      <c r="H192" s="688"/>
      <c r="I192" s="688"/>
      <c r="J192" s="688"/>
      <c r="K192" s="689"/>
      <c r="L192" s="695"/>
      <c r="M192" s="696"/>
      <c r="N192" s="700"/>
      <c r="O192" s="607" t="s">
        <v>230</v>
      </c>
      <c r="P192" s="579"/>
      <c r="Q192" s="595"/>
      <c r="R192" s="596"/>
      <c r="S192" s="598"/>
      <c r="T192" s="602"/>
      <c r="U192" s="603"/>
      <c r="V192" s="604"/>
      <c r="W192" s="606"/>
    </row>
    <row r="193" spans="3:23" ht="14.45" customHeight="1" x14ac:dyDescent="0.25">
      <c r="C193" s="614"/>
      <c r="D193" s="522"/>
      <c r="F193" s="681"/>
      <c r="G193" s="687"/>
      <c r="H193" s="688"/>
      <c r="I193" s="688"/>
      <c r="J193" s="688"/>
      <c r="K193" s="689"/>
      <c r="L193" s="697"/>
      <c r="M193" s="698"/>
      <c r="N193" s="701"/>
      <c r="O193" s="580"/>
      <c r="P193" s="581"/>
      <c r="Q193" s="259"/>
      <c r="R193" s="260"/>
      <c r="S193" s="259"/>
      <c r="T193" s="261"/>
      <c r="U193" s="262"/>
      <c r="V193" s="263"/>
      <c r="W193" s="264"/>
    </row>
    <row r="194" spans="3:23" ht="14.45" customHeight="1" x14ac:dyDescent="0.25">
      <c r="C194" s="523"/>
      <c r="D194" s="524"/>
      <c r="F194" s="762"/>
      <c r="G194" s="690"/>
      <c r="H194" s="691"/>
      <c r="I194" s="691"/>
      <c r="J194" s="691"/>
      <c r="K194" s="692"/>
      <c r="L194" s="608"/>
      <c r="M194" s="609"/>
      <c r="N194" s="227">
        <f>SUM(N196:N202)</f>
        <v>0</v>
      </c>
      <c r="O194" s="632" t="str">
        <f>IF(N194=0,"",(N194*1000/$P$8)/$T$5)</f>
        <v/>
      </c>
      <c r="P194" s="522"/>
      <c r="Q194" s="610">
        <f>IF(SUM(Q196:R202)=0,0,SUM(Q196:R202))</f>
        <v>0</v>
      </c>
      <c r="R194" s="611"/>
      <c r="S194" s="266" t="str">
        <f t="shared" ref="S194" si="41">IF(L194=0,"",L194-Q194)</f>
        <v/>
      </c>
      <c r="T194" s="612" t="str">
        <f>IF(L194=0,"",SUM(Q196:R202)/L194)</f>
        <v/>
      </c>
      <c r="U194" s="603"/>
      <c r="V194" s="604"/>
      <c r="W194" s="229" t="str">
        <f>IF(D197=0,"",SUM(H198:H200)/D197)</f>
        <v/>
      </c>
    </row>
    <row r="195" spans="3:23" ht="17.25" x14ac:dyDescent="0.25">
      <c r="D195" s="230"/>
      <c r="F195" s="218"/>
      <c r="G195" s="231"/>
      <c r="H195" s="231"/>
      <c r="I195" s="231"/>
      <c r="J195" s="231"/>
      <c r="K195" s="231"/>
      <c r="L195" s="552"/>
      <c r="M195" s="552"/>
      <c r="N195" s="232"/>
    </row>
    <row r="196" spans="3:23" x14ac:dyDescent="0.25">
      <c r="D196" s="553" t="s">
        <v>53</v>
      </c>
      <c r="F196" s="233" t="s">
        <v>58</v>
      </c>
      <c r="G196" s="666" t="s">
        <v>196</v>
      </c>
      <c r="H196" s="667"/>
      <c r="I196" s="667"/>
      <c r="J196" s="667"/>
      <c r="K196" s="668"/>
      <c r="L196" s="585"/>
      <c r="M196" s="515"/>
      <c r="N196" s="234">
        <f t="shared" ref="N196:N202" si="42">N32+N155+N114+N72</f>
        <v>0</v>
      </c>
      <c r="O196" s="768" t="str">
        <f>IF(N196=0,"",(N196*1000/$P$8)/$T$5)</f>
        <v/>
      </c>
      <c r="P196" s="769"/>
      <c r="Q196" s="586">
        <f t="shared" ref="Q196:R202" si="43">Q32+Q155+Q114+Q72</f>
        <v>0</v>
      </c>
      <c r="R196" s="587"/>
      <c r="S196" s="266" t="str">
        <f t="shared" ref="S196:S202" si="44">IF(L196=0,"",L196-Q196)</f>
        <v/>
      </c>
      <c r="T196" s="588" t="str">
        <f>IF(L196=0,"",Q196/L196)</f>
        <v/>
      </c>
      <c r="U196" s="588"/>
      <c r="V196" s="588"/>
      <c r="W196" s="229" t="str">
        <f>IF(R196=0," ",(CONCATENATE(#REF!," / ",R196)))</f>
        <v xml:space="preserve"> </v>
      </c>
    </row>
    <row r="197" spans="3:23" x14ac:dyDescent="0.25">
      <c r="D197" s="554"/>
      <c r="F197" s="267" t="s">
        <v>59</v>
      </c>
      <c r="G197" s="582" t="s">
        <v>197</v>
      </c>
      <c r="H197" s="583"/>
      <c r="I197" s="583"/>
      <c r="J197" s="583"/>
      <c r="K197" s="584"/>
      <c r="L197" s="585"/>
      <c r="M197" s="515"/>
      <c r="N197" s="237">
        <f>N33+N156+N115+N73</f>
        <v>0</v>
      </c>
      <c r="O197" s="592" t="str">
        <f>IF(N197=0,"",(N197*1000/$P$8)/$T$5)</f>
        <v/>
      </c>
      <c r="P197" s="515"/>
      <c r="Q197" s="586">
        <f t="shared" si="43"/>
        <v>0</v>
      </c>
      <c r="R197" s="587">
        <f t="shared" si="43"/>
        <v>0</v>
      </c>
      <c r="S197" s="268" t="str">
        <f t="shared" si="44"/>
        <v/>
      </c>
      <c r="T197" s="588" t="str">
        <f t="shared" ref="T197:T202" si="45">IF(L197=0,"",Q197/L197)</f>
        <v/>
      </c>
      <c r="U197" s="588"/>
      <c r="V197" s="588"/>
      <c r="W197" s="229" t="str">
        <f>IF(R197=0," ",(CONCATENATE(#REF!," / ",R197)))</f>
        <v xml:space="preserve"> </v>
      </c>
    </row>
    <row r="198" spans="3:23" x14ac:dyDescent="0.25">
      <c r="D198" s="555"/>
      <c r="F198" s="267" t="s">
        <v>60</v>
      </c>
      <c r="G198" s="582" t="s">
        <v>198</v>
      </c>
      <c r="H198" s="583"/>
      <c r="I198" s="583"/>
      <c r="J198" s="583"/>
      <c r="K198" s="584"/>
      <c r="L198" s="585"/>
      <c r="M198" s="515"/>
      <c r="N198" s="237">
        <f t="shared" si="42"/>
        <v>0</v>
      </c>
      <c r="O198" s="592"/>
      <c r="P198" s="515" t="str">
        <f t="shared" ref="P198:P202" si="46">IF(N198=0,"",(N198*1000/$P$8)/$T$5)</f>
        <v/>
      </c>
      <c r="Q198" s="586">
        <f t="shared" si="43"/>
        <v>0</v>
      </c>
      <c r="R198" s="587">
        <f t="shared" si="43"/>
        <v>0</v>
      </c>
      <c r="S198" s="268" t="str">
        <f t="shared" si="44"/>
        <v/>
      </c>
      <c r="T198" s="588" t="str">
        <f t="shared" si="45"/>
        <v/>
      </c>
      <c r="U198" s="588"/>
      <c r="V198" s="588"/>
      <c r="W198" s="229" t="str">
        <f>IF(R198=0," ",(CONCATENATE(#REF!," / ",R198)))</f>
        <v xml:space="preserve"> </v>
      </c>
    </row>
    <row r="199" spans="3:23" x14ac:dyDescent="0.25">
      <c r="D199" s="555"/>
      <c r="F199" s="267" t="s">
        <v>62</v>
      </c>
      <c r="G199" s="582"/>
      <c r="H199" s="583"/>
      <c r="I199" s="583"/>
      <c r="J199" s="583"/>
      <c r="K199" s="584"/>
      <c r="L199" s="585"/>
      <c r="M199" s="515"/>
      <c r="N199" s="237">
        <f t="shared" si="42"/>
        <v>0</v>
      </c>
      <c r="O199" s="592"/>
      <c r="P199" s="515" t="str">
        <f t="shared" si="46"/>
        <v/>
      </c>
      <c r="Q199" s="586">
        <f>Q35+Q158+Q117+Q75</f>
        <v>0</v>
      </c>
      <c r="R199" s="587">
        <f t="shared" si="43"/>
        <v>0</v>
      </c>
      <c r="S199" s="268" t="str">
        <f t="shared" si="44"/>
        <v/>
      </c>
      <c r="T199" s="588" t="str">
        <f t="shared" si="45"/>
        <v/>
      </c>
      <c r="U199" s="588"/>
      <c r="V199" s="588"/>
      <c r="W199" s="229" t="str">
        <f>IF(R199=0," ",(CONCATENATE(#REF!," / ",R199)))</f>
        <v xml:space="preserve"> </v>
      </c>
    </row>
    <row r="200" spans="3:23" x14ac:dyDescent="0.25">
      <c r="D200" s="555"/>
      <c r="F200" s="267" t="s">
        <v>63</v>
      </c>
      <c r="G200" s="582"/>
      <c r="H200" s="583"/>
      <c r="I200" s="583"/>
      <c r="J200" s="583"/>
      <c r="K200" s="584"/>
      <c r="L200" s="585"/>
      <c r="M200" s="515"/>
      <c r="N200" s="237">
        <f t="shared" si="42"/>
        <v>0</v>
      </c>
      <c r="O200" s="592"/>
      <c r="P200" s="515" t="str">
        <f t="shared" si="46"/>
        <v/>
      </c>
      <c r="Q200" s="586">
        <f t="shared" si="43"/>
        <v>0</v>
      </c>
      <c r="R200" s="587">
        <f t="shared" si="43"/>
        <v>0</v>
      </c>
      <c r="S200" s="268" t="str">
        <f t="shared" si="44"/>
        <v/>
      </c>
      <c r="T200" s="588" t="str">
        <f t="shared" si="45"/>
        <v/>
      </c>
      <c r="U200" s="588"/>
      <c r="V200" s="588"/>
      <c r="W200" s="229" t="str">
        <f>IF(R200=0," ",(CONCATENATE(#REF!," / ",R200)))</f>
        <v xml:space="preserve"> </v>
      </c>
    </row>
    <row r="201" spans="3:23" x14ac:dyDescent="0.25">
      <c r="D201" s="555"/>
      <c r="F201" s="267" t="s">
        <v>110</v>
      </c>
      <c r="G201" s="582"/>
      <c r="H201" s="583"/>
      <c r="I201" s="583"/>
      <c r="J201" s="583"/>
      <c r="K201" s="584"/>
      <c r="L201" s="585"/>
      <c r="M201" s="515"/>
      <c r="N201" s="237">
        <f t="shared" si="42"/>
        <v>0</v>
      </c>
      <c r="O201" s="592"/>
      <c r="P201" s="515" t="str">
        <f t="shared" si="46"/>
        <v/>
      </c>
      <c r="Q201" s="586">
        <f t="shared" si="43"/>
        <v>0</v>
      </c>
      <c r="R201" s="587">
        <f t="shared" si="43"/>
        <v>0</v>
      </c>
      <c r="S201" s="268" t="str">
        <f t="shared" si="44"/>
        <v/>
      </c>
      <c r="T201" s="588" t="str">
        <f t="shared" si="45"/>
        <v/>
      </c>
      <c r="U201" s="588"/>
      <c r="V201" s="588"/>
      <c r="W201" s="229" t="str">
        <f>IF(R201=0," ",(CONCATENATE(#REF!," / ",R201)))</f>
        <v xml:space="preserve"> </v>
      </c>
    </row>
    <row r="202" spans="3:23" x14ac:dyDescent="0.25">
      <c r="D202" s="556"/>
      <c r="F202" s="269" t="s">
        <v>111</v>
      </c>
      <c r="G202" s="589"/>
      <c r="H202" s="590"/>
      <c r="I202" s="590"/>
      <c r="J202" s="590"/>
      <c r="K202" s="591"/>
      <c r="L202" s="585"/>
      <c r="M202" s="515"/>
      <c r="N202" s="240">
        <f t="shared" si="42"/>
        <v>0</v>
      </c>
      <c r="O202" s="592"/>
      <c r="P202" s="515" t="str">
        <f t="shared" si="46"/>
        <v/>
      </c>
      <c r="Q202" s="586">
        <f t="shared" si="43"/>
        <v>0</v>
      </c>
      <c r="R202" s="587">
        <f t="shared" si="43"/>
        <v>0</v>
      </c>
      <c r="S202" s="270" t="str">
        <f t="shared" si="44"/>
        <v/>
      </c>
      <c r="T202" s="588" t="str">
        <f t="shared" si="45"/>
        <v/>
      </c>
      <c r="U202" s="588"/>
      <c r="V202" s="588"/>
      <c r="W202" s="229" t="str">
        <f>IF(R202=0," ",(CONCATENATE(#REF!," / ",R202)))</f>
        <v xml:space="preserve"> </v>
      </c>
    </row>
    <row r="204" spans="3:23" ht="14.45" customHeight="1" x14ac:dyDescent="0.25">
      <c r="C204" s="519" t="s">
        <v>49</v>
      </c>
      <c r="D204" s="520"/>
      <c r="F204" s="731" t="s">
        <v>199</v>
      </c>
      <c r="G204" s="735" t="s">
        <v>200</v>
      </c>
      <c r="H204" s="736"/>
      <c r="I204" s="736"/>
      <c r="J204" s="736"/>
      <c r="K204" s="737"/>
      <c r="L204" s="744"/>
      <c r="M204" s="745"/>
      <c r="N204" s="564" t="s">
        <v>181</v>
      </c>
      <c r="O204" s="760" t="s">
        <v>44</v>
      </c>
      <c r="P204" s="761"/>
      <c r="Q204" s="567" t="s">
        <v>191</v>
      </c>
      <c r="R204" s="568"/>
      <c r="S204" s="571" t="s">
        <v>192</v>
      </c>
      <c r="T204" s="573" t="s">
        <v>193</v>
      </c>
      <c r="U204" s="574"/>
      <c r="V204" s="575"/>
      <c r="W204" s="576" t="s">
        <v>194</v>
      </c>
    </row>
    <row r="205" spans="3:23" ht="14.45" customHeight="1" x14ac:dyDescent="0.25">
      <c r="C205" s="521"/>
      <c r="D205" s="522"/>
      <c r="F205" s="732"/>
      <c r="G205" s="738"/>
      <c r="H205" s="739"/>
      <c r="I205" s="739"/>
      <c r="J205" s="739"/>
      <c r="K205" s="740"/>
      <c r="L205" s="746"/>
      <c r="M205" s="747"/>
      <c r="N205" s="565"/>
      <c r="O205" s="578" t="s">
        <v>230</v>
      </c>
      <c r="P205" s="579"/>
      <c r="Q205" s="569"/>
      <c r="R205" s="570"/>
      <c r="S205" s="572"/>
      <c r="T205" s="549"/>
      <c r="U205" s="550"/>
      <c r="V205" s="551"/>
      <c r="W205" s="577"/>
    </row>
    <row r="206" spans="3:23" ht="14.45" customHeight="1" x14ac:dyDescent="0.25">
      <c r="C206" s="614"/>
      <c r="D206" s="522"/>
      <c r="F206" s="732"/>
      <c r="G206" s="738"/>
      <c r="H206" s="739"/>
      <c r="I206" s="739"/>
      <c r="J206" s="739"/>
      <c r="K206" s="740"/>
      <c r="L206" s="748"/>
      <c r="M206" s="749"/>
      <c r="N206" s="566"/>
      <c r="O206" s="580"/>
      <c r="P206" s="581"/>
      <c r="Q206" s="271"/>
      <c r="R206" s="272"/>
      <c r="S206" s="259"/>
      <c r="T206" s="261"/>
      <c r="U206" s="262"/>
      <c r="V206" s="263"/>
      <c r="W206" s="264"/>
    </row>
    <row r="207" spans="3:23" ht="14.45" customHeight="1" x14ac:dyDescent="0.25">
      <c r="C207" s="523"/>
      <c r="D207" s="524"/>
      <c r="F207" s="758"/>
      <c r="G207" s="741"/>
      <c r="H207" s="742"/>
      <c r="I207" s="742"/>
      <c r="J207" s="742"/>
      <c r="K207" s="743"/>
      <c r="L207" s="547"/>
      <c r="M207" s="548"/>
      <c r="N207" s="241">
        <f>SUM(N209:N216)</f>
        <v>0</v>
      </c>
      <c r="O207" s="767" t="str">
        <f>IF(N207=0,"",(N207*1000/$P$8)/$T$5)</f>
        <v/>
      </c>
      <c r="P207" s="522"/>
      <c r="Q207" s="547">
        <f>IF(SUM(Q209:R215)=0,0,SUM(Q209:R215))</f>
        <v>0</v>
      </c>
      <c r="R207" s="548"/>
      <c r="S207" s="273" t="str">
        <f t="shared" ref="S207" si="47">IF(L207=0,"",L207-Q207)</f>
        <v/>
      </c>
      <c r="T207" s="549" t="str">
        <f>IF(L207=0,"",SUM(Q209:R215)/L207)</f>
        <v/>
      </c>
      <c r="U207" s="550"/>
      <c r="V207" s="551"/>
      <c r="W207" s="229"/>
    </row>
    <row r="208" spans="3:23" ht="17.25" x14ac:dyDescent="0.25">
      <c r="D208" s="230"/>
      <c r="F208" s="218"/>
      <c r="G208" s="231"/>
      <c r="H208" s="231"/>
      <c r="I208" s="231"/>
      <c r="J208" s="231"/>
      <c r="K208" s="231"/>
      <c r="L208" s="552"/>
      <c r="M208" s="552"/>
      <c r="N208" s="244"/>
      <c r="T208" s="244"/>
      <c r="U208" s="244"/>
      <c r="V208" s="244"/>
    </row>
    <row r="209" spans="3:23" x14ac:dyDescent="0.25">
      <c r="D209" s="553" t="s">
        <v>53</v>
      </c>
      <c r="F209" s="274" t="s">
        <v>201</v>
      </c>
      <c r="G209" s="557" t="s">
        <v>202</v>
      </c>
      <c r="H209" s="558"/>
      <c r="I209" s="558"/>
      <c r="J209" s="558"/>
      <c r="K209" s="559"/>
      <c r="L209" s="560"/>
      <c r="M209" s="515"/>
      <c r="N209" s="246">
        <f t="shared" ref="N209:N216" si="48">N44+N168+N127+N85</f>
        <v>0</v>
      </c>
      <c r="O209" s="561" t="str">
        <f>IF(N209=0,"",(N209*1000/$P$8)/$T$5)</f>
        <v/>
      </c>
      <c r="P209" s="562"/>
      <c r="Q209" s="516">
        <f t="shared" ref="Q209:R212" si="49">Q45+Q168+Q127+Q85</f>
        <v>0</v>
      </c>
      <c r="R209" s="517"/>
      <c r="S209" s="242" t="str">
        <f t="shared" ref="S209:S216" si="50">IF(L209=0,"",L209-Q209)</f>
        <v/>
      </c>
      <c r="T209" s="518" t="str">
        <f>IF(L209=0,"",Q209/L209)</f>
        <v/>
      </c>
      <c r="U209" s="518"/>
      <c r="V209" s="518"/>
      <c r="W209" s="229"/>
    </row>
    <row r="210" spans="3:23" x14ac:dyDescent="0.25">
      <c r="D210" s="554"/>
      <c r="F210" s="275" t="s">
        <v>203</v>
      </c>
      <c r="G210" s="511" t="s">
        <v>204</v>
      </c>
      <c r="H210" s="512"/>
      <c r="I210" s="512"/>
      <c r="J210" s="512"/>
      <c r="K210" s="513"/>
      <c r="L210" s="560"/>
      <c r="M210" s="515"/>
      <c r="N210" s="248">
        <f t="shared" si="48"/>
        <v>0</v>
      </c>
      <c r="O210" s="514" t="str">
        <f>IF(N210=0,"",(N210*1000/$P$8)/$T$5)</f>
        <v/>
      </c>
      <c r="P210" s="515"/>
      <c r="Q210" s="516">
        <f t="shared" si="49"/>
        <v>0</v>
      </c>
      <c r="R210" s="517">
        <f t="shared" si="49"/>
        <v>0</v>
      </c>
      <c r="S210" s="249" t="str">
        <f t="shared" si="50"/>
        <v/>
      </c>
      <c r="T210" s="518" t="str">
        <f t="shared" ref="T210:T216" si="51">IF(L210=0,"",Q210/L210)</f>
        <v/>
      </c>
      <c r="U210" s="518"/>
      <c r="V210" s="518"/>
      <c r="W210" s="229"/>
    </row>
    <row r="211" spans="3:23" x14ac:dyDescent="0.25">
      <c r="D211" s="555"/>
      <c r="F211" s="275" t="s">
        <v>205</v>
      </c>
      <c r="G211" s="511" t="s">
        <v>206</v>
      </c>
      <c r="H211" s="512"/>
      <c r="I211" s="512"/>
      <c r="J211" s="512"/>
      <c r="K211" s="513"/>
      <c r="L211" s="560"/>
      <c r="M211" s="515"/>
      <c r="N211" s="248">
        <f t="shared" si="48"/>
        <v>0</v>
      </c>
      <c r="O211" s="514"/>
      <c r="P211" s="515" t="str">
        <f t="shared" ref="P211:P216" si="52">IF(N211=0,"",(N211*1000/$P$8)/$T$5)</f>
        <v/>
      </c>
      <c r="Q211" s="516">
        <f t="shared" si="49"/>
        <v>0</v>
      </c>
      <c r="R211" s="517">
        <f t="shared" si="49"/>
        <v>0</v>
      </c>
      <c r="S211" s="249" t="str">
        <f t="shared" si="50"/>
        <v/>
      </c>
      <c r="T211" s="518" t="str">
        <f t="shared" si="51"/>
        <v/>
      </c>
      <c r="U211" s="518"/>
      <c r="V211" s="518"/>
      <c r="W211" s="229"/>
    </row>
    <row r="212" spans="3:23" x14ac:dyDescent="0.25">
      <c r="D212" s="555"/>
      <c r="F212" s="275" t="s">
        <v>207</v>
      </c>
      <c r="G212" s="511"/>
      <c r="H212" s="512"/>
      <c r="I212" s="512"/>
      <c r="J212" s="512"/>
      <c r="K212" s="513"/>
      <c r="L212" s="560"/>
      <c r="M212" s="515"/>
      <c r="N212" s="248">
        <f t="shared" si="48"/>
        <v>0</v>
      </c>
      <c r="O212" s="514"/>
      <c r="P212" s="515" t="str">
        <f t="shared" si="52"/>
        <v/>
      </c>
      <c r="Q212" s="516">
        <f>Q48+Q171+Q130+Q88</f>
        <v>0</v>
      </c>
      <c r="R212" s="517">
        <f t="shared" si="49"/>
        <v>0</v>
      </c>
      <c r="S212" s="249" t="str">
        <f t="shared" si="50"/>
        <v/>
      </c>
      <c r="T212" s="518" t="str">
        <f t="shared" si="51"/>
        <v/>
      </c>
      <c r="U212" s="518"/>
      <c r="V212" s="518"/>
      <c r="W212" s="229"/>
    </row>
    <row r="213" spans="3:23" x14ac:dyDescent="0.25">
      <c r="D213" s="555"/>
      <c r="F213" s="275" t="s">
        <v>208</v>
      </c>
      <c r="G213" s="511"/>
      <c r="H213" s="512"/>
      <c r="I213" s="512"/>
      <c r="J213" s="512"/>
      <c r="K213" s="513"/>
      <c r="L213" s="560"/>
      <c r="M213" s="515"/>
      <c r="N213" s="248">
        <f t="shared" si="48"/>
        <v>0</v>
      </c>
      <c r="O213" s="514"/>
      <c r="P213" s="515" t="str">
        <f t="shared" si="52"/>
        <v/>
      </c>
      <c r="Q213" s="516">
        <f t="shared" ref="Q213:R216" si="53">Q49+Q172+Q131+Q89</f>
        <v>0</v>
      </c>
      <c r="R213" s="517">
        <f t="shared" si="53"/>
        <v>0</v>
      </c>
      <c r="S213" s="249" t="str">
        <f t="shared" si="50"/>
        <v/>
      </c>
      <c r="T213" s="518" t="str">
        <f t="shared" si="51"/>
        <v/>
      </c>
      <c r="U213" s="518"/>
      <c r="V213" s="518"/>
      <c r="W213" s="229"/>
    </row>
    <row r="214" spans="3:23" x14ac:dyDescent="0.25">
      <c r="D214" s="555"/>
      <c r="F214" s="275" t="s">
        <v>209</v>
      </c>
      <c r="G214" s="511"/>
      <c r="H214" s="512"/>
      <c r="I214" s="512"/>
      <c r="J214" s="512"/>
      <c r="K214" s="513"/>
      <c r="L214" s="560"/>
      <c r="M214" s="515"/>
      <c r="N214" s="248">
        <f t="shared" si="48"/>
        <v>0</v>
      </c>
      <c r="O214" s="514"/>
      <c r="P214" s="515" t="str">
        <f t="shared" si="52"/>
        <v/>
      </c>
      <c r="Q214" s="516">
        <f t="shared" si="53"/>
        <v>0</v>
      </c>
      <c r="R214" s="517">
        <f t="shared" si="53"/>
        <v>0</v>
      </c>
      <c r="S214" s="249" t="str">
        <f t="shared" si="50"/>
        <v/>
      </c>
      <c r="T214" s="518" t="str">
        <f t="shared" si="51"/>
        <v/>
      </c>
      <c r="U214" s="518"/>
      <c r="V214" s="518"/>
      <c r="W214" s="229"/>
    </row>
    <row r="215" spans="3:23" x14ac:dyDescent="0.25">
      <c r="D215" s="555"/>
      <c r="F215" s="275" t="s">
        <v>210</v>
      </c>
      <c r="G215" s="511"/>
      <c r="H215" s="512"/>
      <c r="I215" s="512"/>
      <c r="J215" s="512"/>
      <c r="K215" s="513"/>
      <c r="L215" s="560"/>
      <c r="M215" s="515"/>
      <c r="N215" s="248">
        <f t="shared" si="48"/>
        <v>0</v>
      </c>
      <c r="O215" s="514"/>
      <c r="P215" s="515" t="str">
        <f t="shared" si="52"/>
        <v/>
      </c>
      <c r="Q215" s="516">
        <f t="shared" si="53"/>
        <v>0</v>
      </c>
      <c r="R215" s="517">
        <f t="shared" si="53"/>
        <v>0</v>
      </c>
      <c r="S215" s="250" t="str">
        <f t="shared" si="50"/>
        <v/>
      </c>
      <c r="T215" s="518" t="str">
        <f t="shared" si="51"/>
        <v/>
      </c>
      <c r="U215" s="518"/>
      <c r="V215" s="518"/>
      <c r="W215" s="229"/>
    </row>
    <row r="216" spans="3:23" x14ac:dyDescent="0.25">
      <c r="D216" s="556"/>
      <c r="F216" s="276" t="s">
        <v>211</v>
      </c>
      <c r="G216" s="660"/>
      <c r="H216" s="661"/>
      <c r="I216" s="661"/>
      <c r="J216" s="661"/>
      <c r="K216" s="662"/>
      <c r="L216" s="560"/>
      <c r="M216" s="515"/>
      <c r="N216" s="252">
        <f t="shared" si="48"/>
        <v>0</v>
      </c>
      <c r="O216" s="514"/>
      <c r="P216" s="515" t="str">
        <f t="shared" si="52"/>
        <v/>
      </c>
      <c r="Q216" s="516">
        <f t="shared" si="53"/>
        <v>0</v>
      </c>
      <c r="R216" s="517">
        <f t="shared" si="53"/>
        <v>0</v>
      </c>
      <c r="S216" s="253" t="str">
        <f t="shared" si="50"/>
        <v/>
      </c>
      <c r="T216" s="563" t="str">
        <f t="shared" si="51"/>
        <v/>
      </c>
      <c r="U216" s="563"/>
      <c r="V216" s="563"/>
      <c r="W216" s="229"/>
    </row>
    <row r="218" spans="3:23" ht="14.45" customHeight="1" x14ac:dyDescent="0.25">
      <c r="C218" s="519" t="s">
        <v>49</v>
      </c>
      <c r="D218" s="520"/>
      <c r="F218" s="525" t="s">
        <v>212</v>
      </c>
      <c r="G218" s="528" t="s">
        <v>213</v>
      </c>
      <c r="H218" s="529"/>
      <c r="I218" s="529"/>
      <c r="J218" s="529"/>
      <c r="K218" s="530"/>
      <c r="L218" s="537"/>
      <c r="M218" s="538"/>
      <c r="N218" s="541" t="s">
        <v>181</v>
      </c>
      <c r="O218" s="658" t="s">
        <v>44</v>
      </c>
      <c r="P218" s="659"/>
      <c r="Q218" s="543" t="s">
        <v>191</v>
      </c>
      <c r="R218" s="544"/>
      <c r="S218" s="643" t="s">
        <v>192</v>
      </c>
      <c r="T218" s="645" t="s">
        <v>193</v>
      </c>
      <c r="U218" s="646"/>
      <c r="V218" s="647"/>
      <c r="W218" s="509" t="s">
        <v>194</v>
      </c>
    </row>
    <row r="219" spans="3:23" ht="14.45" customHeight="1" x14ac:dyDescent="0.25">
      <c r="C219" s="521"/>
      <c r="D219" s="522"/>
      <c r="F219" s="526"/>
      <c r="G219" s="531"/>
      <c r="H219" s="532"/>
      <c r="I219" s="532"/>
      <c r="J219" s="532"/>
      <c r="K219" s="533"/>
      <c r="L219" s="539"/>
      <c r="M219" s="540"/>
      <c r="N219" s="542"/>
      <c r="O219" s="766" t="s">
        <v>186</v>
      </c>
      <c r="P219" s="673"/>
      <c r="Q219" s="545"/>
      <c r="R219" s="546"/>
      <c r="S219" s="644"/>
      <c r="T219" s="648"/>
      <c r="U219" s="649"/>
      <c r="V219" s="650"/>
      <c r="W219" s="510"/>
    </row>
    <row r="220" spans="3:23" ht="14.45" customHeight="1" x14ac:dyDescent="0.25">
      <c r="C220" s="523"/>
      <c r="D220" s="524"/>
      <c r="F220" s="527"/>
      <c r="G220" s="534"/>
      <c r="H220" s="535"/>
      <c r="I220" s="535"/>
      <c r="J220" s="535"/>
      <c r="K220" s="536"/>
      <c r="L220" s="653"/>
      <c r="M220" s="654"/>
      <c r="N220" s="254">
        <f>N222</f>
        <v>0</v>
      </c>
      <c r="O220" s="765" t="str">
        <f>IF(N220=0,"",(N220*1000/$P$8)/$T$5)</f>
        <v/>
      </c>
      <c r="P220" s="522"/>
      <c r="Q220" s="653">
        <f>IF(SUM(Q222:R228)=0,0,SUM(Q222:R228))</f>
        <v>0</v>
      </c>
      <c r="R220" s="654"/>
      <c r="S220" s="278" t="str">
        <f t="shared" ref="S220" si="54">IF(L220=0,"",L220-Q220)</f>
        <v/>
      </c>
      <c r="T220" s="648" t="str">
        <f>IF(L220=0,"",SUM(Q222:R228)/L220)</f>
        <v/>
      </c>
      <c r="U220" s="649"/>
      <c r="V220" s="650"/>
      <c r="W220" s="229"/>
    </row>
    <row r="221" spans="3:23" ht="17.25" x14ac:dyDescent="0.25">
      <c r="D221" s="230"/>
      <c r="F221" s="218"/>
      <c r="G221" s="231"/>
      <c r="H221" s="231"/>
      <c r="I221" s="231"/>
      <c r="J221" s="231"/>
      <c r="K221" s="231"/>
      <c r="L221" s="552"/>
      <c r="M221" s="552"/>
      <c r="N221" s="212"/>
      <c r="O221" s="212"/>
    </row>
    <row r="222" spans="3:23" x14ac:dyDescent="0.25">
      <c r="F222" s="277" t="s">
        <v>214</v>
      </c>
      <c r="G222" s="636" t="s">
        <v>215</v>
      </c>
      <c r="H222" s="637"/>
      <c r="I222" s="637"/>
      <c r="J222" s="637"/>
      <c r="K222" s="638"/>
      <c r="L222" s="763"/>
      <c r="M222" s="587"/>
      <c r="N222" s="256">
        <f>N55+N179+N138+N97</f>
        <v>0</v>
      </c>
      <c r="O222" s="764" t="str">
        <f>IF(N222=0,"",(N222*1000/$P$8)/$T$5)</f>
        <v/>
      </c>
      <c r="P222" s="587"/>
      <c r="Q222" s="641"/>
      <c r="R222" s="587"/>
      <c r="S222" s="279" t="str">
        <f t="shared" ref="S222" si="55">IF(L222=0,"",L222-Q222)</f>
        <v/>
      </c>
      <c r="T222" s="642" t="str">
        <f>IF(Q222=0,"",L222/Q222)</f>
        <v/>
      </c>
      <c r="U222" s="642"/>
      <c r="V222" s="642"/>
      <c r="W222" s="257" t="str">
        <f>IF(R222=0," ",(CONCATENATE(#REF!," / ",R222)))</f>
        <v xml:space="preserve"> </v>
      </c>
    </row>
  </sheetData>
  <mergeCells count="769">
    <mergeCell ref="I5:K5"/>
    <mergeCell ref="L5:O5"/>
    <mergeCell ref="Q5:R5"/>
    <mergeCell ref="T5:U5"/>
    <mergeCell ref="V5:W5"/>
    <mergeCell ref="F6:W6"/>
    <mergeCell ref="D1:W1"/>
    <mergeCell ref="A3:D17"/>
    <mergeCell ref="F3:G5"/>
    <mergeCell ref="I3:K4"/>
    <mergeCell ref="L3:O4"/>
    <mergeCell ref="Q3:R4"/>
    <mergeCell ref="S3:S4"/>
    <mergeCell ref="T3:W3"/>
    <mergeCell ref="T4:U4"/>
    <mergeCell ref="V4:W4"/>
    <mergeCell ref="M11:O11"/>
    <mergeCell ref="P11:Q11"/>
    <mergeCell ref="S11:T11"/>
    <mergeCell ref="J12:K12"/>
    <mergeCell ref="M12:O12"/>
    <mergeCell ref="P12:Q12"/>
    <mergeCell ref="S12:T12"/>
    <mergeCell ref="U8:W17"/>
    <mergeCell ref="J9:K9"/>
    <mergeCell ref="M9:O9"/>
    <mergeCell ref="P9:Q9"/>
    <mergeCell ref="S9:T9"/>
    <mergeCell ref="J10:K10"/>
    <mergeCell ref="M10:O10"/>
    <mergeCell ref="P10:Q10"/>
    <mergeCell ref="S10:T10"/>
    <mergeCell ref="J11:K11"/>
    <mergeCell ref="J16:K16"/>
    <mergeCell ref="M16:O16"/>
    <mergeCell ref="P16:Q16"/>
    <mergeCell ref="S16:T16"/>
    <mergeCell ref="J13:K13"/>
    <mergeCell ref="M13:O13"/>
    <mergeCell ref="P13:Q13"/>
    <mergeCell ref="S13:T13"/>
    <mergeCell ref="J14:K14"/>
    <mergeCell ref="M14:O14"/>
    <mergeCell ref="P14:Q14"/>
    <mergeCell ref="S14:T14"/>
    <mergeCell ref="J17:K17"/>
    <mergeCell ref="M17:O17"/>
    <mergeCell ref="P17:Q17"/>
    <mergeCell ref="S17:T17"/>
    <mergeCell ref="B19:D24"/>
    <mergeCell ref="F19:W20"/>
    <mergeCell ref="F21:K24"/>
    <mergeCell ref="L21:M23"/>
    <mergeCell ref="N21:N23"/>
    <mergeCell ref="O21:P21"/>
    <mergeCell ref="F7:G17"/>
    <mergeCell ref="J7:K7"/>
    <mergeCell ref="M7:O7"/>
    <mergeCell ref="P7:Q7"/>
    <mergeCell ref="S7:T7"/>
    <mergeCell ref="U7:W7"/>
    <mergeCell ref="J8:K8"/>
    <mergeCell ref="M8:O8"/>
    <mergeCell ref="P8:Q8"/>
    <mergeCell ref="S8:T8"/>
    <mergeCell ref="J15:K15"/>
    <mergeCell ref="M15:O15"/>
    <mergeCell ref="P15:Q15"/>
    <mergeCell ref="S15:T15"/>
    <mergeCell ref="C28:D30"/>
    <mergeCell ref="F28:F30"/>
    <mergeCell ref="G28:K30"/>
    <mergeCell ref="L28:M29"/>
    <mergeCell ref="N28:N29"/>
    <mergeCell ref="Q21:R23"/>
    <mergeCell ref="S21:S23"/>
    <mergeCell ref="T21:T23"/>
    <mergeCell ref="U21:W21"/>
    <mergeCell ref="O22:P23"/>
    <mergeCell ref="U22:W24"/>
    <mergeCell ref="O28:P28"/>
    <mergeCell ref="Q28:R29"/>
    <mergeCell ref="S28:S29"/>
    <mergeCell ref="T28:V29"/>
    <mergeCell ref="W28:W29"/>
    <mergeCell ref="O29:P29"/>
    <mergeCell ref="L24:M24"/>
    <mergeCell ref="O24:P24"/>
    <mergeCell ref="Q24:R24"/>
    <mergeCell ref="L25:M25"/>
    <mergeCell ref="L26:M26"/>
    <mergeCell ref="T32:V32"/>
    <mergeCell ref="G33:K33"/>
    <mergeCell ref="L33:M33"/>
    <mergeCell ref="O33:P33"/>
    <mergeCell ref="Q33:R33"/>
    <mergeCell ref="T33:V33"/>
    <mergeCell ref="L30:M30"/>
    <mergeCell ref="O30:P30"/>
    <mergeCell ref="Q30:R30"/>
    <mergeCell ref="T30:V30"/>
    <mergeCell ref="L31:M31"/>
    <mergeCell ref="G32:K32"/>
    <mergeCell ref="L32:M32"/>
    <mergeCell ref="O32:P32"/>
    <mergeCell ref="Q32:R32"/>
    <mergeCell ref="G34:K34"/>
    <mergeCell ref="L34:M34"/>
    <mergeCell ref="O34:P34"/>
    <mergeCell ref="Q34:R34"/>
    <mergeCell ref="T34:V34"/>
    <mergeCell ref="G35:K35"/>
    <mergeCell ref="L35:M35"/>
    <mergeCell ref="O35:P35"/>
    <mergeCell ref="Q35:R35"/>
    <mergeCell ref="T35:V35"/>
    <mergeCell ref="G38:K38"/>
    <mergeCell ref="L38:M38"/>
    <mergeCell ref="O38:P38"/>
    <mergeCell ref="Q38:R38"/>
    <mergeCell ref="T38:V38"/>
    <mergeCell ref="G36:K36"/>
    <mergeCell ref="L36:M36"/>
    <mergeCell ref="O36:P36"/>
    <mergeCell ref="Q36:R36"/>
    <mergeCell ref="T36:V36"/>
    <mergeCell ref="G37:K37"/>
    <mergeCell ref="L37:M37"/>
    <mergeCell ref="Q37:R37"/>
    <mergeCell ref="T37:V37"/>
    <mergeCell ref="Q48:R48"/>
    <mergeCell ref="O44:P44"/>
    <mergeCell ref="O45:P45"/>
    <mergeCell ref="L42:M42"/>
    <mergeCell ref="O42:P42"/>
    <mergeCell ref="Q42:R42"/>
    <mergeCell ref="T42:V42"/>
    <mergeCell ref="O40:P40"/>
    <mergeCell ref="O41:P41"/>
    <mergeCell ref="Q40:R41"/>
    <mergeCell ref="S40:S41"/>
    <mergeCell ref="T40:V41"/>
    <mergeCell ref="T45:V45"/>
    <mergeCell ref="G50:K50"/>
    <mergeCell ref="L50:M50"/>
    <mergeCell ref="O50:P50"/>
    <mergeCell ref="Q50:R50"/>
    <mergeCell ref="T50:V50"/>
    <mergeCell ref="G51:K51"/>
    <mergeCell ref="L51:M51"/>
    <mergeCell ref="O51:P51"/>
    <mergeCell ref="Q51:R51"/>
    <mergeCell ref="T51:V51"/>
    <mergeCell ref="T74:V74"/>
    <mergeCell ref="L71:M71"/>
    <mergeCell ref="D72:D78"/>
    <mergeCell ref="G72:K72"/>
    <mergeCell ref="L72:M72"/>
    <mergeCell ref="O72:P72"/>
    <mergeCell ref="O61:P61"/>
    <mergeCell ref="F59:W60"/>
    <mergeCell ref="F61:K64"/>
    <mergeCell ref="L61:M63"/>
    <mergeCell ref="N61:N63"/>
    <mergeCell ref="B59:D64"/>
    <mergeCell ref="L76:M76"/>
    <mergeCell ref="O76:P76"/>
    <mergeCell ref="Q76:R76"/>
    <mergeCell ref="G78:K78"/>
    <mergeCell ref="L78:M78"/>
    <mergeCell ref="O78:P78"/>
    <mergeCell ref="Q78:R78"/>
    <mergeCell ref="L74:M74"/>
    <mergeCell ref="O74:P74"/>
    <mergeCell ref="Q74:R74"/>
    <mergeCell ref="W67:W68"/>
    <mergeCell ref="Q72:R72"/>
    <mergeCell ref="L98:M98"/>
    <mergeCell ref="O95:P95"/>
    <mergeCell ref="O96:P96"/>
    <mergeCell ref="L91:M91"/>
    <mergeCell ref="O91:P91"/>
    <mergeCell ref="Q91:R91"/>
    <mergeCell ref="T91:V91"/>
    <mergeCell ref="L92:M92"/>
    <mergeCell ref="O88:P88"/>
    <mergeCell ref="Q90:R90"/>
    <mergeCell ref="T90:V90"/>
    <mergeCell ref="S122:S123"/>
    <mergeCell ref="T122:V123"/>
    <mergeCell ref="O122:P122"/>
    <mergeCell ref="L120:M120"/>
    <mergeCell ref="O120:P120"/>
    <mergeCell ref="Q120:R120"/>
    <mergeCell ref="T120:V120"/>
    <mergeCell ref="L118:M118"/>
    <mergeCell ref="O117:P117"/>
    <mergeCell ref="O118:P118"/>
    <mergeCell ref="L126:M126"/>
    <mergeCell ref="G127:K127"/>
    <mergeCell ref="L127:M127"/>
    <mergeCell ref="O127:P127"/>
    <mergeCell ref="Q127:R127"/>
    <mergeCell ref="T127:V127"/>
    <mergeCell ref="L125:M125"/>
    <mergeCell ref="O125:P125"/>
    <mergeCell ref="Q125:R125"/>
    <mergeCell ref="T125:V125"/>
    <mergeCell ref="Q131:R131"/>
    <mergeCell ref="T131:V131"/>
    <mergeCell ref="G128:K128"/>
    <mergeCell ref="L128:M128"/>
    <mergeCell ref="O128:P128"/>
    <mergeCell ref="Q128:R128"/>
    <mergeCell ref="T128:V128"/>
    <mergeCell ref="G129:K129"/>
    <mergeCell ref="L129:M129"/>
    <mergeCell ref="O129:P129"/>
    <mergeCell ref="Q129:R129"/>
    <mergeCell ref="T129:V129"/>
    <mergeCell ref="O130:P130"/>
    <mergeCell ref="Q130:R130"/>
    <mergeCell ref="T130:V130"/>
    <mergeCell ref="G131:K131"/>
    <mergeCell ref="L131:M131"/>
    <mergeCell ref="O131:P131"/>
    <mergeCell ref="L139:M139"/>
    <mergeCell ref="O134:P134"/>
    <mergeCell ref="Q134:R134"/>
    <mergeCell ref="T134:V134"/>
    <mergeCell ref="Q136:R137"/>
    <mergeCell ref="S136:S137"/>
    <mergeCell ref="G132:K132"/>
    <mergeCell ref="L132:M132"/>
    <mergeCell ref="O132:P132"/>
    <mergeCell ref="Q132:R132"/>
    <mergeCell ref="T132:V132"/>
    <mergeCell ref="T136:V137"/>
    <mergeCell ref="L166:M166"/>
    <mergeCell ref="L167:M167"/>
    <mergeCell ref="G169:K169"/>
    <mergeCell ref="L169:M169"/>
    <mergeCell ref="O169:P169"/>
    <mergeCell ref="Q169:R169"/>
    <mergeCell ref="L163:M165"/>
    <mergeCell ref="C163:D166"/>
    <mergeCell ref="F163:F166"/>
    <mergeCell ref="G163:K166"/>
    <mergeCell ref="N163:N165"/>
    <mergeCell ref="O163:P163"/>
    <mergeCell ref="Q163:R164"/>
    <mergeCell ref="O166:P166"/>
    <mergeCell ref="Q166:R166"/>
    <mergeCell ref="T169:V169"/>
    <mergeCell ref="G170:K170"/>
    <mergeCell ref="L170:M170"/>
    <mergeCell ref="O170:P170"/>
    <mergeCell ref="Q170:R170"/>
    <mergeCell ref="T170:V170"/>
    <mergeCell ref="G168:K168"/>
    <mergeCell ref="L168:M168"/>
    <mergeCell ref="O168:P168"/>
    <mergeCell ref="Q168:R168"/>
    <mergeCell ref="T168:V168"/>
    <mergeCell ref="T174:V174"/>
    <mergeCell ref="G171:K171"/>
    <mergeCell ref="L171:M171"/>
    <mergeCell ref="O171:P171"/>
    <mergeCell ref="Q171:R171"/>
    <mergeCell ref="T171:V171"/>
    <mergeCell ref="G172:K172"/>
    <mergeCell ref="L172:M172"/>
    <mergeCell ref="O172:P172"/>
    <mergeCell ref="Q172:R172"/>
    <mergeCell ref="T172:V172"/>
    <mergeCell ref="L195:M195"/>
    <mergeCell ref="L191:M193"/>
    <mergeCell ref="C191:D194"/>
    <mergeCell ref="F191:F194"/>
    <mergeCell ref="G191:K194"/>
    <mergeCell ref="N191:N193"/>
    <mergeCell ref="O191:P191"/>
    <mergeCell ref="L188:M188"/>
    <mergeCell ref="O188:P188"/>
    <mergeCell ref="T210:V210"/>
    <mergeCell ref="L207:M207"/>
    <mergeCell ref="O207:P207"/>
    <mergeCell ref="C204:D207"/>
    <mergeCell ref="F204:F207"/>
    <mergeCell ref="G204:K207"/>
    <mergeCell ref="L204:M206"/>
    <mergeCell ref="O201:P201"/>
    <mergeCell ref="O204:P204"/>
    <mergeCell ref="D196:D202"/>
    <mergeCell ref="G196:K196"/>
    <mergeCell ref="O196:P196"/>
    <mergeCell ref="Q196:R196"/>
    <mergeCell ref="T196:V196"/>
    <mergeCell ref="G198:K198"/>
    <mergeCell ref="L198:M198"/>
    <mergeCell ref="O198:P198"/>
    <mergeCell ref="Q198:R198"/>
    <mergeCell ref="T198:V198"/>
    <mergeCell ref="L196:M196"/>
    <mergeCell ref="G197:K197"/>
    <mergeCell ref="L197:M197"/>
    <mergeCell ref="O197:P197"/>
    <mergeCell ref="Q197:R197"/>
    <mergeCell ref="Q222:R222"/>
    <mergeCell ref="T222:V222"/>
    <mergeCell ref="L220:M220"/>
    <mergeCell ref="O220:P220"/>
    <mergeCell ref="Q220:R220"/>
    <mergeCell ref="T220:V220"/>
    <mergeCell ref="L221:M221"/>
    <mergeCell ref="O218:P218"/>
    <mergeCell ref="O219:P219"/>
    <mergeCell ref="S218:S219"/>
    <mergeCell ref="T218:V219"/>
    <mergeCell ref="D32:D38"/>
    <mergeCell ref="C40:D42"/>
    <mergeCell ref="F40:F42"/>
    <mergeCell ref="G40:K42"/>
    <mergeCell ref="L40:M41"/>
    <mergeCell ref="N40:N41"/>
    <mergeCell ref="G222:K222"/>
    <mergeCell ref="L222:M222"/>
    <mergeCell ref="O222:P222"/>
    <mergeCell ref="G216:K216"/>
    <mergeCell ref="L216:M216"/>
    <mergeCell ref="O216:P216"/>
    <mergeCell ref="G215:K215"/>
    <mergeCell ref="L215:M215"/>
    <mergeCell ref="O215:P215"/>
    <mergeCell ref="G213:K213"/>
    <mergeCell ref="L213:M213"/>
    <mergeCell ref="O213:P213"/>
    <mergeCell ref="L211:M211"/>
    <mergeCell ref="G212:K212"/>
    <mergeCell ref="L212:M212"/>
    <mergeCell ref="O212:P212"/>
    <mergeCell ref="G214:K214"/>
    <mergeCell ref="L214:M214"/>
    <mergeCell ref="W40:W41"/>
    <mergeCell ref="L43:M43"/>
    <mergeCell ref="D44:D51"/>
    <mergeCell ref="G44:K44"/>
    <mergeCell ref="L44:M44"/>
    <mergeCell ref="Q44:R44"/>
    <mergeCell ref="T44:V44"/>
    <mergeCell ref="T48:V48"/>
    <mergeCell ref="G49:K49"/>
    <mergeCell ref="L49:M49"/>
    <mergeCell ref="O49:P49"/>
    <mergeCell ref="Q49:R49"/>
    <mergeCell ref="T49:V49"/>
    <mergeCell ref="L46:M46"/>
    <mergeCell ref="O46:P46"/>
    <mergeCell ref="Q46:R46"/>
    <mergeCell ref="T46:V46"/>
    <mergeCell ref="L47:M47"/>
    <mergeCell ref="G48:K48"/>
    <mergeCell ref="L48:M48"/>
    <mergeCell ref="O48:P48"/>
    <mergeCell ref="G45:K45"/>
    <mergeCell ref="L45:M45"/>
    <mergeCell ref="Q45:R45"/>
    <mergeCell ref="G46:K46"/>
    <mergeCell ref="G47:K47"/>
    <mergeCell ref="O47:P47"/>
    <mergeCell ref="Q47:R47"/>
    <mergeCell ref="T47:V47"/>
    <mergeCell ref="C67:D70"/>
    <mergeCell ref="F67:F70"/>
    <mergeCell ref="G67:K70"/>
    <mergeCell ref="L67:M69"/>
    <mergeCell ref="N67:N69"/>
    <mergeCell ref="O67:P67"/>
    <mergeCell ref="S53:S54"/>
    <mergeCell ref="T53:V54"/>
    <mergeCell ref="O68:P69"/>
    <mergeCell ref="L70:M70"/>
    <mergeCell ref="O70:P70"/>
    <mergeCell ref="Q70:R70"/>
    <mergeCell ref="T70:V70"/>
    <mergeCell ref="Q61:W64"/>
    <mergeCell ref="O62:P63"/>
    <mergeCell ref="L64:M64"/>
    <mergeCell ref="O64:P64"/>
    <mergeCell ref="Q55:R55"/>
    <mergeCell ref="T55:V55"/>
    <mergeCell ref="W53:W54"/>
    <mergeCell ref="L56:M56"/>
    <mergeCell ref="G57:K57"/>
    <mergeCell ref="L57:M57"/>
    <mergeCell ref="Q57:R57"/>
    <mergeCell ref="T57:V57"/>
    <mergeCell ref="C53:D55"/>
    <mergeCell ref="F53:F55"/>
    <mergeCell ref="G53:K55"/>
    <mergeCell ref="L53:M54"/>
    <mergeCell ref="N53:N54"/>
    <mergeCell ref="Q53:R54"/>
    <mergeCell ref="O57:P57"/>
    <mergeCell ref="O54:P54"/>
    <mergeCell ref="L55:M55"/>
    <mergeCell ref="O55:P55"/>
    <mergeCell ref="O53:P53"/>
    <mergeCell ref="T72:V72"/>
    <mergeCell ref="G73:K73"/>
    <mergeCell ref="L73:M73"/>
    <mergeCell ref="O73:P73"/>
    <mergeCell ref="Q73:R73"/>
    <mergeCell ref="T73:V73"/>
    <mergeCell ref="Q67:R68"/>
    <mergeCell ref="S67:S68"/>
    <mergeCell ref="T67:V68"/>
    <mergeCell ref="G74:K74"/>
    <mergeCell ref="G75:K75"/>
    <mergeCell ref="O75:P75"/>
    <mergeCell ref="Q75:R75"/>
    <mergeCell ref="T75:V75"/>
    <mergeCell ref="C80:D83"/>
    <mergeCell ref="F80:F83"/>
    <mergeCell ref="G80:K83"/>
    <mergeCell ref="L80:M82"/>
    <mergeCell ref="N80:N82"/>
    <mergeCell ref="L83:M83"/>
    <mergeCell ref="O83:P83"/>
    <mergeCell ref="Q83:R83"/>
    <mergeCell ref="T83:V83"/>
    <mergeCell ref="O80:P80"/>
    <mergeCell ref="T78:V78"/>
    <mergeCell ref="T76:V76"/>
    <mergeCell ref="G77:K77"/>
    <mergeCell ref="L77:M77"/>
    <mergeCell ref="O77:P77"/>
    <mergeCell ref="Q77:R77"/>
    <mergeCell ref="T77:V77"/>
    <mergeCell ref="L75:M75"/>
    <mergeCell ref="G76:K76"/>
    <mergeCell ref="Q80:R81"/>
    <mergeCell ref="S80:S81"/>
    <mergeCell ref="T80:V81"/>
    <mergeCell ref="W80:W81"/>
    <mergeCell ref="O81:P82"/>
    <mergeCell ref="D85:D92"/>
    <mergeCell ref="G87:K87"/>
    <mergeCell ref="L87:M87"/>
    <mergeCell ref="O87:P87"/>
    <mergeCell ref="Q87:R87"/>
    <mergeCell ref="G86:K86"/>
    <mergeCell ref="L86:M86"/>
    <mergeCell ref="O86:P86"/>
    <mergeCell ref="Q86:R86"/>
    <mergeCell ref="T86:V86"/>
    <mergeCell ref="L84:M84"/>
    <mergeCell ref="G85:K85"/>
    <mergeCell ref="L85:M85"/>
    <mergeCell ref="O85:P85"/>
    <mergeCell ref="Q85:R85"/>
    <mergeCell ref="T85:V85"/>
    <mergeCell ref="G90:K90"/>
    <mergeCell ref="L90:M90"/>
    <mergeCell ref="O90:P90"/>
    <mergeCell ref="G91:K91"/>
    <mergeCell ref="T87:V87"/>
    <mergeCell ref="G88:K88"/>
    <mergeCell ref="L88:M88"/>
    <mergeCell ref="Q88:R88"/>
    <mergeCell ref="T88:V88"/>
    <mergeCell ref="G89:K89"/>
    <mergeCell ref="L89:M89"/>
    <mergeCell ref="O89:P89"/>
    <mergeCell ref="Q89:R89"/>
    <mergeCell ref="T89:V89"/>
    <mergeCell ref="G92:K92"/>
    <mergeCell ref="O92:P92"/>
    <mergeCell ref="Q92:R92"/>
    <mergeCell ref="T92:V92"/>
    <mergeCell ref="C95:D97"/>
    <mergeCell ref="F95:F97"/>
    <mergeCell ref="G95:K97"/>
    <mergeCell ref="L95:M96"/>
    <mergeCell ref="N95:N96"/>
    <mergeCell ref="Q95:R96"/>
    <mergeCell ref="L97:M97"/>
    <mergeCell ref="O97:P97"/>
    <mergeCell ref="Q97:R97"/>
    <mergeCell ref="T97:V97"/>
    <mergeCell ref="C109:D112"/>
    <mergeCell ref="F109:F112"/>
    <mergeCell ref="G109:K112"/>
    <mergeCell ref="L109:M111"/>
    <mergeCell ref="N109:N111"/>
    <mergeCell ref="O109:P109"/>
    <mergeCell ref="S95:S96"/>
    <mergeCell ref="T95:V96"/>
    <mergeCell ref="W95:W96"/>
    <mergeCell ref="B101:D106"/>
    <mergeCell ref="F101:W102"/>
    <mergeCell ref="F103:K106"/>
    <mergeCell ref="L103:M105"/>
    <mergeCell ref="N103:N105"/>
    <mergeCell ref="Q103:W106"/>
    <mergeCell ref="O104:P105"/>
    <mergeCell ref="L106:M106"/>
    <mergeCell ref="O106:P106"/>
    <mergeCell ref="O103:P103"/>
    <mergeCell ref="G99:K99"/>
    <mergeCell ref="L99:M99"/>
    <mergeCell ref="O99:P99"/>
    <mergeCell ref="Q99:R99"/>
    <mergeCell ref="T99:V99"/>
    <mergeCell ref="Q109:R110"/>
    <mergeCell ref="S109:S110"/>
    <mergeCell ref="T109:V110"/>
    <mergeCell ref="W109:W110"/>
    <mergeCell ref="O110:P111"/>
    <mergeCell ref="L112:M112"/>
    <mergeCell ref="O112:P112"/>
    <mergeCell ref="Q112:R112"/>
    <mergeCell ref="T112:V112"/>
    <mergeCell ref="L113:M113"/>
    <mergeCell ref="D114:D120"/>
    <mergeCell ref="G114:K114"/>
    <mergeCell ref="Q114:R114"/>
    <mergeCell ref="T114:V114"/>
    <mergeCell ref="G115:K115"/>
    <mergeCell ref="L115:M115"/>
    <mergeCell ref="O115:P115"/>
    <mergeCell ref="Q115:R115"/>
    <mergeCell ref="T115:V115"/>
    <mergeCell ref="G118:K118"/>
    <mergeCell ref="G120:K120"/>
    <mergeCell ref="L114:M114"/>
    <mergeCell ref="O114:P114"/>
    <mergeCell ref="Q118:R118"/>
    <mergeCell ref="T118:V118"/>
    <mergeCell ref="G119:K119"/>
    <mergeCell ref="L119:M119"/>
    <mergeCell ref="O119:P119"/>
    <mergeCell ref="Q119:R119"/>
    <mergeCell ref="T119:V119"/>
    <mergeCell ref="G116:K116"/>
    <mergeCell ref="L116:M116"/>
    <mergeCell ref="O116:P116"/>
    <mergeCell ref="Q116:R116"/>
    <mergeCell ref="T116:V116"/>
    <mergeCell ref="G117:K117"/>
    <mergeCell ref="L117:M117"/>
    <mergeCell ref="Q117:R117"/>
    <mergeCell ref="T117:V117"/>
    <mergeCell ref="W122:W123"/>
    <mergeCell ref="O123:P124"/>
    <mergeCell ref="D127:D134"/>
    <mergeCell ref="G133:K133"/>
    <mergeCell ref="L133:M133"/>
    <mergeCell ref="O133:P133"/>
    <mergeCell ref="Q133:R133"/>
    <mergeCell ref="T133:V133"/>
    <mergeCell ref="G134:K134"/>
    <mergeCell ref="L134:M134"/>
    <mergeCell ref="C122:D125"/>
    <mergeCell ref="F122:F125"/>
    <mergeCell ref="G122:K125"/>
    <mergeCell ref="L122:M124"/>
    <mergeCell ref="N122:N124"/>
    <mergeCell ref="Q122:R123"/>
    <mergeCell ref="G130:K130"/>
    <mergeCell ref="L130:M130"/>
    <mergeCell ref="W136:W137"/>
    <mergeCell ref="O138:P138"/>
    <mergeCell ref="Q138:R138"/>
    <mergeCell ref="T138:V138"/>
    <mergeCell ref="B142:D147"/>
    <mergeCell ref="F142:W143"/>
    <mergeCell ref="F144:K147"/>
    <mergeCell ref="L144:M146"/>
    <mergeCell ref="N144:N146"/>
    <mergeCell ref="C136:D138"/>
    <mergeCell ref="F136:F138"/>
    <mergeCell ref="G136:K138"/>
    <mergeCell ref="L136:M137"/>
    <mergeCell ref="N136:N137"/>
    <mergeCell ref="O136:P136"/>
    <mergeCell ref="O144:P144"/>
    <mergeCell ref="G140:K140"/>
    <mergeCell ref="L140:M140"/>
    <mergeCell ref="O140:P140"/>
    <mergeCell ref="Q140:R140"/>
    <mergeCell ref="T140:V140"/>
    <mergeCell ref="O137:P137"/>
    <mergeCell ref="L138:M138"/>
    <mergeCell ref="Q144:W147"/>
    <mergeCell ref="O145:P146"/>
    <mergeCell ref="L147:M147"/>
    <mergeCell ref="O147:P147"/>
    <mergeCell ref="C150:D153"/>
    <mergeCell ref="F150:F153"/>
    <mergeCell ref="G150:K153"/>
    <mergeCell ref="L150:M152"/>
    <mergeCell ref="N150:N152"/>
    <mergeCell ref="Q150:R151"/>
    <mergeCell ref="S150:S151"/>
    <mergeCell ref="T150:V151"/>
    <mergeCell ref="O151:P152"/>
    <mergeCell ref="O150:P150"/>
    <mergeCell ref="W150:W151"/>
    <mergeCell ref="L153:M153"/>
    <mergeCell ref="O153:P153"/>
    <mergeCell ref="Q153:R153"/>
    <mergeCell ref="T153:V153"/>
    <mergeCell ref="L154:M154"/>
    <mergeCell ref="D155:D161"/>
    <mergeCell ref="G155:K155"/>
    <mergeCell ref="L155:M155"/>
    <mergeCell ref="O155:P155"/>
    <mergeCell ref="Q155:R155"/>
    <mergeCell ref="O156:P156"/>
    <mergeCell ref="L159:M159"/>
    <mergeCell ref="O159:P159"/>
    <mergeCell ref="G158:K158"/>
    <mergeCell ref="L158:M158"/>
    <mergeCell ref="O158:P158"/>
    <mergeCell ref="Q158:R158"/>
    <mergeCell ref="T158:V158"/>
    <mergeCell ref="G159:K159"/>
    <mergeCell ref="Q159:R159"/>
    <mergeCell ref="T159:V159"/>
    <mergeCell ref="T155:V155"/>
    <mergeCell ref="G156:K156"/>
    <mergeCell ref="L156:M156"/>
    <mergeCell ref="Q156:R156"/>
    <mergeCell ref="T156:V156"/>
    <mergeCell ref="G157:K157"/>
    <mergeCell ref="L157:M157"/>
    <mergeCell ref="O157:P157"/>
    <mergeCell ref="Q157:R157"/>
    <mergeCell ref="T157:V157"/>
    <mergeCell ref="S163:S164"/>
    <mergeCell ref="T163:V164"/>
    <mergeCell ref="W163:W164"/>
    <mergeCell ref="O164:P165"/>
    <mergeCell ref="G160:K160"/>
    <mergeCell ref="L160:M160"/>
    <mergeCell ref="O160:P160"/>
    <mergeCell ref="Q160:R160"/>
    <mergeCell ref="T160:V160"/>
    <mergeCell ref="G161:K161"/>
    <mergeCell ref="L161:M161"/>
    <mergeCell ref="O161:P161"/>
    <mergeCell ref="Q161:R161"/>
    <mergeCell ref="T161:V161"/>
    <mergeCell ref="T166:V166"/>
    <mergeCell ref="D168:D175"/>
    <mergeCell ref="C177:D179"/>
    <mergeCell ref="F177:F179"/>
    <mergeCell ref="G177:K179"/>
    <mergeCell ref="L177:M178"/>
    <mergeCell ref="N177:N178"/>
    <mergeCell ref="Q177:R178"/>
    <mergeCell ref="O179:P179"/>
    <mergeCell ref="O177:P177"/>
    <mergeCell ref="G175:K175"/>
    <mergeCell ref="L175:M175"/>
    <mergeCell ref="O175:P175"/>
    <mergeCell ref="Q175:R175"/>
    <mergeCell ref="T175:V175"/>
    <mergeCell ref="G173:K173"/>
    <mergeCell ref="L173:M173"/>
    <mergeCell ref="O173:P173"/>
    <mergeCell ref="Q173:R173"/>
    <mergeCell ref="T173:V173"/>
    <mergeCell ref="G174:K174"/>
    <mergeCell ref="L174:M174"/>
    <mergeCell ref="O174:P174"/>
    <mergeCell ref="Q174:R174"/>
    <mergeCell ref="L180:M180"/>
    <mergeCell ref="G181:K181"/>
    <mergeCell ref="L181:M181"/>
    <mergeCell ref="O181:P181"/>
    <mergeCell ref="Q181:R181"/>
    <mergeCell ref="T181:V181"/>
    <mergeCell ref="S177:S178"/>
    <mergeCell ref="T177:V178"/>
    <mergeCell ref="W177:W178"/>
    <mergeCell ref="O178:P178"/>
    <mergeCell ref="L179:M179"/>
    <mergeCell ref="Q179:R179"/>
    <mergeCell ref="T179:V179"/>
    <mergeCell ref="Q191:R192"/>
    <mergeCell ref="S191:S192"/>
    <mergeCell ref="T191:V192"/>
    <mergeCell ref="W191:W192"/>
    <mergeCell ref="O192:P193"/>
    <mergeCell ref="L194:M194"/>
    <mergeCell ref="Q194:R194"/>
    <mergeCell ref="T194:V194"/>
    <mergeCell ref="B183:D188"/>
    <mergeCell ref="F183:W184"/>
    <mergeCell ref="F185:K188"/>
    <mergeCell ref="L185:M187"/>
    <mergeCell ref="N185:N187"/>
    <mergeCell ref="Q185:W188"/>
    <mergeCell ref="O186:P187"/>
    <mergeCell ref="O194:P194"/>
    <mergeCell ref="O185:P185"/>
    <mergeCell ref="T197:V197"/>
    <mergeCell ref="G199:K199"/>
    <mergeCell ref="L199:M199"/>
    <mergeCell ref="O199:P199"/>
    <mergeCell ref="Q199:R199"/>
    <mergeCell ref="T199:V199"/>
    <mergeCell ref="G200:K200"/>
    <mergeCell ref="L200:M200"/>
    <mergeCell ref="O200:P200"/>
    <mergeCell ref="Q200:R200"/>
    <mergeCell ref="T200:V200"/>
    <mergeCell ref="N204:N206"/>
    <mergeCell ref="Q204:R205"/>
    <mergeCell ref="S204:S205"/>
    <mergeCell ref="T204:V205"/>
    <mergeCell ref="W204:W205"/>
    <mergeCell ref="O205:P206"/>
    <mergeCell ref="G201:K201"/>
    <mergeCell ref="L201:M201"/>
    <mergeCell ref="Q201:R201"/>
    <mergeCell ref="T201:V201"/>
    <mergeCell ref="G202:K202"/>
    <mergeCell ref="L202:M202"/>
    <mergeCell ref="O202:P202"/>
    <mergeCell ref="Q202:R202"/>
    <mergeCell ref="T202:V202"/>
    <mergeCell ref="Q207:R207"/>
    <mergeCell ref="T207:V207"/>
    <mergeCell ref="L208:M208"/>
    <mergeCell ref="D209:D216"/>
    <mergeCell ref="G209:K209"/>
    <mergeCell ref="L209:M209"/>
    <mergeCell ref="O209:P209"/>
    <mergeCell ref="Q209:R209"/>
    <mergeCell ref="T209:V209"/>
    <mergeCell ref="G210:K210"/>
    <mergeCell ref="Q216:R216"/>
    <mergeCell ref="T216:V216"/>
    <mergeCell ref="T214:V214"/>
    <mergeCell ref="Q215:R215"/>
    <mergeCell ref="T215:V215"/>
    <mergeCell ref="T212:V212"/>
    <mergeCell ref="Q213:R213"/>
    <mergeCell ref="T213:V213"/>
    <mergeCell ref="Q212:R212"/>
    <mergeCell ref="O214:P214"/>
    <mergeCell ref="Q214:R214"/>
    <mergeCell ref="L210:M210"/>
    <mergeCell ref="O210:P210"/>
    <mergeCell ref="Q210:R210"/>
    <mergeCell ref="W218:W219"/>
    <mergeCell ref="G211:K211"/>
    <mergeCell ref="O211:P211"/>
    <mergeCell ref="Q211:R211"/>
    <mergeCell ref="T211:V211"/>
    <mergeCell ref="C218:D220"/>
    <mergeCell ref="F218:F220"/>
    <mergeCell ref="G218:K220"/>
    <mergeCell ref="L218:M219"/>
    <mergeCell ref="N218:N219"/>
    <mergeCell ref="Q218:R219"/>
  </mergeCells>
  <dataValidations count="4">
    <dataValidation type="list" allowBlank="1" showInputMessage="1" showErrorMessage="1" sqref="S5">
      <formula1>$AA$16:$AA$16</formula1>
    </dataValidation>
    <dataValidation type="list" allowBlank="1" showInputMessage="1" showErrorMessage="1" sqref="F183:W184 F19:W20 F142 F59:W60 F101:W102">
      <formula1>Tipo_vettore</formula1>
    </dataValidation>
    <dataValidation type="list" allowBlank="1" showInputMessage="1" showErrorMessage="1" sqref="S222 S85:S92 S168:S175 S196:S202 S155:S161 S114:S120 S72:S78 S32:S38 S44:S51 S138 S209:S216 S127:S134 S181 S140">
      <formula1>Metodo_misura</formula1>
    </dataValidation>
    <dataValidation type="list" allowBlank="1" showInputMessage="1" showErrorMessage="1" sqref="G191:K194 G204:K207 G150:K153 G163:K166 G80:K83 G67:K70 G109:K112 G122:K125 G28:K30 G40:K42 G53:K55 G95:K97 G136:K138 G177:K179 G218:K220">
      <formula1>Tipo_attività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2"/>
  <sheetViews>
    <sheetView zoomScale="60" zoomScaleNormal="60" workbookViewId="0">
      <selection activeCell="Y35" sqref="Y35"/>
    </sheetView>
  </sheetViews>
  <sheetFormatPr defaultRowHeight="15" outlineLevelRow="1" x14ac:dyDescent="0.25"/>
  <cols>
    <col min="1" max="3" width="1.42578125" customWidth="1"/>
    <col min="4" max="4" width="3.42578125" customWidth="1"/>
    <col min="5" max="5" width="0.5703125" style="212" customWidth="1"/>
    <col min="6" max="6" width="6.140625" bestFit="1" customWidth="1"/>
    <col min="7" max="7" width="12.5703125" customWidth="1"/>
    <col min="8" max="8" width="0.5703125" customWidth="1"/>
    <col min="9" max="9" width="9.28515625" customWidth="1"/>
    <col min="10" max="10" width="12.5703125" customWidth="1"/>
    <col min="11" max="11" width="18.7109375" customWidth="1"/>
    <col min="12" max="12" width="14.140625" customWidth="1"/>
    <col min="13" max="13" width="4.7109375" customWidth="1"/>
    <col min="14" max="14" width="16.140625" customWidth="1"/>
    <col min="15" max="15" width="14.85546875" customWidth="1"/>
    <col min="16" max="16" width="17.140625" customWidth="1"/>
    <col min="17" max="17" width="11.42578125" customWidth="1"/>
    <col min="18" max="18" width="12.5703125" customWidth="1"/>
    <col min="19" max="19" width="14.85546875" customWidth="1"/>
    <col min="20" max="20" width="15" customWidth="1"/>
    <col min="21" max="21" width="5.7109375" customWidth="1"/>
    <col min="22" max="22" width="8.42578125" customWidth="1"/>
    <col min="23" max="23" width="16.28515625" customWidth="1"/>
    <col min="26" max="26" width="11.85546875" customWidth="1"/>
    <col min="27" max="27" width="13.5703125" customWidth="1"/>
    <col min="28" max="28" width="11.42578125" customWidth="1"/>
  </cols>
  <sheetData>
    <row r="1" spans="1:24" ht="32.25" x14ac:dyDescent="0.25">
      <c r="D1" s="847" t="s">
        <v>154</v>
      </c>
      <c r="E1" s="847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848"/>
      <c r="S1" s="848"/>
      <c r="T1" s="848"/>
      <c r="U1" s="848"/>
      <c r="V1" s="848"/>
      <c r="W1" s="848"/>
    </row>
    <row r="2" spans="1:24" ht="21" x14ac:dyDescent="0.35">
      <c r="D2" s="192"/>
      <c r="E2" s="192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</row>
    <row r="3" spans="1:24" ht="17.25" x14ac:dyDescent="0.25">
      <c r="A3" s="613" t="s">
        <v>1</v>
      </c>
      <c r="B3" s="702"/>
      <c r="C3" s="600"/>
      <c r="D3" s="520"/>
      <c r="E3" s="194"/>
      <c r="F3" s="849" t="s">
        <v>155</v>
      </c>
      <c r="G3" s="850"/>
      <c r="H3" s="195"/>
      <c r="I3" s="853" t="s">
        <v>156</v>
      </c>
      <c r="J3" s="853"/>
      <c r="K3" s="853"/>
      <c r="L3" s="853" t="s">
        <v>157</v>
      </c>
      <c r="M3" s="853"/>
      <c r="N3" s="853"/>
      <c r="O3" s="853"/>
      <c r="P3" s="196" t="s">
        <v>158</v>
      </c>
      <c r="Q3" s="855" t="s">
        <v>159</v>
      </c>
      <c r="R3" s="856"/>
      <c r="S3" s="853" t="s">
        <v>160</v>
      </c>
      <c r="T3" s="858" t="s">
        <v>161</v>
      </c>
      <c r="U3" s="859"/>
      <c r="V3" s="859"/>
      <c r="W3" s="805"/>
    </row>
    <row r="4" spans="1:24" ht="17.25" x14ac:dyDescent="0.25">
      <c r="A4" s="614"/>
      <c r="B4" s="615"/>
      <c r="C4" s="615"/>
      <c r="D4" s="522"/>
      <c r="E4" s="194"/>
      <c r="F4" s="851"/>
      <c r="G4" s="851"/>
      <c r="H4" s="195"/>
      <c r="I4" s="854"/>
      <c r="J4" s="854"/>
      <c r="K4" s="854"/>
      <c r="L4" s="854"/>
      <c r="M4" s="854"/>
      <c r="N4" s="854"/>
      <c r="O4" s="854"/>
      <c r="P4" s="197"/>
      <c r="Q4" s="857"/>
      <c r="R4" s="857"/>
      <c r="S4" s="854"/>
      <c r="T4" s="860" t="s">
        <v>162</v>
      </c>
      <c r="U4" s="861"/>
      <c r="V4" s="862" t="s">
        <v>163</v>
      </c>
      <c r="W4" s="817"/>
    </row>
    <row r="5" spans="1:24" ht="17.25" x14ac:dyDescent="0.25">
      <c r="A5" s="614"/>
      <c r="B5" s="615"/>
      <c r="C5" s="615"/>
      <c r="D5" s="522"/>
      <c r="E5" s="194"/>
      <c r="F5" s="852"/>
      <c r="G5" s="852"/>
      <c r="H5" s="195"/>
      <c r="I5" s="838"/>
      <c r="J5" s="838"/>
      <c r="K5" s="838"/>
      <c r="L5" s="839"/>
      <c r="M5" s="838"/>
      <c r="N5" s="838"/>
      <c r="O5" s="838"/>
      <c r="P5" s="198"/>
      <c r="Q5" s="840"/>
      <c r="R5" s="841"/>
      <c r="S5" s="199"/>
      <c r="T5" s="842"/>
      <c r="U5" s="843"/>
      <c r="V5" s="844" t="str">
        <f>IF(T5=0,"",T5*$P$8*10^-3)</f>
        <v/>
      </c>
      <c r="W5" s="845"/>
    </row>
    <row r="6" spans="1:24" ht="17.25" x14ac:dyDescent="0.25">
      <c r="A6" s="614"/>
      <c r="B6" s="615"/>
      <c r="C6" s="615"/>
      <c r="D6" s="522"/>
      <c r="E6" s="194"/>
      <c r="F6" s="846"/>
      <c r="G6" s="846"/>
      <c r="H6" s="846"/>
      <c r="I6" s="846"/>
      <c r="J6" s="846"/>
      <c r="K6" s="846"/>
      <c r="L6" s="846"/>
      <c r="M6" s="846"/>
      <c r="N6" s="846"/>
      <c r="O6" s="846"/>
      <c r="P6" s="846"/>
      <c r="Q6" s="846"/>
      <c r="R6" s="846"/>
      <c r="S6" s="846"/>
      <c r="T6" s="846"/>
      <c r="U6" s="846"/>
      <c r="V6" s="846"/>
      <c r="W6" s="846"/>
      <c r="X6" s="200"/>
    </row>
    <row r="7" spans="1:24" ht="17.25" x14ac:dyDescent="0.25">
      <c r="A7" s="614"/>
      <c r="B7" s="615"/>
      <c r="C7" s="615"/>
      <c r="D7" s="522"/>
      <c r="E7" s="194"/>
      <c r="F7" s="804" t="s">
        <v>164</v>
      </c>
      <c r="G7" s="805"/>
      <c r="H7" s="195"/>
      <c r="I7" s="201" t="s">
        <v>165</v>
      </c>
      <c r="J7" s="810" t="s">
        <v>166</v>
      </c>
      <c r="K7" s="811"/>
      <c r="L7" s="201" t="s">
        <v>167</v>
      </c>
      <c r="M7" s="812" t="s">
        <v>168</v>
      </c>
      <c r="N7" s="813"/>
      <c r="O7" s="814"/>
      <c r="P7" s="810" t="s">
        <v>169</v>
      </c>
      <c r="Q7" s="810"/>
      <c r="R7" s="202" t="s">
        <v>170</v>
      </c>
      <c r="S7" s="815" t="s">
        <v>17</v>
      </c>
      <c r="T7" s="810"/>
      <c r="U7" s="815" t="s">
        <v>171</v>
      </c>
      <c r="V7" s="815"/>
      <c r="W7" s="810"/>
    </row>
    <row r="8" spans="1:24" x14ac:dyDescent="0.25">
      <c r="A8" s="614"/>
      <c r="B8" s="615"/>
      <c r="C8" s="615"/>
      <c r="D8" s="522"/>
      <c r="E8" s="194"/>
      <c r="F8" s="806"/>
      <c r="G8" s="807"/>
      <c r="H8" s="203"/>
      <c r="I8" s="204">
        <v>1</v>
      </c>
      <c r="J8" s="816" t="s">
        <v>172</v>
      </c>
      <c r="K8" s="817"/>
      <c r="L8" s="204" t="s">
        <v>173</v>
      </c>
      <c r="M8" s="818">
        <f>L24</f>
        <v>0</v>
      </c>
      <c r="N8" s="819"/>
      <c r="O8" s="820"/>
      <c r="P8" s="816">
        <f>0.187</f>
        <v>0.187</v>
      </c>
      <c r="Q8" s="816"/>
      <c r="R8" s="205"/>
      <c r="S8" s="821">
        <f>M8/1000*P8</f>
        <v>0</v>
      </c>
      <c r="T8" s="822"/>
      <c r="U8" s="863" t="str">
        <f>IF(SUM(S8:T17)=0,"",SUM(S8:T17))</f>
        <v/>
      </c>
      <c r="V8" s="863"/>
      <c r="W8" s="863"/>
    </row>
    <row r="9" spans="1:24" ht="17.25" x14ac:dyDescent="0.25">
      <c r="A9" s="614"/>
      <c r="B9" s="615"/>
      <c r="C9" s="615"/>
      <c r="D9" s="522"/>
      <c r="E9" s="194"/>
      <c r="F9" s="806"/>
      <c r="G9" s="807"/>
      <c r="H9" s="203"/>
      <c r="I9" s="206">
        <v>2</v>
      </c>
      <c r="J9" s="823" t="s">
        <v>25</v>
      </c>
      <c r="K9" s="824"/>
      <c r="L9" s="206" t="s">
        <v>174</v>
      </c>
      <c r="M9" s="825">
        <f>L68</f>
        <v>0</v>
      </c>
      <c r="N9" s="826"/>
      <c r="O9" s="827"/>
      <c r="P9" s="828">
        <f>R9*10 ^-7</f>
        <v>8.25E-4</v>
      </c>
      <c r="Q9" s="824"/>
      <c r="R9" s="207">
        <v>8250</v>
      </c>
      <c r="S9" s="829">
        <f>M9*P9</f>
        <v>0</v>
      </c>
      <c r="T9" s="830"/>
      <c r="U9" s="864"/>
      <c r="V9" s="864"/>
      <c r="W9" s="864"/>
    </row>
    <row r="10" spans="1:24" x14ac:dyDescent="0.25">
      <c r="A10" s="614"/>
      <c r="B10" s="615"/>
      <c r="C10" s="615"/>
      <c r="D10" s="522"/>
      <c r="E10" s="194"/>
      <c r="F10" s="806"/>
      <c r="G10" s="807"/>
      <c r="H10" s="203"/>
      <c r="I10" s="206">
        <v>3</v>
      </c>
      <c r="J10" s="823" t="s">
        <v>175</v>
      </c>
      <c r="K10" s="824"/>
      <c r="L10" s="206" t="s">
        <v>176</v>
      </c>
      <c r="M10" s="835"/>
      <c r="N10" s="836"/>
      <c r="O10" s="837"/>
      <c r="P10" s="828"/>
      <c r="Q10" s="824"/>
      <c r="R10" s="208"/>
      <c r="S10" s="832"/>
      <c r="T10" s="833"/>
      <c r="U10" s="864"/>
      <c r="V10" s="864"/>
      <c r="W10" s="864"/>
    </row>
    <row r="11" spans="1:24" x14ac:dyDescent="0.25">
      <c r="A11" s="614"/>
      <c r="B11" s="615"/>
      <c r="C11" s="615"/>
      <c r="D11" s="522"/>
      <c r="E11" s="194"/>
      <c r="F11" s="806"/>
      <c r="G11" s="807"/>
      <c r="H11" s="203"/>
      <c r="I11" s="206">
        <v>4</v>
      </c>
      <c r="J11" s="823" t="s">
        <v>177</v>
      </c>
      <c r="K11" s="824"/>
      <c r="L11" s="206" t="s">
        <v>176</v>
      </c>
      <c r="M11" s="835"/>
      <c r="N11" s="836"/>
      <c r="O11" s="837"/>
      <c r="P11" s="828"/>
      <c r="Q11" s="824"/>
      <c r="R11" s="208"/>
      <c r="S11" s="832"/>
      <c r="T11" s="833"/>
      <c r="U11" s="864"/>
      <c r="V11" s="864"/>
      <c r="W11" s="864"/>
    </row>
    <row r="12" spans="1:24" x14ac:dyDescent="0.25">
      <c r="A12" s="614"/>
      <c r="B12" s="615"/>
      <c r="C12" s="615"/>
      <c r="D12" s="522"/>
      <c r="E12" s="194"/>
      <c r="F12" s="806"/>
      <c r="G12" s="807"/>
      <c r="H12" s="203"/>
      <c r="I12" s="206">
        <v>5</v>
      </c>
      <c r="J12" s="823" t="s">
        <v>33</v>
      </c>
      <c r="K12" s="824"/>
      <c r="L12" s="206" t="s">
        <v>29</v>
      </c>
      <c r="M12" s="835"/>
      <c r="N12" s="836"/>
      <c r="O12" s="837"/>
      <c r="P12" s="828"/>
      <c r="Q12" s="824"/>
      <c r="R12" s="208"/>
      <c r="S12" s="832"/>
      <c r="T12" s="833"/>
      <c r="U12" s="864"/>
      <c r="V12" s="864"/>
      <c r="W12" s="864"/>
    </row>
    <row r="13" spans="1:24" x14ac:dyDescent="0.25">
      <c r="A13" s="614"/>
      <c r="B13" s="615"/>
      <c r="C13" s="615"/>
      <c r="D13" s="522"/>
      <c r="E13" s="194"/>
      <c r="F13" s="806"/>
      <c r="G13" s="807"/>
      <c r="H13" s="203"/>
      <c r="I13" s="206">
        <v>6</v>
      </c>
      <c r="J13" s="823" t="s">
        <v>31</v>
      </c>
      <c r="K13" s="824"/>
      <c r="L13" s="206" t="s">
        <v>29</v>
      </c>
      <c r="M13" s="835"/>
      <c r="N13" s="836"/>
      <c r="O13" s="837"/>
      <c r="P13" s="828"/>
      <c r="Q13" s="824"/>
      <c r="R13" s="208"/>
      <c r="S13" s="832"/>
      <c r="T13" s="833"/>
      <c r="U13" s="864"/>
      <c r="V13" s="864"/>
      <c r="W13" s="864"/>
    </row>
    <row r="14" spans="1:24" x14ac:dyDescent="0.25">
      <c r="A14" s="614"/>
      <c r="B14" s="615"/>
      <c r="C14" s="615"/>
      <c r="D14" s="522"/>
      <c r="E14" s="194"/>
      <c r="F14" s="806"/>
      <c r="G14" s="807"/>
      <c r="H14" s="203"/>
      <c r="I14" s="206">
        <v>7</v>
      </c>
      <c r="J14" s="823" t="s">
        <v>32</v>
      </c>
      <c r="K14" s="824"/>
      <c r="L14" s="206" t="s">
        <v>29</v>
      </c>
      <c r="M14" s="825">
        <f>L114/1000</f>
        <v>0</v>
      </c>
      <c r="N14" s="826"/>
      <c r="O14" s="827"/>
      <c r="P14" s="828">
        <f>R14*10^-4</f>
        <v>1.1000000000000001</v>
      </c>
      <c r="Q14" s="824"/>
      <c r="R14" s="207">
        <v>11000</v>
      </c>
      <c r="S14" s="829">
        <f>M14*P14</f>
        <v>0</v>
      </c>
      <c r="T14" s="830"/>
      <c r="U14" s="864"/>
      <c r="V14" s="864"/>
      <c r="W14" s="864"/>
    </row>
    <row r="15" spans="1:24" x14ac:dyDescent="0.25">
      <c r="A15" s="614"/>
      <c r="B15" s="615"/>
      <c r="C15" s="615"/>
      <c r="D15" s="522"/>
      <c r="E15" s="194"/>
      <c r="F15" s="806"/>
      <c r="G15" s="807"/>
      <c r="H15" s="203"/>
      <c r="I15" s="206">
        <v>8</v>
      </c>
      <c r="J15" s="823" t="s">
        <v>28</v>
      </c>
      <c r="K15" s="824"/>
      <c r="L15" s="206" t="s">
        <v>29</v>
      </c>
      <c r="M15" s="825">
        <f>L159/1000</f>
        <v>0</v>
      </c>
      <c r="N15" s="826"/>
      <c r="O15" s="827"/>
      <c r="P15" s="828">
        <f>R15*10^-4</f>
        <v>1.02</v>
      </c>
      <c r="Q15" s="824"/>
      <c r="R15" s="207">
        <v>10200</v>
      </c>
      <c r="S15" s="829">
        <f>M15*P15</f>
        <v>0</v>
      </c>
      <c r="T15" s="830"/>
      <c r="U15" s="864"/>
      <c r="V15" s="864"/>
      <c r="W15" s="864"/>
    </row>
    <row r="16" spans="1:24" x14ac:dyDescent="0.25">
      <c r="A16" s="614"/>
      <c r="B16" s="615"/>
      <c r="C16" s="615"/>
      <c r="D16" s="522"/>
      <c r="E16" s="194"/>
      <c r="F16" s="806"/>
      <c r="G16" s="807"/>
      <c r="H16" s="203"/>
      <c r="I16" s="206">
        <v>9</v>
      </c>
      <c r="J16" s="823" t="s">
        <v>178</v>
      </c>
      <c r="K16" s="824"/>
      <c r="L16" s="206" t="s">
        <v>29</v>
      </c>
      <c r="M16" s="831"/>
      <c r="N16" s="832"/>
      <c r="O16" s="833"/>
      <c r="P16" s="834"/>
      <c r="Q16" s="834"/>
      <c r="R16" s="209"/>
      <c r="S16" s="832"/>
      <c r="T16" s="833"/>
      <c r="U16" s="864"/>
      <c r="V16" s="864"/>
      <c r="W16" s="864"/>
    </row>
    <row r="17" spans="1:28" x14ac:dyDescent="0.25">
      <c r="A17" s="523"/>
      <c r="B17" s="603"/>
      <c r="C17" s="603"/>
      <c r="D17" s="524"/>
      <c r="E17" s="194"/>
      <c r="F17" s="808"/>
      <c r="G17" s="809"/>
      <c r="H17" s="203"/>
      <c r="I17" s="210">
        <v>10</v>
      </c>
      <c r="J17" s="800" t="s">
        <v>103</v>
      </c>
      <c r="K17" s="801"/>
      <c r="L17" s="211"/>
      <c r="M17" s="802"/>
      <c r="N17" s="803"/>
      <c r="O17" s="801"/>
      <c r="P17" s="800"/>
      <c r="Q17" s="800"/>
      <c r="R17" s="211"/>
      <c r="S17" s="803"/>
      <c r="T17" s="801"/>
      <c r="U17" s="865"/>
      <c r="V17" s="865"/>
      <c r="W17" s="865"/>
    </row>
    <row r="18" spans="1:28" ht="21" customHeight="1" x14ac:dyDescent="0.25"/>
    <row r="19" spans="1:28" ht="15" customHeight="1" x14ac:dyDescent="0.25">
      <c r="B19" s="613" t="s">
        <v>46</v>
      </c>
      <c r="C19" s="600"/>
      <c r="D19" s="520"/>
      <c r="F19" s="616" t="s">
        <v>179</v>
      </c>
      <c r="G19" s="616"/>
      <c r="H19" s="616"/>
      <c r="I19" s="616"/>
      <c r="J19" s="616"/>
      <c r="K19" s="616"/>
      <c r="L19" s="616"/>
      <c r="M19" s="616"/>
      <c r="N19" s="616"/>
      <c r="O19" s="616"/>
      <c r="P19" s="616"/>
      <c r="Q19" s="616"/>
      <c r="R19" s="616"/>
      <c r="S19" s="616"/>
      <c r="T19" s="616"/>
      <c r="U19" s="616"/>
      <c r="V19" s="616"/>
      <c r="W19" s="616"/>
      <c r="X19" s="213"/>
    </row>
    <row r="20" spans="1:28" x14ac:dyDescent="0.25">
      <c r="B20" s="614"/>
      <c r="C20" s="615"/>
      <c r="D20" s="522"/>
      <c r="F20" s="616"/>
      <c r="G20" s="616"/>
      <c r="H20" s="616"/>
      <c r="I20" s="616"/>
      <c r="J20" s="616"/>
      <c r="K20" s="616"/>
      <c r="L20" s="616"/>
      <c r="M20" s="616"/>
      <c r="N20" s="616"/>
      <c r="O20" s="616"/>
      <c r="P20" s="616"/>
      <c r="Q20" s="616"/>
      <c r="R20" s="616"/>
      <c r="S20" s="616"/>
      <c r="T20" s="616"/>
      <c r="U20" s="616"/>
      <c r="V20" s="616"/>
      <c r="W20" s="616"/>
      <c r="X20" s="213"/>
    </row>
    <row r="21" spans="1:28" x14ac:dyDescent="0.25">
      <c r="B21" s="614"/>
      <c r="C21" s="615"/>
      <c r="D21" s="522"/>
      <c r="F21" s="616"/>
      <c r="G21" s="617"/>
      <c r="H21" s="617"/>
      <c r="I21" s="617"/>
      <c r="J21" s="617"/>
      <c r="K21" s="617"/>
      <c r="L21" s="619" t="s">
        <v>180</v>
      </c>
      <c r="M21" s="620"/>
      <c r="N21" s="625" t="s">
        <v>181</v>
      </c>
      <c r="O21" s="633" t="s">
        <v>44</v>
      </c>
      <c r="P21" s="634"/>
      <c r="Q21" s="625" t="s">
        <v>182</v>
      </c>
      <c r="R21" s="782"/>
      <c r="S21" s="625" t="s">
        <v>183</v>
      </c>
      <c r="T21" s="625" t="s">
        <v>184</v>
      </c>
      <c r="U21" s="784" t="s">
        <v>185</v>
      </c>
      <c r="V21" s="785"/>
      <c r="W21" s="786"/>
      <c r="X21" s="213"/>
    </row>
    <row r="22" spans="1:28" ht="15" customHeight="1" x14ac:dyDescent="0.25">
      <c r="B22" s="614"/>
      <c r="C22" s="615"/>
      <c r="D22" s="522"/>
      <c r="F22" s="616"/>
      <c r="G22" s="617"/>
      <c r="H22" s="617"/>
      <c r="I22" s="617"/>
      <c r="J22" s="617"/>
      <c r="K22" s="617"/>
      <c r="L22" s="621"/>
      <c r="M22" s="622"/>
      <c r="N22" s="626"/>
      <c r="O22" s="629" t="s">
        <v>186</v>
      </c>
      <c r="P22" s="579"/>
      <c r="Q22" s="626"/>
      <c r="R22" s="783"/>
      <c r="S22" s="626"/>
      <c r="T22" s="626"/>
      <c r="U22" s="787"/>
      <c r="V22" s="788"/>
      <c r="W22" s="789"/>
      <c r="X22" s="213"/>
    </row>
    <row r="23" spans="1:28" ht="12.75" customHeight="1" x14ac:dyDescent="0.25">
      <c r="B23" s="614"/>
      <c r="C23" s="615"/>
      <c r="D23" s="522"/>
      <c r="F23" s="616"/>
      <c r="G23" s="617"/>
      <c r="H23" s="617"/>
      <c r="I23" s="617"/>
      <c r="J23" s="617"/>
      <c r="K23" s="617"/>
      <c r="L23" s="623"/>
      <c r="M23" s="624"/>
      <c r="N23" s="627"/>
      <c r="O23" s="630"/>
      <c r="P23" s="631"/>
      <c r="Q23" s="627"/>
      <c r="R23" s="627"/>
      <c r="S23" s="627"/>
      <c r="T23" s="627"/>
      <c r="U23" s="790"/>
      <c r="V23" s="791"/>
      <c r="W23" s="789"/>
      <c r="X23" s="213"/>
    </row>
    <row r="24" spans="1:28" ht="19.5" customHeight="1" x14ac:dyDescent="0.25">
      <c r="B24" s="523"/>
      <c r="C24" s="603"/>
      <c r="D24" s="524"/>
      <c r="F24" s="618"/>
      <c r="G24" s="618"/>
      <c r="H24" s="618"/>
      <c r="I24" s="618"/>
      <c r="J24" s="618"/>
      <c r="K24" s="618"/>
      <c r="L24" s="798">
        <f>L25-L26</f>
        <v>0</v>
      </c>
      <c r="M24" s="799"/>
      <c r="N24" s="214">
        <f>IF(L24=0,0,L24*$P$8*10^-3)</f>
        <v>0</v>
      </c>
      <c r="O24" s="678" t="str">
        <f>IF(L24=0,"",L24/$T$5)</f>
        <v/>
      </c>
      <c r="P24" s="679"/>
      <c r="Q24" s="798" t="str">
        <f>IF((L46+L30+L59)=0,"",L46+L30+L59)</f>
        <v/>
      </c>
      <c r="R24" s="799"/>
      <c r="S24" s="215" t="e">
        <f>L24-Q24</f>
        <v>#VALUE!</v>
      </c>
      <c r="T24" s="216" t="e">
        <f>Q24/L24</f>
        <v>#VALUE!</v>
      </c>
      <c r="U24" s="792"/>
      <c r="V24" s="793"/>
      <c r="W24" s="794"/>
      <c r="X24" s="213"/>
      <c r="Z24" s="217"/>
      <c r="AA24" s="217"/>
      <c r="AB24" s="217"/>
    </row>
    <row r="25" spans="1:28" ht="15.75" customHeight="1" outlineLevel="1" x14ac:dyDescent="0.25">
      <c r="B25" s="218"/>
      <c r="C25" s="218"/>
      <c r="D25" s="218"/>
      <c r="F25" s="219"/>
      <c r="G25" s="220" t="s">
        <v>187</v>
      </c>
      <c r="H25" s="220"/>
      <c r="I25" s="220"/>
      <c r="J25" s="220"/>
      <c r="K25" s="221"/>
      <c r="L25" s="639"/>
      <c r="M25" s="587"/>
      <c r="N25" s="222"/>
      <c r="O25" s="223"/>
      <c r="P25" s="223"/>
      <c r="Q25" s="224"/>
      <c r="R25" s="224"/>
      <c r="S25" s="224"/>
      <c r="T25" s="225"/>
      <c r="U25" s="226"/>
      <c r="V25" s="226"/>
      <c r="W25" s="226"/>
      <c r="X25" s="213"/>
      <c r="Z25" s="217"/>
      <c r="AA25" s="217"/>
      <c r="AB25" s="217"/>
    </row>
    <row r="26" spans="1:28" ht="17.25" customHeight="1" outlineLevel="1" x14ac:dyDescent="0.25">
      <c r="B26" s="218"/>
      <c r="C26" s="218"/>
      <c r="D26" s="218"/>
      <c r="F26" s="219"/>
      <c r="G26" s="220" t="s">
        <v>188</v>
      </c>
      <c r="H26" s="220"/>
      <c r="I26" s="220"/>
      <c r="J26" s="220"/>
      <c r="K26" s="221"/>
      <c r="L26" s="639"/>
      <c r="M26" s="587"/>
      <c r="N26" s="222"/>
      <c r="O26" s="223"/>
      <c r="P26" s="223"/>
      <c r="Q26" s="224"/>
      <c r="R26" s="224"/>
      <c r="S26" s="224"/>
      <c r="T26" s="225"/>
      <c r="U26" s="226"/>
      <c r="V26" s="226"/>
      <c r="W26" s="226"/>
      <c r="X26" s="213"/>
      <c r="Z26" s="217"/>
      <c r="AA26" s="217"/>
      <c r="AB26" s="217"/>
    </row>
    <row r="27" spans="1:28" ht="15.75" customHeight="1" x14ac:dyDescent="0.25">
      <c r="D27" s="30"/>
      <c r="X27" s="213"/>
    </row>
    <row r="28" spans="1:28" ht="30" customHeight="1" x14ac:dyDescent="0.25">
      <c r="C28" s="519" t="s">
        <v>49</v>
      </c>
      <c r="D28" s="520"/>
      <c r="F28" s="680" t="s">
        <v>23</v>
      </c>
      <c r="G28" s="684" t="s">
        <v>189</v>
      </c>
      <c r="H28" s="685"/>
      <c r="I28" s="685"/>
      <c r="J28" s="685"/>
      <c r="K28" s="686"/>
      <c r="L28" s="693" t="s">
        <v>190</v>
      </c>
      <c r="M28" s="694"/>
      <c r="N28" s="699" t="s">
        <v>181</v>
      </c>
      <c r="O28" s="671" t="s">
        <v>44</v>
      </c>
      <c r="P28" s="672"/>
      <c r="Q28" s="593" t="s">
        <v>191</v>
      </c>
      <c r="R28" s="594"/>
      <c r="S28" s="795" t="s">
        <v>192</v>
      </c>
      <c r="T28" s="599" t="s">
        <v>193</v>
      </c>
      <c r="U28" s="600"/>
      <c r="V28" s="601"/>
      <c r="W28" s="605" t="s">
        <v>194</v>
      </c>
    </row>
    <row r="29" spans="1:28" ht="28.5" customHeight="1" x14ac:dyDescent="0.25">
      <c r="C29" s="521"/>
      <c r="D29" s="522"/>
      <c r="F29" s="681"/>
      <c r="G29" s="687"/>
      <c r="H29" s="688"/>
      <c r="I29" s="688"/>
      <c r="J29" s="688"/>
      <c r="K29" s="689"/>
      <c r="L29" s="695"/>
      <c r="M29" s="696"/>
      <c r="N29" s="700"/>
      <c r="O29" s="797" t="s">
        <v>195</v>
      </c>
      <c r="P29" s="652"/>
      <c r="Q29" s="595"/>
      <c r="R29" s="596"/>
      <c r="S29" s="796"/>
      <c r="T29" s="602"/>
      <c r="U29" s="603"/>
      <c r="V29" s="604"/>
      <c r="W29" s="606"/>
    </row>
    <row r="30" spans="1:28" ht="19.5" customHeight="1" x14ac:dyDescent="0.25">
      <c r="C30" s="523"/>
      <c r="D30" s="524"/>
      <c r="F30" s="683"/>
      <c r="G30" s="690"/>
      <c r="H30" s="691"/>
      <c r="I30" s="691"/>
      <c r="J30" s="691"/>
      <c r="K30" s="692"/>
      <c r="L30" s="610">
        <f>IF(SUM(L32:M38)=0,0,SUM(L32:M38))</f>
        <v>0</v>
      </c>
      <c r="M30" s="611"/>
      <c r="N30" s="227">
        <f t="shared" ref="N30" si="0">IF(L30=0,0,L30*$P$8*10^-3)</f>
        <v>0</v>
      </c>
      <c r="O30" s="608" t="str">
        <f>IF(L30="","",IF($T$5=0,"",(L30/$T$5)))</f>
        <v/>
      </c>
      <c r="P30" s="657"/>
      <c r="Q30" s="610">
        <f>IF(SUM(Q32:R38)=0,0,SUM(Q32:R38))</f>
        <v>0</v>
      </c>
      <c r="R30" s="611"/>
      <c r="S30" s="228" t="str">
        <f>IF(L30=0,"",L30-Q30)</f>
        <v/>
      </c>
      <c r="T30" s="612" t="str">
        <f>IF(L30=0,"",SUM(Q32:R38)/L30)</f>
        <v/>
      </c>
      <c r="U30" s="603"/>
      <c r="V30" s="604"/>
      <c r="W30" s="229"/>
    </row>
    <row r="31" spans="1:28" ht="3" customHeight="1" x14ac:dyDescent="0.25">
      <c r="D31" s="230"/>
      <c r="F31" s="218"/>
      <c r="G31" s="231"/>
      <c r="H31" s="231"/>
      <c r="I31" s="231"/>
      <c r="J31" s="231"/>
      <c r="K31" s="231"/>
      <c r="L31" s="552"/>
      <c r="M31" s="552"/>
      <c r="N31" s="232"/>
      <c r="S31" s="212"/>
    </row>
    <row r="32" spans="1:28" x14ac:dyDescent="0.25">
      <c r="D32" s="553" t="s">
        <v>53</v>
      </c>
      <c r="F32" s="233" t="s">
        <v>58</v>
      </c>
      <c r="G32" s="869" t="s">
        <v>231</v>
      </c>
      <c r="H32" s="667"/>
      <c r="I32" s="667"/>
      <c r="J32" s="667"/>
      <c r="K32" s="668"/>
      <c r="L32" s="639"/>
      <c r="M32" s="587"/>
      <c r="N32" s="234">
        <f>IF(L32=0,0,L32*$P$8*10^-3)</f>
        <v>0</v>
      </c>
      <c r="O32" s="780" t="str">
        <f t="shared" ref="O32:O42" si="1">IF(L32="","",IF($T$5=0,"",(L32/$T$5)))</f>
        <v/>
      </c>
      <c r="P32" s="781"/>
      <c r="Q32" s="639"/>
      <c r="R32" s="587"/>
      <c r="S32" s="235" t="str">
        <f t="shared" ref="S32:S42" si="2">IF(L32=0,"",L32-Q32)</f>
        <v/>
      </c>
      <c r="T32" s="777" t="str">
        <f>IF(L32=0,"",Q32/L32)</f>
        <v/>
      </c>
      <c r="U32" s="778"/>
      <c r="V32" s="779"/>
      <c r="W32" s="229"/>
    </row>
    <row r="33" spans="3:24" x14ac:dyDescent="0.25">
      <c r="D33" s="554"/>
      <c r="F33" s="267" t="s">
        <v>59</v>
      </c>
      <c r="G33" s="582" t="s">
        <v>232</v>
      </c>
      <c r="H33" s="583"/>
      <c r="I33" s="583"/>
      <c r="J33" s="583"/>
      <c r="K33" s="584"/>
      <c r="L33" s="639"/>
      <c r="M33" s="587"/>
      <c r="N33" s="237">
        <f t="shared" ref="N33:N42" si="3">IF(L33=0,0,L33*$P$8*10^-3)</f>
        <v>0</v>
      </c>
      <c r="O33" s="775" t="str">
        <f t="shared" si="1"/>
        <v/>
      </c>
      <c r="P33" s="776"/>
      <c r="Q33" s="639"/>
      <c r="R33" s="587"/>
      <c r="S33" s="235" t="str">
        <f t="shared" si="2"/>
        <v/>
      </c>
      <c r="T33" s="777" t="str">
        <f t="shared" ref="T33:T42" si="4">IF(L33=0,"",Q33/L33)</f>
        <v/>
      </c>
      <c r="U33" s="778"/>
      <c r="V33" s="779"/>
      <c r="W33" s="229"/>
    </row>
    <row r="34" spans="3:24" x14ac:dyDescent="0.25">
      <c r="D34" s="555"/>
      <c r="F34" s="267" t="s">
        <v>60</v>
      </c>
      <c r="G34" s="582" t="s">
        <v>103</v>
      </c>
      <c r="H34" s="583"/>
      <c r="I34" s="583"/>
      <c r="J34" s="583"/>
      <c r="K34" s="584"/>
      <c r="L34" s="639"/>
      <c r="M34" s="587"/>
      <c r="N34" s="237">
        <f t="shared" si="3"/>
        <v>0</v>
      </c>
      <c r="O34" s="775" t="str">
        <f t="shared" si="1"/>
        <v/>
      </c>
      <c r="P34" s="776"/>
      <c r="Q34" s="639"/>
      <c r="R34" s="587"/>
      <c r="S34" s="235" t="str">
        <f t="shared" si="2"/>
        <v/>
      </c>
      <c r="T34" s="777" t="str">
        <f t="shared" si="4"/>
        <v/>
      </c>
      <c r="U34" s="778"/>
      <c r="V34" s="779"/>
      <c r="W34" s="229"/>
    </row>
    <row r="35" spans="3:24" x14ac:dyDescent="0.25">
      <c r="D35" s="555"/>
      <c r="F35" s="267" t="s">
        <v>62</v>
      </c>
      <c r="G35" s="582"/>
      <c r="H35" s="583"/>
      <c r="I35" s="583"/>
      <c r="J35" s="583"/>
      <c r="K35" s="584"/>
      <c r="L35" s="639"/>
      <c r="M35" s="587"/>
      <c r="N35" s="237">
        <f t="shared" si="3"/>
        <v>0</v>
      </c>
      <c r="O35" s="775" t="str">
        <f t="shared" si="1"/>
        <v/>
      </c>
      <c r="P35" s="776"/>
      <c r="Q35" s="639"/>
      <c r="R35" s="587"/>
      <c r="S35" s="235" t="str">
        <f t="shared" si="2"/>
        <v/>
      </c>
      <c r="T35" s="777" t="str">
        <f t="shared" si="4"/>
        <v/>
      </c>
      <c r="U35" s="778"/>
      <c r="V35" s="779"/>
      <c r="W35" s="229"/>
    </row>
    <row r="36" spans="3:24" x14ac:dyDescent="0.25">
      <c r="D36" s="555"/>
      <c r="F36" s="267" t="s">
        <v>63</v>
      </c>
      <c r="G36" s="582"/>
      <c r="H36" s="583"/>
      <c r="I36" s="583"/>
      <c r="J36" s="583"/>
      <c r="K36" s="584"/>
      <c r="L36" s="639"/>
      <c r="M36" s="587"/>
      <c r="N36" s="237">
        <f t="shared" si="3"/>
        <v>0</v>
      </c>
      <c r="O36" s="775" t="str">
        <f t="shared" si="1"/>
        <v/>
      </c>
      <c r="P36" s="776"/>
      <c r="Q36" s="639"/>
      <c r="R36" s="587"/>
      <c r="S36" s="235" t="str">
        <f t="shared" si="2"/>
        <v/>
      </c>
      <c r="T36" s="777" t="str">
        <f t="shared" si="4"/>
        <v/>
      </c>
      <c r="U36" s="778"/>
      <c r="V36" s="779"/>
      <c r="W36" s="229"/>
    </row>
    <row r="37" spans="3:24" x14ac:dyDescent="0.25">
      <c r="D37" s="555"/>
      <c r="F37" s="267" t="s">
        <v>110</v>
      </c>
      <c r="G37" s="582"/>
      <c r="H37" s="583"/>
      <c r="I37" s="583"/>
      <c r="J37" s="583"/>
      <c r="K37" s="584"/>
      <c r="L37" s="639"/>
      <c r="M37" s="587"/>
      <c r="N37" s="237">
        <f t="shared" si="3"/>
        <v>0</v>
      </c>
      <c r="O37" s="775" t="str">
        <f t="shared" si="1"/>
        <v/>
      </c>
      <c r="P37" s="776"/>
      <c r="Q37" s="639"/>
      <c r="R37" s="587"/>
      <c r="S37" s="235" t="str">
        <f t="shared" si="2"/>
        <v/>
      </c>
      <c r="T37" s="777" t="str">
        <f t="shared" si="4"/>
        <v/>
      </c>
      <c r="U37" s="778"/>
      <c r="V37" s="779"/>
      <c r="W37" s="229"/>
    </row>
    <row r="38" spans="3:24" x14ac:dyDescent="0.25">
      <c r="D38" s="555"/>
      <c r="F38" s="267" t="s">
        <v>111</v>
      </c>
      <c r="G38" s="582"/>
      <c r="H38" s="583"/>
      <c r="I38" s="583"/>
      <c r="J38" s="583"/>
      <c r="K38" s="584"/>
      <c r="L38" s="639"/>
      <c r="M38" s="587"/>
      <c r="N38" s="237">
        <f t="shared" si="3"/>
        <v>0</v>
      </c>
      <c r="O38" s="775" t="str">
        <f t="shared" si="1"/>
        <v/>
      </c>
      <c r="P38" s="776"/>
      <c r="Q38" s="639"/>
      <c r="R38" s="587"/>
      <c r="S38" s="235" t="str">
        <f t="shared" si="2"/>
        <v/>
      </c>
      <c r="T38" s="777" t="str">
        <f t="shared" si="4"/>
        <v/>
      </c>
      <c r="U38" s="778"/>
      <c r="V38" s="779"/>
      <c r="W38" s="229"/>
    </row>
    <row r="39" spans="3:24" x14ac:dyDescent="0.25">
      <c r="D39" s="555"/>
      <c r="F39" s="267" t="s">
        <v>112</v>
      </c>
      <c r="G39" s="582"/>
      <c r="H39" s="583"/>
      <c r="I39" s="583"/>
      <c r="J39" s="583"/>
      <c r="K39" s="584"/>
      <c r="L39" s="639"/>
      <c r="M39" s="587"/>
      <c r="N39" s="237">
        <f t="shared" si="3"/>
        <v>0</v>
      </c>
      <c r="O39" s="775" t="str">
        <f t="shared" si="1"/>
        <v/>
      </c>
      <c r="P39" s="776"/>
      <c r="Q39" s="639"/>
      <c r="R39" s="587"/>
      <c r="S39" s="235" t="str">
        <f t="shared" si="2"/>
        <v/>
      </c>
      <c r="T39" s="777" t="str">
        <f t="shared" si="4"/>
        <v/>
      </c>
      <c r="U39" s="778"/>
      <c r="V39" s="779"/>
      <c r="W39" s="229"/>
    </row>
    <row r="40" spans="3:24" x14ac:dyDescent="0.25">
      <c r="D40" s="555"/>
      <c r="F40" s="267" t="s">
        <v>113</v>
      </c>
      <c r="G40" s="582"/>
      <c r="H40" s="583"/>
      <c r="I40" s="583"/>
      <c r="J40" s="583"/>
      <c r="K40" s="584"/>
      <c r="L40" s="639"/>
      <c r="M40" s="587"/>
      <c r="N40" s="237">
        <f t="shared" si="3"/>
        <v>0</v>
      </c>
      <c r="O40" s="775" t="str">
        <f t="shared" si="1"/>
        <v/>
      </c>
      <c r="P40" s="776"/>
      <c r="Q40" s="639"/>
      <c r="R40" s="587"/>
      <c r="S40" s="235" t="str">
        <f t="shared" si="2"/>
        <v/>
      </c>
      <c r="T40" s="777" t="str">
        <f t="shared" si="4"/>
        <v/>
      </c>
      <c r="U40" s="778"/>
      <c r="V40" s="779"/>
      <c r="W40" s="229"/>
    </row>
    <row r="41" spans="3:24" x14ac:dyDescent="0.25">
      <c r="D41" s="555"/>
      <c r="F41" s="267" t="s">
        <v>233</v>
      </c>
      <c r="G41" s="582"/>
      <c r="H41" s="583"/>
      <c r="I41" s="583"/>
      <c r="J41" s="583"/>
      <c r="K41" s="584"/>
      <c r="L41" s="639"/>
      <c r="M41" s="587"/>
      <c r="N41" s="237">
        <f t="shared" si="3"/>
        <v>0</v>
      </c>
      <c r="O41" s="775" t="str">
        <f t="shared" si="1"/>
        <v/>
      </c>
      <c r="P41" s="776"/>
      <c r="Q41" s="639"/>
      <c r="R41" s="587"/>
      <c r="S41" s="235" t="str">
        <f t="shared" si="2"/>
        <v/>
      </c>
      <c r="T41" s="777" t="str">
        <f t="shared" si="4"/>
        <v/>
      </c>
      <c r="U41" s="778"/>
      <c r="V41" s="779"/>
      <c r="W41" s="229"/>
    </row>
    <row r="42" spans="3:24" x14ac:dyDescent="0.25">
      <c r="D42" s="556"/>
      <c r="F42" s="267" t="s">
        <v>234</v>
      </c>
      <c r="G42" s="582"/>
      <c r="H42" s="583"/>
      <c r="I42" s="583"/>
      <c r="J42" s="583"/>
      <c r="K42" s="584"/>
      <c r="L42" s="639"/>
      <c r="M42" s="587"/>
      <c r="N42" s="237">
        <f t="shared" si="3"/>
        <v>0</v>
      </c>
      <c r="O42" s="775" t="str">
        <f t="shared" si="1"/>
        <v/>
      </c>
      <c r="P42" s="776"/>
      <c r="Q42" s="639"/>
      <c r="R42" s="587"/>
      <c r="S42" s="235" t="str">
        <f t="shared" si="2"/>
        <v/>
      </c>
      <c r="T42" s="777" t="str">
        <f t="shared" si="4"/>
        <v/>
      </c>
      <c r="U42" s="778"/>
      <c r="V42" s="779"/>
      <c r="W42" s="229"/>
    </row>
    <row r="44" spans="3:24" x14ac:dyDescent="0.25">
      <c r="C44" s="519" t="s">
        <v>49</v>
      </c>
      <c r="D44" s="520"/>
      <c r="F44" s="731" t="s">
        <v>199</v>
      </c>
      <c r="G44" s="735" t="s">
        <v>200</v>
      </c>
      <c r="H44" s="736"/>
      <c r="I44" s="736"/>
      <c r="J44" s="736"/>
      <c r="K44" s="737"/>
      <c r="L44" s="744" t="s">
        <v>190</v>
      </c>
      <c r="M44" s="745"/>
      <c r="N44" s="564" t="s">
        <v>181</v>
      </c>
      <c r="O44" s="760" t="s">
        <v>44</v>
      </c>
      <c r="P44" s="761"/>
      <c r="Q44" s="567" t="s">
        <v>191</v>
      </c>
      <c r="R44" s="568"/>
      <c r="S44" s="773" t="s">
        <v>192</v>
      </c>
      <c r="T44" s="573" t="s">
        <v>193</v>
      </c>
      <c r="U44" s="574"/>
      <c r="V44" s="575"/>
      <c r="W44" s="576" t="s">
        <v>194</v>
      </c>
    </row>
    <row r="45" spans="3:24" x14ac:dyDescent="0.25">
      <c r="C45" s="521"/>
      <c r="D45" s="522"/>
      <c r="F45" s="732"/>
      <c r="G45" s="738"/>
      <c r="H45" s="739"/>
      <c r="I45" s="739"/>
      <c r="J45" s="739"/>
      <c r="K45" s="740"/>
      <c r="L45" s="746"/>
      <c r="M45" s="747"/>
      <c r="N45" s="565"/>
      <c r="O45" s="772" t="s">
        <v>195</v>
      </c>
      <c r="P45" s="652"/>
      <c r="Q45" s="569"/>
      <c r="R45" s="570"/>
      <c r="S45" s="774"/>
      <c r="T45" s="549"/>
      <c r="U45" s="550"/>
      <c r="V45" s="551"/>
      <c r="W45" s="577"/>
    </row>
    <row r="46" spans="3:24" x14ac:dyDescent="0.25">
      <c r="C46" s="523"/>
      <c r="D46" s="524"/>
      <c r="F46" s="734"/>
      <c r="G46" s="741"/>
      <c r="H46" s="742"/>
      <c r="I46" s="742"/>
      <c r="J46" s="742"/>
      <c r="K46" s="743"/>
      <c r="L46" s="547">
        <f>IF(SUM(L48:M55)=0,0,SUM(L48:M55))</f>
        <v>0</v>
      </c>
      <c r="M46" s="548"/>
      <c r="N46" s="241">
        <f t="shared" ref="N46" si="5">IF(L46=0,0,L46*$P$8*10^-3)</f>
        <v>0</v>
      </c>
      <c r="O46" s="759" t="str">
        <f>IF(L46="","",IF($T$5=0,"",(L46/$T$5)))</f>
        <v/>
      </c>
      <c r="P46" s="657"/>
      <c r="Q46" s="547">
        <f>IF(SUM(Q48:R54)=0,0,SUM(Q48:R54))</f>
        <v>0</v>
      </c>
      <c r="R46" s="548"/>
      <c r="S46" s="242" t="str">
        <f t="shared" ref="S46:S55" si="6">IF(L46=0,"",L46-Q46)</f>
        <v/>
      </c>
      <c r="T46" s="549" t="str">
        <f>IF(L46=0,"",SUM(Q48:R54)/L46)</f>
        <v/>
      </c>
      <c r="U46" s="550"/>
      <c r="V46" s="551"/>
      <c r="W46" s="229"/>
    </row>
    <row r="47" spans="3:24" ht="17.25" x14ac:dyDescent="0.25">
      <c r="D47" s="230"/>
      <c r="F47" s="218"/>
      <c r="G47" s="231"/>
      <c r="H47" s="231"/>
      <c r="I47" s="243"/>
      <c r="J47" s="243"/>
      <c r="K47" s="243"/>
      <c r="L47" s="635"/>
      <c r="M47" s="635"/>
      <c r="N47" s="212"/>
      <c r="O47" s="212"/>
      <c r="P47" s="212"/>
      <c r="T47" s="244"/>
      <c r="U47" s="244"/>
      <c r="V47" s="244"/>
      <c r="X47" s="212"/>
    </row>
    <row r="48" spans="3:24" x14ac:dyDescent="0.25">
      <c r="D48" s="553" t="s">
        <v>53</v>
      </c>
      <c r="F48" s="245" t="s">
        <v>201</v>
      </c>
      <c r="G48" s="557" t="s">
        <v>235</v>
      </c>
      <c r="H48" s="558"/>
      <c r="I48" s="558"/>
      <c r="J48" s="558"/>
      <c r="K48" s="559"/>
      <c r="L48" s="639"/>
      <c r="M48" s="587"/>
      <c r="N48" s="246">
        <f t="shared" ref="N48:N55" si="7">IF(L48=0,0,L48*$P$8*10^-3)</f>
        <v>0</v>
      </c>
      <c r="O48" s="759" t="str">
        <f t="shared" ref="O48:O55" si="8">IF(L48="","",IF($T$5=0,"",(L48/$T$5)))</f>
        <v/>
      </c>
      <c r="P48" s="657"/>
      <c r="Q48" s="639"/>
      <c r="R48" s="587"/>
      <c r="S48" s="242" t="str">
        <f t="shared" si="6"/>
        <v/>
      </c>
      <c r="T48" s="518" t="str">
        <f>IF(L48=0,"",Q48/L48)</f>
        <v/>
      </c>
      <c r="U48" s="518"/>
      <c r="V48" s="518"/>
      <c r="W48" s="229"/>
    </row>
    <row r="49" spans="2:24" x14ac:dyDescent="0.25">
      <c r="D49" s="554"/>
      <c r="F49" s="247" t="s">
        <v>203</v>
      </c>
      <c r="G49" s="511" t="s">
        <v>236</v>
      </c>
      <c r="H49" s="512"/>
      <c r="I49" s="512"/>
      <c r="J49" s="512"/>
      <c r="K49" s="513"/>
      <c r="L49" s="639"/>
      <c r="M49" s="587"/>
      <c r="N49" s="248">
        <f t="shared" si="7"/>
        <v>0</v>
      </c>
      <c r="O49" s="759" t="str">
        <f t="shared" si="8"/>
        <v/>
      </c>
      <c r="P49" s="657"/>
      <c r="Q49" s="639"/>
      <c r="R49" s="587"/>
      <c r="S49" s="249" t="str">
        <f t="shared" si="6"/>
        <v/>
      </c>
      <c r="T49" s="518" t="str">
        <f t="shared" ref="T49:T55" si="9">IF(L49=0,"",Q49/L49)</f>
        <v/>
      </c>
      <c r="U49" s="518"/>
      <c r="V49" s="518"/>
      <c r="W49" s="229"/>
    </row>
    <row r="50" spans="2:24" x14ac:dyDescent="0.25">
      <c r="D50" s="555"/>
      <c r="F50" s="247" t="s">
        <v>205</v>
      </c>
      <c r="G50" s="511"/>
      <c r="H50" s="512"/>
      <c r="I50" s="512"/>
      <c r="J50" s="512"/>
      <c r="K50" s="513"/>
      <c r="L50" s="639"/>
      <c r="M50" s="587"/>
      <c r="N50" s="248">
        <f t="shared" si="7"/>
        <v>0</v>
      </c>
      <c r="O50" s="759" t="str">
        <f t="shared" si="8"/>
        <v/>
      </c>
      <c r="P50" s="657"/>
      <c r="Q50" s="639"/>
      <c r="R50" s="587"/>
      <c r="S50" s="249" t="str">
        <f t="shared" si="6"/>
        <v/>
      </c>
      <c r="T50" s="518" t="str">
        <f t="shared" si="9"/>
        <v/>
      </c>
      <c r="U50" s="518"/>
      <c r="V50" s="518"/>
      <c r="W50" s="229"/>
    </row>
    <row r="51" spans="2:24" x14ac:dyDescent="0.25">
      <c r="D51" s="555"/>
      <c r="F51" s="247" t="s">
        <v>207</v>
      </c>
      <c r="G51" s="511"/>
      <c r="H51" s="512"/>
      <c r="I51" s="512"/>
      <c r="J51" s="512"/>
      <c r="K51" s="513"/>
      <c r="L51" s="639"/>
      <c r="M51" s="587"/>
      <c r="N51" s="248">
        <f t="shared" si="7"/>
        <v>0</v>
      </c>
      <c r="O51" s="759" t="str">
        <f t="shared" si="8"/>
        <v/>
      </c>
      <c r="P51" s="657"/>
      <c r="Q51" s="639"/>
      <c r="R51" s="587"/>
      <c r="S51" s="249" t="str">
        <f t="shared" si="6"/>
        <v/>
      </c>
      <c r="T51" s="518" t="str">
        <f t="shared" si="9"/>
        <v/>
      </c>
      <c r="U51" s="518"/>
      <c r="V51" s="518"/>
      <c r="W51" s="229"/>
    </row>
    <row r="52" spans="2:24" x14ac:dyDescent="0.25">
      <c r="D52" s="555"/>
      <c r="F52" s="247" t="s">
        <v>208</v>
      </c>
      <c r="G52" s="511"/>
      <c r="H52" s="512"/>
      <c r="I52" s="512"/>
      <c r="J52" s="512"/>
      <c r="K52" s="513"/>
      <c r="L52" s="639"/>
      <c r="M52" s="587"/>
      <c r="N52" s="248">
        <f t="shared" si="7"/>
        <v>0</v>
      </c>
      <c r="O52" s="759" t="str">
        <f t="shared" si="8"/>
        <v/>
      </c>
      <c r="P52" s="657"/>
      <c r="Q52" s="639"/>
      <c r="R52" s="587"/>
      <c r="S52" s="249" t="str">
        <f t="shared" si="6"/>
        <v/>
      </c>
      <c r="T52" s="518" t="str">
        <f t="shared" si="9"/>
        <v/>
      </c>
      <c r="U52" s="518"/>
      <c r="V52" s="518"/>
      <c r="W52" s="229"/>
    </row>
    <row r="53" spans="2:24" x14ac:dyDescent="0.25">
      <c r="D53" s="555"/>
      <c r="F53" s="247" t="s">
        <v>209</v>
      </c>
      <c r="G53" s="511"/>
      <c r="H53" s="512"/>
      <c r="I53" s="512"/>
      <c r="J53" s="512"/>
      <c r="K53" s="513"/>
      <c r="L53" s="639"/>
      <c r="M53" s="587"/>
      <c r="N53" s="248">
        <f t="shared" si="7"/>
        <v>0</v>
      </c>
      <c r="O53" s="759" t="str">
        <f t="shared" si="8"/>
        <v/>
      </c>
      <c r="P53" s="657"/>
      <c r="Q53" s="639"/>
      <c r="R53" s="587"/>
      <c r="S53" s="249" t="str">
        <f t="shared" si="6"/>
        <v/>
      </c>
      <c r="T53" s="518" t="str">
        <f t="shared" si="9"/>
        <v/>
      </c>
      <c r="U53" s="518"/>
      <c r="V53" s="518"/>
      <c r="W53" s="229"/>
    </row>
    <row r="54" spans="2:24" x14ac:dyDescent="0.25">
      <c r="D54" s="555"/>
      <c r="F54" s="247" t="s">
        <v>210</v>
      </c>
      <c r="G54" s="511"/>
      <c r="H54" s="512"/>
      <c r="I54" s="512"/>
      <c r="J54" s="512"/>
      <c r="K54" s="513"/>
      <c r="L54" s="639"/>
      <c r="M54" s="587"/>
      <c r="N54" s="248">
        <f t="shared" si="7"/>
        <v>0</v>
      </c>
      <c r="O54" s="759" t="str">
        <f t="shared" si="8"/>
        <v/>
      </c>
      <c r="P54" s="657"/>
      <c r="Q54" s="639"/>
      <c r="R54" s="587"/>
      <c r="S54" s="250" t="str">
        <f t="shared" si="6"/>
        <v/>
      </c>
      <c r="T54" s="518" t="str">
        <f t="shared" si="9"/>
        <v/>
      </c>
      <c r="U54" s="518"/>
      <c r="V54" s="518"/>
      <c r="W54" s="229"/>
    </row>
    <row r="55" spans="2:24" x14ac:dyDescent="0.25">
      <c r="D55" s="556"/>
      <c r="F55" s="251" t="s">
        <v>211</v>
      </c>
      <c r="G55" s="660"/>
      <c r="H55" s="661"/>
      <c r="I55" s="661"/>
      <c r="J55" s="661"/>
      <c r="K55" s="662"/>
      <c r="L55" s="639"/>
      <c r="M55" s="587"/>
      <c r="N55" s="252">
        <f t="shared" si="7"/>
        <v>0</v>
      </c>
      <c r="O55" s="759" t="str">
        <f t="shared" si="8"/>
        <v/>
      </c>
      <c r="P55" s="657"/>
      <c r="Q55" s="639"/>
      <c r="R55" s="587"/>
      <c r="S55" s="253" t="str">
        <f t="shared" si="6"/>
        <v/>
      </c>
      <c r="T55" s="563" t="str">
        <f t="shared" si="9"/>
        <v/>
      </c>
      <c r="U55" s="563"/>
      <c r="V55" s="563"/>
      <c r="W55" s="229"/>
    </row>
    <row r="57" spans="2:24" x14ac:dyDescent="0.25">
      <c r="C57" s="519" t="s">
        <v>49</v>
      </c>
      <c r="D57" s="520"/>
      <c r="F57" s="525" t="s">
        <v>212</v>
      </c>
      <c r="G57" s="528" t="s">
        <v>213</v>
      </c>
      <c r="H57" s="529"/>
      <c r="I57" s="529"/>
      <c r="J57" s="529"/>
      <c r="K57" s="530"/>
      <c r="L57" s="537" t="s">
        <v>190</v>
      </c>
      <c r="M57" s="538"/>
      <c r="N57" s="541" t="s">
        <v>181</v>
      </c>
      <c r="O57" s="658" t="s">
        <v>44</v>
      </c>
      <c r="P57" s="659"/>
      <c r="Q57" s="543" t="s">
        <v>191</v>
      </c>
      <c r="R57" s="544"/>
      <c r="S57" s="643" t="s">
        <v>192</v>
      </c>
      <c r="T57" s="645" t="s">
        <v>193</v>
      </c>
      <c r="U57" s="646"/>
      <c r="V57" s="647"/>
      <c r="W57" s="509" t="s">
        <v>194</v>
      </c>
    </row>
    <row r="58" spans="2:24" x14ac:dyDescent="0.25">
      <c r="C58" s="521"/>
      <c r="D58" s="522"/>
      <c r="F58" s="526"/>
      <c r="G58" s="531"/>
      <c r="H58" s="532"/>
      <c r="I58" s="532"/>
      <c r="J58" s="532"/>
      <c r="K58" s="533"/>
      <c r="L58" s="539"/>
      <c r="M58" s="540"/>
      <c r="N58" s="542"/>
      <c r="O58" s="651" t="s">
        <v>195</v>
      </c>
      <c r="P58" s="652"/>
      <c r="Q58" s="545"/>
      <c r="R58" s="546"/>
      <c r="S58" s="644"/>
      <c r="T58" s="648"/>
      <c r="U58" s="649"/>
      <c r="V58" s="650"/>
      <c r="W58" s="510"/>
    </row>
    <row r="59" spans="2:24" x14ac:dyDescent="0.25">
      <c r="C59" s="523"/>
      <c r="D59" s="524"/>
      <c r="F59" s="655"/>
      <c r="G59" s="534"/>
      <c r="H59" s="535"/>
      <c r="I59" s="535"/>
      <c r="J59" s="535"/>
      <c r="K59" s="536"/>
      <c r="L59" s="653">
        <f>L61</f>
        <v>0</v>
      </c>
      <c r="M59" s="654"/>
      <c r="N59" s="254">
        <f t="shared" ref="N59" si="10">IF(L59=0,0,L59*$P$8*10^-3)</f>
        <v>0</v>
      </c>
      <c r="O59" s="656" t="str">
        <f>IF(L59="","",IF($T$5=0,"",(L59/$T$5)))</f>
        <v/>
      </c>
      <c r="P59" s="657"/>
      <c r="Q59" s="653">
        <f>IF(SUM(Q61:R67)=0,0,SUM(Q61:R67))</f>
        <v>0</v>
      </c>
      <c r="R59" s="654"/>
      <c r="S59" s="254" t="str">
        <f t="shared" ref="S59:S61" si="11">IF(L59=0,"",L59-Q59)</f>
        <v/>
      </c>
      <c r="T59" s="648" t="str">
        <f>IF(L59=0,"",SUM(Q61:R67)/L59)</f>
        <v/>
      </c>
      <c r="U59" s="649"/>
      <c r="V59" s="650"/>
      <c r="W59" s="229"/>
    </row>
    <row r="60" spans="2:24" ht="17.25" x14ac:dyDescent="0.25">
      <c r="D60" s="230"/>
      <c r="F60" s="218"/>
      <c r="G60" s="231"/>
      <c r="H60" s="231"/>
      <c r="I60" s="231"/>
      <c r="J60" s="243"/>
      <c r="K60" s="243"/>
      <c r="L60" s="635"/>
      <c r="M60" s="635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</row>
    <row r="61" spans="2:24" x14ac:dyDescent="0.25">
      <c r="D61" s="218"/>
      <c r="F61" s="255" t="s">
        <v>214</v>
      </c>
      <c r="G61" s="636" t="s">
        <v>215</v>
      </c>
      <c r="H61" s="637"/>
      <c r="I61" s="637"/>
      <c r="J61" s="637"/>
      <c r="K61" s="638"/>
      <c r="L61" s="639"/>
      <c r="M61" s="587"/>
      <c r="N61" s="256">
        <f t="shared" ref="N61" si="12">IF(L61=0,0,L61*$P$8*10^-3)</f>
        <v>0</v>
      </c>
      <c r="O61" s="640" t="str">
        <f>IF(L61=0,"",(L61/$T$5))</f>
        <v/>
      </c>
      <c r="P61" s="587"/>
      <c r="Q61" s="641"/>
      <c r="R61" s="587"/>
      <c r="S61" s="256" t="str">
        <f t="shared" si="11"/>
        <v/>
      </c>
      <c r="T61" s="642" t="str">
        <f>IF(Q61=0,"",L61/Q61)</f>
        <v/>
      </c>
      <c r="U61" s="642"/>
      <c r="V61" s="642"/>
      <c r="W61" s="257" t="str">
        <f>IF(R61=0," ",(CONCATENATE(#REF!," / ",R61)))</f>
        <v xml:space="preserve"> </v>
      </c>
    </row>
    <row r="63" spans="2:24" x14ac:dyDescent="0.25">
      <c r="B63" s="613" t="s">
        <v>46</v>
      </c>
      <c r="C63" s="600"/>
      <c r="D63" s="520"/>
      <c r="F63" s="616" t="s">
        <v>216</v>
      </c>
      <c r="G63" s="616"/>
      <c r="H63" s="616"/>
      <c r="I63" s="616"/>
      <c r="J63" s="616"/>
      <c r="K63" s="616"/>
      <c r="L63" s="616"/>
      <c r="M63" s="616"/>
      <c r="N63" s="616"/>
      <c r="O63" s="616"/>
      <c r="P63" s="616"/>
      <c r="Q63" s="616"/>
      <c r="R63" s="616"/>
      <c r="S63" s="616"/>
      <c r="T63" s="616"/>
      <c r="U63" s="616"/>
      <c r="V63" s="616"/>
      <c r="W63" s="616"/>
    </row>
    <row r="64" spans="2:24" x14ac:dyDescent="0.25">
      <c r="B64" s="614"/>
      <c r="C64" s="615"/>
      <c r="D64" s="522"/>
      <c r="F64" s="616"/>
      <c r="G64" s="616"/>
      <c r="H64" s="616"/>
      <c r="I64" s="616"/>
      <c r="J64" s="616"/>
      <c r="K64" s="616"/>
      <c r="L64" s="616"/>
      <c r="M64" s="616"/>
      <c r="N64" s="616"/>
      <c r="O64" s="616"/>
      <c r="P64" s="616"/>
      <c r="Q64" s="616"/>
      <c r="R64" s="616"/>
      <c r="S64" s="616"/>
      <c r="T64" s="616"/>
      <c r="U64" s="616"/>
      <c r="V64" s="616"/>
      <c r="W64" s="616"/>
    </row>
    <row r="65" spans="2:23" x14ac:dyDescent="0.25">
      <c r="B65" s="614"/>
      <c r="C65" s="615"/>
      <c r="D65" s="522"/>
      <c r="F65" s="616"/>
      <c r="G65" s="617"/>
      <c r="H65" s="617"/>
      <c r="I65" s="617"/>
      <c r="J65" s="617"/>
      <c r="K65" s="617"/>
      <c r="L65" s="619" t="s">
        <v>217</v>
      </c>
      <c r="M65" s="620"/>
      <c r="N65" s="625" t="s">
        <v>181</v>
      </c>
      <c r="O65" s="633" t="s">
        <v>44</v>
      </c>
      <c r="P65" s="634"/>
      <c r="Q65" s="628"/>
      <c r="R65" s="752"/>
      <c r="S65" s="600"/>
      <c r="T65" s="600"/>
      <c r="U65" s="600"/>
      <c r="V65" s="600"/>
      <c r="W65" s="520"/>
    </row>
    <row r="66" spans="2:23" x14ac:dyDescent="0.25">
      <c r="B66" s="614"/>
      <c r="C66" s="615"/>
      <c r="D66" s="522"/>
      <c r="F66" s="616"/>
      <c r="G66" s="617"/>
      <c r="H66" s="617"/>
      <c r="I66" s="617"/>
      <c r="J66" s="617"/>
      <c r="K66" s="617"/>
      <c r="L66" s="621"/>
      <c r="M66" s="622"/>
      <c r="N66" s="626"/>
      <c r="O66" s="629" t="s">
        <v>218</v>
      </c>
      <c r="P66" s="579"/>
      <c r="Q66" s="720"/>
      <c r="R66" s="753"/>
      <c r="S66" s="552"/>
      <c r="T66" s="552"/>
      <c r="U66" s="552"/>
      <c r="V66" s="552"/>
      <c r="W66" s="522"/>
    </row>
    <row r="67" spans="2:23" x14ac:dyDescent="0.25">
      <c r="B67" s="614"/>
      <c r="C67" s="615"/>
      <c r="D67" s="522"/>
      <c r="F67" s="616"/>
      <c r="G67" s="617"/>
      <c r="H67" s="617"/>
      <c r="I67" s="617"/>
      <c r="J67" s="617"/>
      <c r="K67" s="617"/>
      <c r="L67" s="623"/>
      <c r="M67" s="624"/>
      <c r="N67" s="627"/>
      <c r="O67" s="630"/>
      <c r="P67" s="631"/>
      <c r="Q67" s="754"/>
      <c r="R67" s="753"/>
      <c r="S67" s="552"/>
      <c r="T67" s="552"/>
      <c r="U67" s="552"/>
      <c r="V67" s="552"/>
      <c r="W67" s="522"/>
    </row>
    <row r="68" spans="2:23" x14ac:dyDescent="0.25">
      <c r="B68" s="523"/>
      <c r="C68" s="603"/>
      <c r="D68" s="524"/>
      <c r="F68" s="618"/>
      <c r="G68" s="618"/>
      <c r="H68" s="618"/>
      <c r="I68" s="618"/>
      <c r="J68" s="618"/>
      <c r="K68" s="618"/>
      <c r="L68" s="676">
        <f>L74+L91+L105</f>
        <v>0</v>
      </c>
      <c r="M68" s="677"/>
      <c r="N68" s="258">
        <f>L68*$P$9</f>
        <v>0</v>
      </c>
      <c r="O68" s="678" t="str">
        <f>IF(L68=0,"",L68/$T$5)</f>
        <v/>
      </c>
      <c r="P68" s="679"/>
      <c r="Q68" s="523"/>
      <c r="R68" s="603"/>
      <c r="S68" s="603"/>
      <c r="T68" s="603"/>
      <c r="U68" s="603"/>
      <c r="V68" s="603"/>
      <c r="W68" s="524"/>
    </row>
    <row r="69" spans="2:23" x14ac:dyDescent="0.25">
      <c r="D69" s="30"/>
    </row>
    <row r="71" spans="2:23" x14ac:dyDescent="0.25">
      <c r="C71" s="519" t="s">
        <v>49</v>
      </c>
      <c r="D71" s="520"/>
      <c r="F71" s="680" t="s">
        <v>23</v>
      </c>
      <c r="G71" s="684" t="s">
        <v>189</v>
      </c>
      <c r="H71" s="685"/>
      <c r="I71" s="685"/>
      <c r="J71" s="685"/>
      <c r="K71" s="686"/>
      <c r="L71" s="693" t="s">
        <v>219</v>
      </c>
      <c r="M71" s="694"/>
      <c r="N71" s="699" t="s">
        <v>181</v>
      </c>
      <c r="O71" s="671" t="s">
        <v>44</v>
      </c>
      <c r="P71" s="672"/>
      <c r="Q71" s="593" t="s">
        <v>191</v>
      </c>
      <c r="R71" s="594"/>
      <c r="S71" s="597" t="s">
        <v>192</v>
      </c>
      <c r="T71" s="599" t="s">
        <v>193</v>
      </c>
      <c r="U71" s="600"/>
      <c r="V71" s="601"/>
      <c r="W71" s="605" t="s">
        <v>194</v>
      </c>
    </row>
    <row r="72" spans="2:23" x14ac:dyDescent="0.25">
      <c r="C72" s="521"/>
      <c r="D72" s="522"/>
      <c r="F72" s="681"/>
      <c r="G72" s="687"/>
      <c r="H72" s="688"/>
      <c r="I72" s="688"/>
      <c r="J72" s="688"/>
      <c r="K72" s="689"/>
      <c r="L72" s="695"/>
      <c r="M72" s="696"/>
      <c r="N72" s="700"/>
      <c r="O72" s="607" t="s">
        <v>220</v>
      </c>
      <c r="P72" s="579"/>
      <c r="Q72" s="595"/>
      <c r="R72" s="596"/>
      <c r="S72" s="598"/>
      <c r="T72" s="602"/>
      <c r="U72" s="603"/>
      <c r="V72" s="604"/>
      <c r="W72" s="606"/>
    </row>
    <row r="73" spans="2:23" x14ac:dyDescent="0.25">
      <c r="C73" s="614"/>
      <c r="D73" s="522"/>
      <c r="F73" s="681"/>
      <c r="G73" s="687"/>
      <c r="H73" s="688"/>
      <c r="I73" s="688"/>
      <c r="J73" s="688"/>
      <c r="K73" s="689"/>
      <c r="L73" s="697"/>
      <c r="M73" s="698"/>
      <c r="N73" s="701"/>
      <c r="O73" s="630"/>
      <c r="P73" s="631"/>
      <c r="Q73" s="259"/>
      <c r="R73" s="260"/>
      <c r="S73" s="259"/>
      <c r="T73" s="261"/>
      <c r="U73" s="262"/>
      <c r="V73" s="263"/>
      <c r="W73" s="264"/>
    </row>
    <row r="74" spans="2:23" x14ac:dyDescent="0.25">
      <c r="C74" s="523"/>
      <c r="D74" s="524"/>
      <c r="F74" s="762"/>
      <c r="G74" s="690"/>
      <c r="H74" s="691"/>
      <c r="I74" s="691"/>
      <c r="J74" s="691"/>
      <c r="K74" s="692"/>
      <c r="L74" s="608">
        <f>IF(SUM(L76:M82)=0,0,SUM(L76:M82))</f>
        <v>0</v>
      </c>
      <c r="M74" s="609"/>
      <c r="N74" s="227">
        <f>L74*$P$9</f>
        <v>0</v>
      </c>
      <c r="O74" s="608" t="str">
        <f>IF(L74="","",IF($T$5=0,"",(L74/$T$5)))</f>
        <v/>
      </c>
      <c r="P74" s="657"/>
      <c r="Q74" s="610">
        <f>IF(SUM(Q76:R82)=0,0,SUM(Q76:R82))</f>
        <v>0</v>
      </c>
      <c r="R74" s="611"/>
      <c r="S74" s="265" t="str">
        <f t="shared" ref="S74:S86" si="13">IF(L74=0,"",L74-Q74)</f>
        <v/>
      </c>
      <c r="T74" s="612" t="str">
        <f>IF(L74=0,"",SUM(Q76:R82)/L74)</f>
        <v/>
      </c>
      <c r="U74" s="603"/>
      <c r="V74" s="604"/>
      <c r="W74" s="229" t="str">
        <f>IF(D77=0,"",SUM(H78:H80)/D77)</f>
        <v/>
      </c>
    </row>
    <row r="75" spans="2:23" ht="17.25" x14ac:dyDescent="0.25">
      <c r="D75" s="230"/>
      <c r="F75" s="218"/>
      <c r="G75" s="231"/>
      <c r="H75" s="231"/>
      <c r="I75" s="231"/>
      <c r="J75" s="231"/>
      <c r="K75" s="231"/>
      <c r="L75" s="552"/>
      <c r="M75" s="552"/>
      <c r="N75" s="232"/>
    </row>
    <row r="76" spans="2:23" x14ac:dyDescent="0.25">
      <c r="D76" s="553" t="s">
        <v>53</v>
      </c>
      <c r="F76" s="233" t="s">
        <v>58</v>
      </c>
      <c r="G76" s="869" t="s">
        <v>231</v>
      </c>
      <c r="H76" s="667"/>
      <c r="I76" s="667"/>
      <c r="J76" s="667"/>
      <c r="K76" s="668"/>
      <c r="L76" s="639"/>
      <c r="M76" s="587"/>
      <c r="N76" s="234">
        <f t="shared" ref="N76:N86" si="14">L76*$P$9</f>
        <v>0</v>
      </c>
      <c r="O76" s="665" t="str">
        <f t="shared" ref="O76:O86" si="15">IF(L76="","",IF($T$5=0,"",(L76/$T$5)))</f>
        <v/>
      </c>
      <c r="P76" s="757"/>
      <c r="Q76" s="639"/>
      <c r="R76" s="587"/>
      <c r="S76" s="266" t="str">
        <f t="shared" si="13"/>
        <v/>
      </c>
      <c r="T76" s="588" t="str">
        <f>IF(L76=0,"",Q76/L76)</f>
        <v/>
      </c>
      <c r="U76" s="588"/>
      <c r="V76" s="588"/>
      <c r="W76" s="229" t="str">
        <f>IF(R76=0," ",(CONCATENATE(#REF!," / ",R76)))</f>
        <v xml:space="preserve"> </v>
      </c>
    </row>
    <row r="77" spans="2:23" x14ac:dyDescent="0.25">
      <c r="D77" s="554"/>
      <c r="F77" s="267" t="s">
        <v>59</v>
      </c>
      <c r="G77" s="582" t="s">
        <v>232</v>
      </c>
      <c r="H77" s="583"/>
      <c r="I77" s="583"/>
      <c r="J77" s="583"/>
      <c r="K77" s="584"/>
      <c r="L77" s="639"/>
      <c r="M77" s="587"/>
      <c r="N77" s="237">
        <f t="shared" si="14"/>
        <v>0</v>
      </c>
      <c r="O77" s="665" t="str">
        <f t="shared" si="15"/>
        <v/>
      </c>
      <c r="P77" s="757"/>
      <c r="Q77" s="639"/>
      <c r="R77" s="587"/>
      <c r="S77" s="268" t="str">
        <f t="shared" si="13"/>
        <v/>
      </c>
      <c r="T77" s="588" t="str">
        <f t="shared" ref="T77:T86" si="16">IF(L77=0,"",Q77/L77)</f>
        <v/>
      </c>
      <c r="U77" s="588"/>
      <c r="V77" s="588"/>
      <c r="W77" s="229" t="str">
        <f>IF(R77=0," ",(CONCATENATE(#REF!," / ",R77)))</f>
        <v xml:space="preserve"> </v>
      </c>
    </row>
    <row r="78" spans="2:23" x14ac:dyDescent="0.25">
      <c r="D78" s="555"/>
      <c r="F78" s="267" t="s">
        <v>60</v>
      </c>
      <c r="G78" s="582" t="s">
        <v>103</v>
      </c>
      <c r="H78" s="583"/>
      <c r="I78" s="583"/>
      <c r="J78" s="583"/>
      <c r="K78" s="584"/>
      <c r="L78" s="639"/>
      <c r="M78" s="587"/>
      <c r="N78" s="237">
        <f t="shared" si="14"/>
        <v>0</v>
      </c>
      <c r="O78" s="665" t="str">
        <f t="shared" si="15"/>
        <v/>
      </c>
      <c r="P78" s="757"/>
      <c r="Q78" s="639"/>
      <c r="R78" s="587"/>
      <c r="S78" s="268" t="str">
        <f t="shared" si="13"/>
        <v/>
      </c>
      <c r="T78" s="588" t="str">
        <f t="shared" si="16"/>
        <v/>
      </c>
      <c r="U78" s="588"/>
      <c r="V78" s="588"/>
      <c r="W78" s="229" t="str">
        <f>IF(R78=0," ",(CONCATENATE(#REF!," / ",R78)))</f>
        <v xml:space="preserve"> </v>
      </c>
    </row>
    <row r="79" spans="2:23" x14ac:dyDescent="0.25">
      <c r="D79" s="555"/>
      <c r="F79" s="267" t="s">
        <v>62</v>
      </c>
      <c r="G79" s="582"/>
      <c r="H79" s="583"/>
      <c r="I79" s="583"/>
      <c r="J79" s="583"/>
      <c r="K79" s="584"/>
      <c r="L79" s="639"/>
      <c r="M79" s="587"/>
      <c r="N79" s="237">
        <f t="shared" si="14"/>
        <v>0</v>
      </c>
      <c r="O79" s="665" t="str">
        <f t="shared" si="15"/>
        <v/>
      </c>
      <c r="P79" s="757"/>
      <c r="Q79" s="639"/>
      <c r="R79" s="587"/>
      <c r="S79" s="268" t="str">
        <f t="shared" si="13"/>
        <v/>
      </c>
      <c r="T79" s="588" t="str">
        <f t="shared" si="16"/>
        <v/>
      </c>
      <c r="U79" s="588"/>
      <c r="V79" s="588"/>
      <c r="W79" s="229" t="str">
        <f>IF(R79=0," ",(CONCATENATE(#REF!," / ",R79)))</f>
        <v xml:space="preserve"> </v>
      </c>
    </row>
    <row r="80" spans="2:23" x14ac:dyDescent="0.25">
      <c r="D80" s="555"/>
      <c r="F80" s="267" t="s">
        <v>63</v>
      </c>
      <c r="G80" s="582"/>
      <c r="H80" s="583"/>
      <c r="I80" s="583"/>
      <c r="J80" s="583"/>
      <c r="K80" s="584"/>
      <c r="L80" s="639"/>
      <c r="M80" s="587"/>
      <c r="N80" s="237">
        <f t="shared" si="14"/>
        <v>0</v>
      </c>
      <c r="O80" s="665" t="str">
        <f t="shared" si="15"/>
        <v/>
      </c>
      <c r="P80" s="757"/>
      <c r="Q80" s="639"/>
      <c r="R80" s="587"/>
      <c r="S80" s="268" t="str">
        <f t="shared" si="13"/>
        <v/>
      </c>
      <c r="T80" s="588" t="str">
        <f t="shared" si="16"/>
        <v/>
      </c>
      <c r="U80" s="588"/>
      <c r="V80" s="588"/>
      <c r="W80" s="229" t="str">
        <f>IF(R80=0," ",(CONCATENATE(#REF!," / ",R80)))</f>
        <v xml:space="preserve"> </v>
      </c>
    </row>
    <row r="81" spans="3:23" x14ac:dyDescent="0.25">
      <c r="D81" s="555"/>
      <c r="F81" s="267" t="s">
        <v>110</v>
      </c>
      <c r="G81" s="582"/>
      <c r="H81" s="583"/>
      <c r="I81" s="583"/>
      <c r="J81" s="583"/>
      <c r="K81" s="584"/>
      <c r="L81" s="639"/>
      <c r="M81" s="587"/>
      <c r="N81" s="237">
        <f t="shared" si="14"/>
        <v>0</v>
      </c>
      <c r="O81" s="665" t="str">
        <f t="shared" si="15"/>
        <v/>
      </c>
      <c r="P81" s="757"/>
      <c r="Q81" s="639"/>
      <c r="R81" s="587"/>
      <c r="S81" s="268" t="str">
        <f t="shared" si="13"/>
        <v/>
      </c>
      <c r="T81" s="588" t="str">
        <f t="shared" si="16"/>
        <v/>
      </c>
      <c r="U81" s="588"/>
      <c r="V81" s="588"/>
      <c r="W81" s="229" t="str">
        <f>IF(R81=0," ",(CONCATENATE(#REF!," / ",R81)))</f>
        <v xml:space="preserve"> </v>
      </c>
    </row>
    <row r="82" spans="3:23" x14ac:dyDescent="0.25">
      <c r="D82" s="555"/>
      <c r="F82" s="267" t="s">
        <v>111</v>
      </c>
      <c r="G82" s="582"/>
      <c r="H82" s="583"/>
      <c r="I82" s="583"/>
      <c r="J82" s="583"/>
      <c r="K82" s="584"/>
      <c r="L82" s="639"/>
      <c r="M82" s="587"/>
      <c r="N82" s="237">
        <f t="shared" si="14"/>
        <v>0</v>
      </c>
      <c r="O82" s="665" t="str">
        <f t="shared" si="15"/>
        <v/>
      </c>
      <c r="P82" s="757"/>
      <c r="Q82" s="639"/>
      <c r="R82" s="587"/>
      <c r="S82" s="268" t="str">
        <f t="shared" si="13"/>
        <v/>
      </c>
      <c r="T82" s="588" t="str">
        <f t="shared" si="16"/>
        <v/>
      </c>
      <c r="U82" s="588"/>
      <c r="V82" s="588"/>
      <c r="W82" s="229" t="str">
        <f>IF(R82=0," ",(CONCATENATE(#REF!," / ",R82)))</f>
        <v xml:space="preserve"> </v>
      </c>
    </row>
    <row r="83" spans="3:23" x14ac:dyDescent="0.25">
      <c r="D83" s="555"/>
      <c r="F83" s="267" t="s">
        <v>112</v>
      </c>
      <c r="G83" s="582"/>
      <c r="H83" s="583"/>
      <c r="I83" s="583"/>
      <c r="J83" s="583"/>
      <c r="K83" s="584"/>
      <c r="L83" s="639"/>
      <c r="M83" s="587"/>
      <c r="N83" s="237">
        <f t="shared" si="14"/>
        <v>0</v>
      </c>
      <c r="O83" s="665" t="str">
        <f t="shared" si="15"/>
        <v/>
      </c>
      <c r="P83" s="757"/>
      <c r="Q83" s="639"/>
      <c r="R83" s="587"/>
      <c r="S83" s="268" t="str">
        <f t="shared" si="13"/>
        <v/>
      </c>
      <c r="T83" s="588" t="str">
        <f t="shared" si="16"/>
        <v/>
      </c>
      <c r="U83" s="588"/>
      <c r="V83" s="588"/>
      <c r="W83" s="229"/>
    </row>
    <row r="84" spans="3:23" x14ac:dyDescent="0.25">
      <c r="D84" s="555"/>
      <c r="F84" s="267" t="s">
        <v>113</v>
      </c>
      <c r="G84" s="582"/>
      <c r="H84" s="583"/>
      <c r="I84" s="583"/>
      <c r="J84" s="583"/>
      <c r="K84" s="584"/>
      <c r="L84" s="639"/>
      <c r="M84" s="587"/>
      <c r="N84" s="237">
        <f t="shared" si="14"/>
        <v>0</v>
      </c>
      <c r="O84" s="665" t="str">
        <f t="shared" si="15"/>
        <v/>
      </c>
      <c r="P84" s="757"/>
      <c r="Q84" s="639"/>
      <c r="R84" s="587"/>
      <c r="S84" s="268" t="str">
        <f t="shared" si="13"/>
        <v/>
      </c>
      <c r="T84" s="588" t="str">
        <f t="shared" si="16"/>
        <v/>
      </c>
      <c r="U84" s="588"/>
      <c r="V84" s="588"/>
      <c r="W84" s="229"/>
    </row>
    <row r="85" spans="3:23" x14ac:dyDescent="0.25">
      <c r="D85" s="555"/>
      <c r="F85" s="267" t="s">
        <v>233</v>
      </c>
      <c r="G85" s="582"/>
      <c r="H85" s="583"/>
      <c r="I85" s="583"/>
      <c r="J85" s="583"/>
      <c r="K85" s="584"/>
      <c r="L85" s="639"/>
      <c r="M85" s="587"/>
      <c r="N85" s="237">
        <f t="shared" si="14"/>
        <v>0</v>
      </c>
      <c r="O85" s="665" t="str">
        <f t="shared" si="15"/>
        <v/>
      </c>
      <c r="P85" s="757"/>
      <c r="Q85" s="639"/>
      <c r="R85" s="587"/>
      <c r="S85" s="268" t="str">
        <f t="shared" si="13"/>
        <v/>
      </c>
      <c r="T85" s="588" t="str">
        <f t="shared" si="16"/>
        <v/>
      </c>
      <c r="U85" s="588"/>
      <c r="V85" s="588"/>
      <c r="W85" s="229"/>
    </row>
    <row r="86" spans="3:23" x14ac:dyDescent="0.25">
      <c r="D86" s="556"/>
      <c r="F86" s="267" t="s">
        <v>234</v>
      </c>
      <c r="G86" s="582"/>
      <c r="H86" s="583"/>
      <c r="I86" s="583"/>
      <c r="J86" s="583"/>
      <c r="K86" s="584"/>
      <c r="L86" s="639"/>
      <c r="M86" s="587"/>
      <c r="N86" s="237">
        <f t="shared" si="14"/>
        <v>0</v>
      </c>
      <c r="O86" s="665" t="str">
        <f t="shared" si="15"/>
        <v/>
      </c>
      <c r="P86" s="757"/>
      <c r="Q86" s="639"/>
      <c r="R86" s="587"/>
      <c r="S86" s="268" t="str">
        <f t="shared" si="13"/>
        <v/>
      </c>
      <c r="T86" s="588" t="str">
        <f t="shared" si="16"/>
        <v/>
      </c>
      <c r="U86" s="588"/>
      <c r="V86" s="588"/>
      <c r="W86" s="229"/>
    </row>
    <row r="88" spans="3:23" x14ac:dyDescent="0.25">
      <c r="C88" s="519" t="s">
        <v>49</v>
      </c>
      <c r="D88" s="520"/>
      <c r="F88" s="731" t="s">
        <v>199</v>
      </c>
      <c r="G88" s="735" t="s">
        <v>200</v>
      </c>
      <c r="H88" s="736"/>
      <c r="I88" s="736"/>
      <c r="J88" s="736"/>
      <c r="K88" s="737"/>
      <c r="L88" s="744" t="s">
        <v>219</v>
      </c>
      <c r="M88" s="745"/>
      <c r="N88" s="564" t="s">
        <v>181</v>
      </c>
      <c r="O88" s="760" t="s">
        <v>44</v>
      </c>
      <c r="P88" s="761"/>
      <c r="Q88" s="567" t="s">
        <v>191</v>
      </c>
      <c r="R88" s="568"/>
      <c r="S88" s="571" t="s">
        <v>192</v>
      </c>
      <c r="T88" s="573" t="s">
        <v>193</v>
      </c>
      <c r="U88" s="574"/>
      <c r="V88" s="575"/>
      <c r="W88" s="576" t="s">
        <v>194</v>
      </c>
    </row>
    <row r="89" spans="3:23" x14ac:dyDescent="0.25">
      <c r="C89" s="521"/>
      <c r="D89" s="522"/>
      <c r="F89" s="732"/>
      <c r="G89" s="738"/>
      <c r="H89" s="739"/>
      <c r="I89" s="739"/>
      <c r="J89" s="739"/>
      <c r="K89" s="740"/>
      <c r="L89" s="746"/>
      <c r="M89" s="747"/>
      <c r="N89" s="565"/>
      <c r="O89" s="578" t="s">
        <v>220</v>
      </c>
      <c r="P89" s="579"/>
      <c r="Q89" s="569"/>
      <c r="R89" s="570"/>
      <c r="S89" s="572"/>
      <c r="T89" s="549"/>
      <c r="U89" s="550"/>
      <c r="V89" s="551"/>
      <c r="W89" s="577"/>
    </row>
    <row r="90" spans="3:23" x14ac:dyDescent="0.25">
      <c r="C90" s="614"/>
      <c r="D90" s="522"/>
      <c r="F90" s="732"/>
      <c r="G90" s="738"/>
      <c r="H90" s="739"/>
      <c r="I90" s="739"/>
      <c r="J90" s="739"/>
      <c r="K90" s="740"/>
      <c r="L90" s="748"/>
      <c r="M90" s="749"/>
      <c r="N90" s="566"/>
      <c r="O90" s="630"/>
      <c r="P90" s="631"/>
      <c r="Q90" s="271"/>
      <c r="R90" s="272"/>
      <c r="S90" s="259"/>
      <c r="T90" s="261"/>
      <c r="U90" s="262"/>
      <c r="V90" s="263"/>
      <c r="W90" s="264"/>
    </row>
    <row r="91" spans="3:23" x14ac:dyDescent="0.25">
      <c r="C91" s="523"/>
      <c r="D91" s="524"/>
      <c r="F91" s="758"/>
      <c r="G91" s="741"/>
      <c r="H91" s="742"/>
      <c r="I91" s="742"/>
      <c r="J91" s="742"/>
      <c r="K91" s="743"/>
      <c r="L91" s="547">
        <f>IF(SUM(L93:M100)=0,0,SUM(L93:M100))</f>
        <v>0</v>
      </c>
      <c r="M91" s="548"/>
      <c r="N91" s="241">
        <f>L91*$P$9</f>
        <v>0</v>
      </c>
      <c r="O91" s="759" t="str">
        <f>IF(L91="","",IF($T$5=0,"",(L91/$T$5)))</f>
        <v/>
      </c>
      <c r="P91" s="657"/>
      <c r="Q91" s="547">
        <f>IF(SUM(Q93:R99)=0,0,SUM(Q93:R99))</f>
        <v>0</v>
      </c>
      <c r="R91" s="548"/>
      <c r="S91" s="273" t="str">
        <f t="shared" ref="S91:S100" si="17">IF(L91=0,"",L91-Q91)</f>
        <v/>
      </c>
      <c r="T91" s="549" t="str">
        <f>IF(L91=0,"",SUM(Q93:R99)/L91)</f>
        <v/>
      </c>
      <c r="U91" s="550"/>
      <c r="V91" s="551"/>
      <c r="W91" s="229"/>
    </row>
    <row r="92" spans="3:23" ht="17.25" x14ac:dyDescent="0.25">
      <c r="D92" s="230"/>
      <c r="F92" s="218"/>
      <c r="G92" s="231"/>
      <c r="H92" s="231"/>
      <c r="I92" s="231"/>
      <c r="J92" s="231"/>
      <c r="K92" s="231"/>
      <c r="L92" s="552">
        <v>0</v>
      </c>
      <c r="M92" s="552"/>
      <c r="N92" s="244"/>
      <c r="T92" s="244"/>
      <c r="U92" s="244"/>
      <c r="V92" s="244"/>
    </row>
    <row r="93" spans="3:23" x14ac:dyDescent="0.25">
      <c r="D93" s="553" t="s">
        <v>53</v>
      </c>
      <c r="F93" s="274" t="s">
        <v>201</v>
      </c>
      <c r="G93" s="557" t="s">
        <v>235</v>
      </c>
      <c r="H93" s="558"/>
      <c r="I93" s="558"/>
      <c r="J93" s="558"/>
      <c r="K93" s="559"/>
      <c r="L93" s="639"/>
      <c r="M93" s="587"/>
      <c r="N93" s="246">
        <f t="shared" ref="N93:N100" si="18">L93*$P$9</f>
        <v>0</v>
      </c>
      <c r="O93" s="663" t="str">
        <f t="shared" ref="O93:O100" si="19">IF(L93="","",IF($T$5=0,"",(L93/$T$5)))</f>
        <v/>
      </c>
      <c r="P93" s="756"/>
      <c r="Q93" s="639"/>
      <c r="R93" s="587"/>
      <c r="S93" s="242" t="str">
        <f t="shared" si="17"/>
        <v/>
      </c>
      <c r="T93" s="518" t="str">
        <f>IF(L93=0,"",Q93/L93)</f>
        <v/>
      </c>
      <c r="U93" s="518"/>
      <c r="V93" s="518"/>
      <c r="W93" s="229"/>
    </row>
    <row r="94" spans="3:23" x14ac:dyDescent="0.25">
      <c r="D94" s="554"/>
      <c r="F94" s="275" t="s">
        <v>203</v>
      </c>
      <c r="G94" s="511" t="s">
        <v>236</v>
      </c>
      <c r="H94" s="512"/>
      <c r="I94" s="512"/>
      <c r="J94" s="512"/>
      <c r="K94" s="513"/>
      <c r="L94" s="639"/>
      <c r="M94" s="587"/>
      <c r="N94" s="248">
        <f t="shared" si="18"/>
        <v>0</v>
      </c>
      <c r="O94" s="663" t="str">
        <f t="shared" si="19"/>
        <v/>
      </c>
      <c r="P94" s="756"/>
      <c r="Q94" s="639"/>
      <c r="R94" s="587"/>
      <c r="S94" s="249" t="str">
        <f t="shared" si="17"/>
        <v/>
      </c>
      <c r="T94" s="518" t="str">
        <f t="shared" ref="T94:T100" si="20">IF(L94=0,"",Q94/L94)</f>
        <v/>
      </c>
      <c r="U94" s="518"/>
      <c r="V94" s="518"/>
      <c r="W94" s="229"/>
    </row>
    <row r="95" spans="3:23" x14ac:dyDescent="0.25">
      <c r="D95" s="555"/>
      <c r="F95" s="275" t="s">
        <v>205</v>
      </c>
      <c r="G95" s="511"/>
      <c r="H95" s="512"/>
      <c r="I95" s="512"/>
      <c r="J95" s="512"/>
      <c r="K95" s="513"/>
      <c r="L95" s="639"/>
      <c r="M95" s="587"/>
      <c r="N95" s="248">
        <f t="shared" si="18"/>
        <v>0</v>
      </c>
      <c r="O95" s="663" t="str">
        <f t="shared" si="19"/>
        <v/>
      </c>
      <c r="P95" s="756"/>
      <c r="Q95" s="639"/>
      <c r="R95" s="587"/>
      <c r="S95" s="249" t="str">
        <f t="shared" si="17"/>
        <v/>
      </c>
      <c r="T95" s="518" t="str">
        <f t="shared" si="20"/>
        <v/>
      </c>
      <c r="U95" s="518"/>
      <c r="V95" s="518"/>
      <c r="W95" s="229"/>
    </row>
    <row r="96" spans="3:23" x14ac:dyDescent="0.25">
      <c r="D96" s="555"/>
      <c r="F96" s="275" t="s">
        <v>207</v>
      </c>
      <c r="G96" s="511"/>
      <c r="H96" s="512"/>
      <c r="I96" s="512"/>
      <c r="J96" s="512"/>
      <c r="K96" s="513"/>
      <c r="L96" s="639"/>
      <c r="M96" s="587"/>
      <c r="N96" s="248">
        <f t="shared" si="18"/>
        <v>0</v>
      </c>
      <c r="O96" s="663" t="str">
        <f t="shared" si="19"/>
        <v/>
      </c>
      <c r="P96" s="756"/>
      <c r="Q96" s="639"/>
      <c r="R96" s="587"/>
      <c r="S96" s="249" t="str">
        <f t="shared" si="17"/>
        <v/>
      </c>
      <c r="T96" s="518" t="str">
        <f t="shared" si="20"/>
        <v/>
      </c>
      <c r="U96" s="518"/>
      <c r="V96" s="518"/>
      <c r="W96" s="229"/>
    </row>
    <row r="97" spans="2:23" x14ac:dyDescent="0.25">
      <c r="D97" s="555"/>
      <c r="F97" s="275" t="s">
        <v>208</v>
      </c>
      <c r="G97" s="511"/>
      <c r="H97" s="512"/>
      <c r="I97" s="512"/>
      <c r="J97" s="512"/>
      <c r="K97" s="513"/>
      <c r="L97" s="639"/>
      <c r="M97" s="587"/>
      <c r="N97" s="248">
        <f t="shared" si="18"/>
        <v>0</v>
      </c>
      <c r="O97" s="663" t="str">
        <f t="shared" si="19"/>
        <v/>
      </c>
      <c r="P97" s="756"/>
      <c r="Q97" s="639"/>
      <c r="R97" s="587"/>
      <c r="S97" s="249" t="str">
        <f t="shared" si="17"/>
        <v/>
      </c>
      <c r="T97" s="518" t="str">
        <f t="shared" si="20"/>
        <v/>
      </c>
      <c r="U97" s="518"/>
      <c r="V97" s="518"/>
      <c r="W97" s="229"/>
    </row>
    <row r="98" spans="2:23" x14ac:dyDescent="0.25">
      <c r="D98" s="555"/>
      <c r="F98" s="275" t="s">
        <v>209</v>
      </c>
      <c r="G98" s="511"/>
      <c r="H98" s="512"/>
      <c r="I98" s="512"/>
      <c r="J98" s="512"/>
      <c r="K98" s="513"/>
      <c r="L98" s="639"/>
      <c r="M98" s="587"/>
      <c r="N98" s="248">
        <f t="shared" si="18"/>
        <v>0</v>
      </c>
      <c r="O98" s="663" t="str">
        <f t="shared" si="19"/>
        <v/>
      </c>
      <c r="P98" s="756"/>
      <c r="Q98" s="639"/>
      <c r="R98" s="587"/>
      <c r="S98" s="249" t="str">
        <f t="shared" si="17"/>
        <v/>
      </c>
      <c r="T98" s="518" t="str">
        <f t="shared" si="20"/>
        <v/>
      </c>
      <c r="U98" s="518"/>
      <c r="V98" s="518"/>
      <c r="W98" s="229"/>
    </row>
    <row r="99" spans="2:23" x14ac:dyDescent="0.25">
      <c r="D99" s="555"/>
      <c r="F99" s="275" t="s">
        <v>210</v>
      </c>
      <c r="G99" s="511"/>
      <c r="H99" s="512"/>
      <c r="I99" s="512"/>
      <c r="J99" s="512"/>
      <c r="K99" s="513"/>
      <c r="L99" s="639"/>
      <c r="M99" s="587"/>
      <c r="N99" s="248">
        <f t="shared" si="18"/>
        <v>0</v>
      </c>
      <c r="O99" s="663" t="str">
        <f t="shared" si="19"/>
        <v/>
      </c>
      <c r="P99" s="756"/>
      <c r="Q99" s="639"/>
      <c r="R99" s="587"/>
      <c r="S99" s="250" t="str">
        <f t="shared" si="17"/>
        <v/>
      </c>
      <c r="T99" s="518" t="str">
        <f t="shared" si="20"/>
        <v/>
      </c>
      <c r="U99" s="518"/>
      <c r="V99" s="518"/>
      <c r="W99" s="229"/>
    </row>
    <row r="100" spans="2:23" x14ac:dyDescent="0.25">
      <c r="D100" s="556"/>
      <c r="F100" s="276" t="s">
        <v>211</v>
      </c>
      <c r="G100" s="660"/>
      <c r="H100" s="661"/>
      <c r="I100" s="661"/>
      <c r="J100" s="661"/>
      <c r="K100" s="662"/>
      <c r="L100" s="639"/>
      <c r="M100" s="587"/>
      <c r="N100" s="252">
        <f t="shared" si="18"/>
        <v>0</v>
      </c>
      <c r="O100" s="663" t="str">
        <f t="shared" si="19"/>
        <v/>
      </c>
      <c r="P100" s="756"/>
      <c r="Q100" s="639"/>
      <c r="R100" s="587"/>
      <c r="S100" s="253" t="str">
        <f t="shared" si="17"/>
        <v/>
      </c>
      <c r="T100" s="563" t="str">
        <f t="shared" si="20"/>
        <v/>
      </c>
      <c r="U100" s="563"/>
      <c r="V100" s="563"/>
      <c r="W100" s="229"/>
    </row>
    <row r="103" spans="2:23" x14ac:dyDescent="0.25">
      <c r="C103" s="519" t="s">
        <v>49</v>
      </c>
      <c r="D103" s="520"/>
      <c r="F103" s="525" t="s">
        <v>212</v>
      </c>
      <c r="G103" s="528" t="s">
        <v>213</v>
      </c>
      <c r="H103" s="529"/>
      <c r="I103" s="529"/>
      <c r="J103" s="529"/>
      <c r="K103" s="530"/>
      <c r="L103" s="537" t="s">
        <v>219</v>
      </c>
      <c r="M103" s="538"/>
      <c r="N103" s="541" t="s">
        <v>181</v>
      </c>
      <c r="O103" s="658" t="s">
        <v>44</v>
      </c>
      <c r="P103" s="659"/>
      <c r="Q103" s="543" t="s">
        <v>191</v>
      </c>
      <c r="R103" s="544"/>
      <c r="S103" s="643" t="s">
        <v>192</v>
      </c>
      <c r="T103" s="645" t="s">
        <v>193</v>
      </c>
      <c r="U103" s="646"/>
      <c r="V103" s="647"/>
      <c r="W103" s="509" t="s">
        <v>194</v>
      </c>
    </row>
    <row r="104" spans="2:23" x14ac:dyDescent="0.25">
      <c r="C104" s="521"/>
      <c r="D104" s="522"/>
      <c r="F104" s="526"/>
      <c r="G104" s="531"/>
      <c r="H104" s="532"/>
      <c r="I104" s="532"/>
      <c r="J104" s="532"/>
      <c r="K104" s="533"/>
      <c r="L104" s="539"/>
      <c r="M104" s="540"/>
      <c r="N104" s="542"/>
      <c r="O104" s="651" t="s">
        <v>220</v>
      </c>
      <c r="P104" s="652"/>
      <c r="Q104" s="545"/>
      <c r="R104" s="546"/>
      <c r="S104" s="644"/>
      <c r="T104" s="648"/>
      <c r="U104" s="649"/>
      <c r="V104" s="650"/>
      <c r="W104" s="510"/>
    </row>
    <row r="105" spans="2:23" x14ac:dyDescent="0.25">
      <c r="C105" s="523"/>
      <c r="D105" s="524"/>
      <c r="F105" s="527"/>
      <c r="G105" s="534"/>
      <c r="H105" s="535"/>
      <c r="I105" s="535"/>
      <c r="J105" s="535"/>
      <c r="K105" s="536"/>
      <c r="L105" s="653">
        <f>L107</f>
        <v>0</v>
      </c>
      <c r="M105" s="654"/>
      <c r="N105" s="254">
        <f>L105*$P$9</f>
        <v>0</v>
      </c>
      <c r="O105" s="656" t="str">
        <f>IF(L105="","",IF($T$5=0,"",(L105/$T$5)))</f>
        <v/>
      </c>
      <c r="P105" s="657"/>
      <c r="Q105" s="653">
        <f>IF(SUM(Q107:R113)=0,0,SUM(Q107:R113))</f>
        <v>0</v>
      </c>
      <c r="R105" s="654"/>
      <c r="S105" s="254" t="str">
        <f t="shared" ref="S105:S107" si="21">IF(L105=0,"",L105-Q105)</f>
        <v/>
      </c>
      <c r="T105" s="648" t="str">
        <f>IF(L105=0,"",SUM(Q107:R113)/L105)</f>
        <v/>
      </c>
      <c r="U105" s="649"/>
      <c r="V105" s="650"/>
      <c r="W105" s="229"/>
    </row>
    <row r="106" spans="2:23" ht="17.25" x14ac:dyDescent="0.25">
      <c r="D106" s="230"/>
      <c r="F106" s="218"/>
      <c r="G106" s="231"/>
      <c r="H106" s="231"/>
      <c r="I106" s="231"/>
      <c r="J106" s="231"/>
      <c r="K106" s="231"/>
      <c r="L106" s="552"/>
      <c r="M106" s="552"/>
      <c r="N106" s="212"/>
      <c r="O106" s="212"/>
      <c r="S106" s="254"/>
    </row>
    <row r="107" spans="2:23" x14ac:dyDescent="0.25">
      <c r="F107" s="277" t="s">
        <v>214</v>
      </c>
      <c r="G107" s="636" t="s">
        <v>215</v>
      </c>
      <c r="H107" s="637"/>
      <c r="I107" s="637"/>
      <c r="J107" s="637"/>
      <c r="K107" s="638"/>
      <c r="L107" s="755">
        <v>0</v>
      </c>
      <c r="M107" s="755"/>
      <c r="N107" s="256">
        <f>L107*$P$9</f>
        <v>0</v>
      </c>
      <c r="O107" s="640" t="str">
        <f>IF(L107=0,"",(L107/$T$5))</f>
        <v/>
      </c>
      <c r="P107" s="587"/>
      <c r="Q107" s="641"/>
      <c r="R107" s="587"/>
      <c r="S107" s="254" t="str">
        <f t="shared" si="21"/>
        <v/>
      </c>
      <c r="T107" s="642" t="str">
        <f>IF(Q107=0,"",L107/Q107)</f>
        <v/>
      </c>
      <c r="U107" s="642"/>
      <c r="V107" s="642"/>
      <c r="W107" s="257" t="str">
        <f>IF(R107=0," ",(CONCATENATE(#REF!," / ",R107)))</f>
        <v xml:space="preserve"> </v>
      </c>
    </row>
    <row r="109" spans="2:23" x14ac:dyDescent="0.25">
      <c r="B109" s="613" t="s">
        <v>46</v>
      </c>
      <c r="C109" s="600"/>
      <c r="D109" s="520"/>
      <c r="F109" s="616" t="s">
        <v>32</v>
      </c>
      <c r="G109" s="616"/>
      <c r="H109" s="616"/>
      <c r="I109" s="616"/>
      <c r="J109" s="616"/>
      <c r="K109" s="616"/>
      <c r="L109" s="616"/>
      <c r="M109" s="616"/>
      <c r="N109" s="616"/>
      <c r="O109" s="616"/>
      <c r="P109" s="616"/>
      <c r="Q109" s="616"/>
      <c r="R109" s="616"/>
      <c r="S109" s="616"/>
      <c r="T109" s="616"/>
      <c r="U109" s="616"/>
      <c r="V109" s="616"/>
      <c r="W109" s="616"/>
    </row>
    <row r="110" spans="2:23" x14ac:dyDescent="0.25">
      <c r="B110" s="614"/>
      <c r="C110" s="615"/>
      <c r="D110" s="522"/>
      <c r="F110" s="616"/>
      <c r="G110" s="616"/>
      <c r="H110" s="616"/>
      <c r="I110" s="616"/>
      <c r="J110" s="616"/>
      <c r="K110" s="616"/>
      <c r="L110" s="616"/>
      <c r="M110" s="616"/>
      <c r="N110" s="616"/>
      <c r="O110" s="616"/>
      <c r="P110" s="616"/>
      <c r="Q110" s="616"/>
      <c r="R110" s="616"/>
      <c r="S110" s="616"/>
      <c r="T110" s="616"/>
      <c r="U110" s="616"/>
      <c r="V110" s="616"/>
      <c r="W110" s="616"/>
    </row>
    <row r="111" spans="2:23" x14ac:dyDescent="0.25">
      <c r="B111" s="614"/>
      <c r="C111" s="615"/>
      <c r="D111" s="522"/>
      <c r="F111" s="616"/>
      <c r="G111" s="617"/>
      <c r="H111" s="617"/>
      <c r="I111" s="617"/>
      <c r="J111" s="617"/>
      <c r="K111" s="617"/>
      <c r="L111" s="619" t="s">
        <v>221</v>
      </c>
      <c r="M111" s="620"/>
      <c r="N111" s="625" t="s">
        <v>181</v>
      </c>
      <c r="O111" s="633" t="s">
        <v>44</v>
      </c>
      <c r="P111" s="634"/>
      <c r="Q111" s="628"/>
      <c r="R111" s="752"/>
      <c r="S111" s="600"/>
      <c r="T111" s="600"/>
      <c r="U111" s="600"/>
      <c r="V111" s="600"/>
      <c r="W111" s="520"/>
    </row>
    <row r="112" spans="2:23" x14ac:dyDescent="0.25">
      <c r="B112" s="614"/>
      <c r="C112" s="615"/>
      <c r="D112" s="522"/>
      <c r="F112" s="616"/>
      <c r="G112" s="617"/>
      <c r="H112" s="617"/>
      <c r="I112" s="617"/>
      <c r="J112" s="617"/>
      <c r="K112" s="617"/>
      <c r="L112" s="621"/>
      <c r="M112" s="622"/>
      <c r="N112" s="626"/>
      <c r="O112" s="629" t="s">
        <v>222</v>
      </c>
      <c r="P112" s="579"/>
      <c r="Q112" s="720"/>
      <c r="R112" s="753"/>
      <c r="S112" s="552"/>
      <c r="T112" s="552"/>
      <c r="U112" s="552"/>
      <c r="V112" s="552"/>
      <c r="W112" s="522"/>
    </row>
    <row r="113" spans="2:23" x14ac:dyDescent="0.25">
      <c r="B113" s="614"/>
      <c r="C113" s="615"/>
      <c r="D113" s="522"/>
      <c r="F113" s="616"/>
      <c r="G113" s="617"/>
      <c r="H113" s="617"/>
      <c r="I113" s="617"/>
      <c r="J113" s="617"/>
      <c r="K113" s="617"/>
      <c r="L113" s="623"/>
      <c r="M113" s="624"/>
      <c r="N113" s="627"/>
      <c r="O113" s="630"/>
      <c r="P113" s="631"/>
      <c r="Q113" s="754"/>
      <c r="R113" s="753"/>
      <c r="S113" s="552"/>
      <c r="T113" s="552"/>
      <c r="U113" s="552"/>
      <c r="V113" s="552"/>
      <c r="W113" s="522"/>
    </row>
    <row r="114" spans="2:23" x14ac:dyDescent="0.25">
      <c r="B114" s="523"/>
      <c r="C114" s="603"/>
      <c r="D114" s="524"/>
      <c r="F114" s="618"/>
      <c r="G114" s="618"/>
      <c r="H114" s="618"/>
      <c r="I114" s="618"/>
      <c r="J114" s="618"/>
      <c r="K114" s="618"/>
      <c r="L114" s="676">
        <f>L120+L137+L150</f>
        <v>0</v>
      </c>
      <c r="M114" s="677"/>
      <c r="N114" s="258">
        <f>L114/1000*$P$14</f>
        <v>0</v>
      </c>
      <c r="O114" s="678" t="str">
        <f>IF(L114=0,"",L114/$T$5)</f>
        <v/>
      </c>
      <c r="P114" s="679"/>
      <c r="Q114" s="523"/>
      <c r="R114" s="603"/>
      <c r="S114" s="603"/>
      <c r="T114" s="603"/>
      <c r="U114" s="603"/>
      <c r="V114" s="603"/>
      <c r="W114" s="524"/>
    </row>
    <row r="115" spans="2:23" x14ac:dyDescent="0.25">
      <c r="D115" s="30"/>
    </row>
    <row r="117" spans="2:23" x14ac:dyDescent="0.25">
      <c r="C117" s="519" t="s">
        <v>49</v>
      </c>
      <c r="D117" s="520"/>
      <c r="F117" s="680" t="s">
        <v>23</v>
      </c>
      <c r="G117" s="684" t="s">
        <v>189</v>
      </c>
      <c r="H117" s="685"/>
      <c r="I117" s="685"/>
      <c r="J117" s="685"/>
      <c r="K117" s="686"/>
      <c r="L117" s="693" t="s">
        <v>223</v>
      </c>
      <c r="M117" s="694"/>
      <c r="N117" s="699" t="s">
        <v>181</v>
      </c>
      <c r="O117" s="671" t="s">
        <v>44</v>
      </c>
      <c r="P117" s="672"/>
      <c r="Q117" s="593" t="s">
        <v>191</v>
      </c>
      <c r="R117" s="594"/>
      <c r="S117" s="597" t="s">
        <v>192</v>
      </c>
      <c r="T117" s="599" t="s">
        <v>193</v>
      </c>
      <c r="U117" s="600"/>
      <c r="V117" s="601"/>
      <c r="W117" s="605" t="s">
        <v>194</v>
      </c>
    </row>
    <row r="118" spans="2:23" x14ac:dyDescent="0.25">
      <c r="C118" s="521"/>
      <c r="D118" s="522"/>
      <c r="F118" s="681"/>
      <c r="G118" s="687"/>
      <c r="H118" s="688"/>
      <c r="I118" s="688"/>
      <c r="J118" s="688"/>
      <c r="K118" s="689"/>
      <c r="L118" s="695"/>
      <c r="M118" s="696"/>
      <c r="N118" s="700"/>
      <c r="O118" s="607" t="s">
        <v>224</v>
      </c>
      <c r="P118" s="579"/>
      <c r="Q118" s="595"/>
      <c r="R118" s="596"/>
      <c r="S118" s="598"/>
      <c r="T118" s="602"/>
      <c r="U118" s="603"/>
      <c r="V118" s="604"/>
      <c r="W118" s="606"/>
    </row>
    <row r="119" spans="2:23" x14ac:dyDescent="0.25">
      <c r="C119" s="614"/>
      <c r="D119" s="522"/>
      <c r="F119" s="682"/>
      <c r="G119" s="687"/>
      <c r="H119" s="688"/>
      <c r="I119" s="688"/>
      <c r="J119" s="688"/>
      <c r="K119" s="689"/>
      <c r="L119" s="697"/>
      <c r="M119" s="698"/>
      <c r="N119" s="701"/>
      <c r="O119" s="630"/>
      <c r="P119" s="631"/>
      <c r="Q119" s="259"/>
      <c r="R119" s="260"/>
      <c r="S119" s="259"/>
      <c r="T119" s="261"/>
      <c r="U119" s="262"/>
      <c r="V119" s="263"/>
      <c r="W119" s="264"/>
    </row>
    <row r="120" spans="2:23" x14ac:dyDescent="0.25">
      <c r="C120" s="523"/>
      <c r="D120" s="524"/>
      <c r="F120" s="683"/>
      <c r="G120" s="690"/>
      <c r="H120" s="691"/>
      <c r="I120" s="691"/>
      <c r="J120" s="691"/>
      <c r="K120" s="692"/>
      <c r="L120" s="608">
        <f>IF(SUM(L122:M128)=0,0,SUM(L122:M128))</f>
        <v>0</v>
      </c>
      <c r="M120" s="609"/>
      <c r="N120" s="227">
        <f>L120/1000*$P$14</f>
        <v>0</v>
      </c>
      <c r="O120" s="608" t="str">
        <f>IF(L120="","",IF($T$5=0,"",(L120/$T$5)))</f>
        <v/>
      </c>
      <c r="P120" s="657"/>
      <c r="Q120" s="610">
        <f>IF(SUM(Q122:R128)=0,0,SUM(Q122:R128))</f>
        <v>0</v>
      </c>
      <c r="R120" s="611"/>
      <c r="S120" s="266" t="str">
        <f t="shared" ref="S120:S132" si="22">IF(L120=0,"",L120-Q120)</f>
        <v/>
      </c>
      <c r="T120" s="612" t="str">
        <f>IF(L120=0,"",SUM(Q122:R128)/L120)</f>
        <v/>
      </c>
      <c r="U120" s="603"/>
      <c r="V120" s="604"/>
      <c r="W120" s="229" t="str">
        <f>IF(D123=0,"",SUM(H124:H126)/D123)</f>
        <v/>
      </c>
    </row>
    <row r="121" spans="2:23" ht="17.25" x14ac:dyDescent="0.25">
      <c r="D121" s="230"/>
      <c r="F121" s="218"/>
      <c r="G121" s="231"/>
      <c r="H121" s="231"/>
      <c r="I121" s="231"/>
      <c r="J121" s="231"/>
      <c r="K121" s="231"/>
      <c r="L121" s="552"/>
      <c r="M121" s="552"/>
      <c r="N121" s="232"/>
    </row>
    <row r="122" spans="2:23" x14ac:dyDescent="0.25">
      <c r="D122" s="553" t="s">
        <v>53</v>
      </c>
      <c r="F122" s="233" t="s">
        <v>58</v>
      </c>
      <c r="G122" s="869" t="s">
        <v>231</v>
      </c>
      <c r="H122" s="667"/>
      <c r="I122" s="667"/>
      <c r="J122" s="667"/>
      <c r="K122" s="668"/>
      <c r="L122" s="730"/>
      <c r="M122" s="515"/>
      <c r="N122" s="234">
        <f t="shared" ref="N122:N132" si="23">L122/1000*$P$14</f>
        <v>0</v>
      </c>
      <c r="O122" s="750" t="str">
        <f t="shared" ref="O122:O132" si="24">IF(L122="","",IF($T$5=0,"",(L122/$T$5)))</f>
        <v/>
      </c>
      <c r="P122" s="751"/>
      <c r="Q122" s="639"/>
      <c r="R122" s="587"/>
      <c r="S122" s="266" t="str">
        <f t="shared" si="22"/>
        <v/>
      </c>
      <c r="T122" s="588" t="str">
        <f>IF(L122=0,"",Q122/L122)</f>
        <v/>
      </c>
      <c r="U122" s="588"/>
      <c r="V122" s="588"/>
      <c r="W122" s="229" t="str">
        <f>IF(R122=0," ",(CONCATENATE(#REF!," / ",R122)))</f>
        <v xml:space="preserve"> </v>
      </c>
    </row>
    <row r="123" spans="2:23" x14ac:dyDescent="0.25">
      <c r="D123" s="554"/>
      <c r="F123" s="267" t="s">
        <v>59</v>
      </c>
      <c r="G123" s="582" t="s">
        <v>232</v>
      </c>
      <c r="H123" s="583"/>
      <c r="I123" s="583"/>
      <c r="J123" s="583"/>
      <c r="K123" s="584"/>
      <c r="L123" s="730"/>
      <c r="M123" s="515"/>
      <c r="N123" s="237">
        <f t="shared" si="23"/>
        <v>0</v>
      </c>
      <c r="O123" s="750" t="str">
        <f t="shared" si="24"/>
        <v/>
      </c>
      <c r="P123" s="751"/>
      <c r="Q123" s="639"/>
      <c r="R123" s="587"/>
      <c r="S123" s="268" t="str">
        <f t="shared" si="22"/>
        <v/>
      </c>
      <c r="T123" s="588" t="str">
        <f t="shared" ref="T123:T132" si="25">IF(L123=0,"",Q123/L123)</f>
        <v/>
      </c>
      <c r="U123" s="588"/>
      <c r="V123" s="588"/>
      <c r="W123" s="229" t="str">
        <f>IF(R123=0," ",(CONCATENATE(#REF!," / ",R123)))</f>
        <v xml:space="preserve"> </v>
      </c>
    </row>
    <row r="124" spans="2:23" x14ac:dyDescent="0.25">
      <c r="D124" s="555"/>
      <c r="F124" s="267" t="s">
        <v>60</v>
      </c>
      <c r="G124" s="582" t="s">
        <v>103</v>
      </c>
      <c r="H124" s="583"/>
      <c r="I124" s="583"/>
      <c r="J124" s="583"/>
      <c r="K124" s="584"/>
      <c r="L124" s="730"/>
      <c r="M124" s="515"/>
      <c r="N124" s="237">
        <f t="shared" si="23"/>
        <v>0</v>
      </c>
      <c r="O124" s="750" t="str">
        <f t="shared" si="24"/>
        <v/>
      </c>
      <c r="P124" s="751"/>
      <c r="Q124" s="639"/>
      <c r="R124" s="587"/>
      <c r="S124" s="268" t="str">
        <f t="shared" si="22"/>
        <v/>
      </c>
      <c r="T124" s="588" t="str">
        <f t="shared" si="25"/>
        <v/>
      </c>
      <c r="U124" s="588"/>
      <c r="V124" s="588"/>
      <c r="W124" s="229" t="str">
        <f>IF(R124=0," ",(CONCATENATE(#REF!," / ",R124)))</f>
        <v xml:space="preserve"> </v>
      </c>
    </row>
    <row r="125" spans="2:23" x14ac:dyDescent="0.25">
      <c r="D125" s="555"/>
      <c r="F125" s="267" t="s">
        <v>62</v>
      </c>
      <c r="G125" s="582"/>
      <c r="H125" s="583"/>
      <c r="I125" s="583"/>
      <c r="J125" s="583"/>
      <c r="K125" s="584"/>
      <c r="L125" s="730"/>
      <c r="M125" s="515"/>
      <c r="N125" s="237">
        <f t="shared" si="23"/>
        <v>0</v>
      </c>
      <c r="O125" s="750" t="str">
        <f t="shared" si="24"/>
        <v/>
      </c>
      <c r="P125" s="751"/>
      <c r="Q125" s="639"/>
      <c r="R125" s="587"/>
      <c r="S125" s="268" t="str">
        <f t="shared" si="22"/>
        <v/>
      </c>
      <c r="T125" s="588" t="str">
        <f t="shared" si="25"/>
        <v/>
      </c>
      <c r="U125" s="588"/>
      <c r="V125" s="588"/>
      <c r="W125" s="229" t="str">
        <f>IF(R125=0," ",(CONCATENATE(#REF!," / ",R125)))</f>
        <v xml:space="preserve"> </v>
      </c>
    </row>
    <row r="126" spans="2:23" x14ac:dyDescent="0.25">
      <c r="D126" s="555"/>
      <c r="F126" s="267" t="s">
        <v>63</v>
      </c>
      <c r="G126" s="582"/>
      <c r="H126" s="583"/>
      <c r="I126" s="583"/>
      <c r="J126" s="583"/>
      <c r="K126" s="584"/>
      <c r="L126" s="730"/>
      <c r="M126" s="515"/>
      <c r="N126" s="237">
        <f t="shared" si="23"/>
        <v>0</v>
      </c>
      <c r="O126" s="750" t="str">
        <f t="shared" si="24"/>
        <v/>
      </c>
      <c r="P126" s="751"/>
      <c r="Q126" s="639"/>
      <c r="R126" s="587"/>
      <c r="S126" s="268" t="str">
        <f t="shared" si="22"/>
        <v/>
      </c>
      <c r="T126" s="588" t="str">
        <f t="shared" si="25"/>
        <v/>
      </c>
      <c r="U126" s="588"/>
      <c r="V126" s="588"/>
      <c r="W126" s="229" t="str">
        <f>IF(R126=0," ",(CONCATENATE(#REF!," / ",R126)))</f>
        <v xml:space="preserve"> </v>
      </c>
    </row>
    <row r="127" spans="2:23" x14ac:dyDescent="0.25">
      <c r="D127" s="555"/>
      <c r="F127" s="267" t="s">
        <v>110</v>
      </c>
      <c r="G127" s="582"/>
      <c r="H127" s="583"/>
      <c r="I127" s="583"/>
      <c r="J127" s="583"/>
      <c r="K127" s="584"/>
      <c r="L127" s="730"/>
      <c r="M127" s="515"/>
      <c r="N127" s="237">
        <f t="shared" si="23"/>
        <v>0</v>
      </c>
      <c r="O127" s="750" t="str">
        <f t="shared" si="24"/>
        <v/>
      </c>
      <c r="P127" s="751"/>
      <c r="Q127" s="639"/>
      <c r="R127" s="587"/>
      <c r="S127" s="268" t="str">
        <f t="shared" si="22"/>
        <v/>
      </c>
      <c r="T127" s="588" t="str">
        <f t="shared" si="25"/>
        <v/>
      </c>
      <c r="U127" s="588"/>
      <c r="V127" s="588"/>
      <c r="W127" s="229" t="str">
        <f>IF(R127=0," ",(CONCATENATE(#REF!," / ",R127)))</f>
        <v xml:space="preserve"> </v>
      </c>
    </row>
    <row r="128" spans="2:23" x14ac:dyDescent="0.25">
      <c r="D128" s="555"/>
      <c r="F128" s="267" t="s">
        <v>111</v>
      </c>
      <c r="G128" s="582"/>
      <c r="H128" s="583"/>
      <c r="I128" s="583"/>
      <c r="J128" s="583"/>
      <c r="K128" s="584"/>
      <c r="L128" s="730"/>
      <c r="M128" s="515"/>
      <c r="N128" s="237">
        <f t="shared" si="23"/>
        <v>0</v>
      </c>
      <c r="O128" s="750" t="str">
        <f t="shared" si="24"/>
        <v/>
      </c>
      <c r="P128" s="751"/>
      <c r="Q128" s="639"/>
      <c r="R128" s="587"/>
      <c r="S128" s="268" t="str">
        <f t="shared" si="22"/>
        <v/>
      </c>
      <c r="T128" s="588" t="str">
        <f t="shared" si="25"/>
        <v/>
      </c>
      <c r="U128" s="588"/>
      <c r="V128" s="588"/>
      <c r="W128" s="229" t="str">
        <f>IF(R128=0," ",(CONCATENATE(#REF!," / ",R128)))</f>
        <v xml:space="preserve"> </v>
      </c>
    </row>
    <row r="129" spans="3:23" x14ac:dyDescent="0.25">
      <c r="D129" s="555"/>
      <c r="F129" s="267" t="s">
        <v>112</v>
      </c>
      <c r="G129" s="582"/>
      <c r="H129" s="583"/>
      <c r="I129" s="583"/>
      <c r="J129" s="583"/>
      <c r="K129" s="584"/>
      <c r="L129" s="730"/>
      <c r="M129" s="515"/>
      <c r="N129" s="237">
        <f t="shared" si="23"/>
        <v>0</v>
      </c>
      <c r="O129" s="750" t="str">
        <f t="shared" si="24"/>
        <v/>
      </c>
      <c r="P129" s="751"/>
      <c r="Q129" s="639"/>
      <c r="R129" s="587"/>
      <c r="S129" s="268" t="str">
        <f t="shared" si="22"/>
        <v/>
      </c>
      <c r="T129" s="588" t="str">
        <f t="shared" si="25"/>
        <v/>
      </c>
      <c r="U129" s="588"/>
      <c r="V129" s="588"/>
      <c r="W129" s="229"/>
    </row>
    <row r="130" spans="3:23" x14ac:dyDescent="0.25">
      <c r="D130" s="555"/>
      <c r="F130" s="267" t="s">
        <v>113</v>
      </c>
      <c r="G130" s="582"/>
      <c r="H130" s="583"/>
      <c r="I130" s="583"/>
      <c r="J130" s="583"/>
      <c r="K130" s="584"/>
      <c r="L130" s="730"/>
      <c r="M130" s="515"/>
      <c r="N130" s="237">
        <f t="shared" si="23"/>
        <v>0</v>
      </c>
      <c r="O130" s="750" t="str">
        <f t="shared" si="24"/>
        <v/>
      </c>
      <c r="P130" s="751"/>
      <c r="Q130" s="639"/>
      <c r="R130" s="587"/>
      <c r="S130" s="268" t="str">
        <f t="shared" si="22"/>
        <v/>
      </c>
      <c r="T130" s="588" t="str">
        <f t="shared" si="25"/>
        <v/>
      </c>
      <c r="U130" s="588"/>
      <c r="V130" s="588"/>
      <c r="W130" s="229"/>
    </row>
    <row r="131" spans="3:23" x14ac:dyDescent="0.25">
      <c r="D131" s="555"/>
      <c r="F131" s="267" t="s">
        <v>233</v>
      </c>
      <c r="G131" s="582"/>
      <c r="H131" s="583"/>
      <c r="I131" s="583"/>
      <c r="J131" s="583"/>
      <c r="K131" s="584"/>
      <c r="L131" s="730"/>
      <c r="M131" s="515"/>
      <c r="N131" s="237">
        <f t="shared" si="23"/>
        <v>0</v>
      </c>
      <c r="O131" s="750" t="str">
        <f t="shared" si="24"/>
        <v/>
      </c>
      <c r="P131" s="751"/>
      <c r="Q131" s="639"/>
      <c r="R131" s="587"/>
      <c r="S131" s="268" t="str">
        <f t="shared" si="22"/>
        <v/>
      </c>
      <c r="T131" s="588" t="str">
        <f t="shared" si="25"/>
        <v/>
      </c>
      <c r="U131" s="588"/>
      <c r="V131" s="588"/>
      <c r="W131" s="229"/>
    </row>
    <row r="132" spans="3:23" x14ac:dyDescent="0.25">
      <c r="D132" s="556"/>
      <c r="F132" s="267" t="s">
        <v>234</v>
      </c>
      <c r="G132" s="582"/>
      <c r="H132" s="583"/>
      <c r="I132" s="583"/>
      <c r="J132" s="583"/>
      <c r="K132" s="584"/>
      <c r="L132" s="730"/>
      <c r="M132" s="515"/>
      <c r="N132" s="237">
        <f t="shared" si="23"/>
        <v>0</v>
      </c>
      <c r="O132" s="750" t="str">
        <f t="shared" si="24"/>
        <v/>
      </c>
      <c r="P132" s="751"/>
      <c r="Q132" s="639"/>
      <c r="R132" s="587"/>
      <c r="S132" s="268" t="str">
        <f t="shared" si="22"/>
        <v/>
      </c>
      <c r="T132" s="588" t="str">
        <f t="shared" si="25"/>
        <v/>
      </c>
      <c r="U132" s="588"/>
      <c r="V132" s="588"/>
      <c r="W132" s="229"/>
    </row>
    <row r="134" spans="3:23" x14ac:dyDescent="0.25">
      <c r="C134" s="519" t="s">
        <v>49</v>
      </c>
      <c r="D134" s="520"/>
      <c r="F134" s="731" t="s">
        <v>199</v>
      </c>
      <c r="G134" s="735" t="s">
        <v>200</v>
      </c>
      <c r="H134" s="736"/>
      <c r="I134" s="736"/>
      <c r="J134" s="736"/>
      <c r="K134" s="737"/>
      <c r="L134" s="744" t="s">
        <v>223</v>
      </c>
      <c r="M134" s="745"/>
      <c r="N134" s="564" t="s">
        <v>181</v>
      </c>
      <c r="O134" s="760" t="s">
        <v>44</v>
      </c>
      <c r="P134" s="761"/>
      <c r="Q134" s="567" t="s">
        <v>191</v>
      </c>
      <c r="R134" s="568"/>
      <c r="S134" s="571" t="s">
        <v>192</v>
      </c>
      <c r="T134" s="573" t="s">
        <v>193</v>
      </c>
      <c r="U134" s="574"/>
      <c r="V134" s="575"/>
      <c r="W134" s="576" t="s">
        <v>194</v>
      </c>
    </row>
    <row r="135" spans="3:23" x14ac:dyDescent="0.25">
      <c r="C135" s="521"/>
      <c r="D135" s="522"/>
      <c r="F135" s="732"/>
      <c r="G135" s="738"/>
      <c r="H135" s="739"/>
      <c r="I135" s="739"/>
      <c r="J135" s="739"/>
      <c r="K135" s="740"/>
      <c r="L135" s="746"/>
      <c r="M135" s="747"/>
      <c r="N135" s="565"/>
      <c r="O135" s="578" t="s">
        <v>224</v>
      </c>
      <c r="P135" s="579"/>
      <c r="Q135" s="569"/>
      <c r="R135" s="570"/>
      <c r="S135" s="572"/>
      <c r="T135" s="549"/>
      <c r="U135" s="550"/>
      <c r="V135" s="551"/>
      <c r="W135" s="577"/>
    </row>
    <row r="136" spans="3:23" x14ac:dyDescent="0.25">
      <c r="C136" s="614"/>
      <c r="D136" s="522"/>
      <c r="F136" s="733"/>
      <c r="G136" s="738"/>
      <c r="H136" s="739"/>
      <c r="I136" s="739"/>
      <c r="J136" s="739"/>
      <c r="K136" s="740"/>
      <c r="L136" s="748"/>
      <c r="M136" s="749"/>
      <c r="N136" s="566"/>
      <c r="O136" s="630"/>
      <c r="P136" s="631"/>
      <c r="Q136" s="271"/>
      <c r="R136" s="272"/>
      <c r="S136" s="259"/>
      <c r="T136" s="261"/>
      <c r="U136" s="262"/>
      <c r="V136" s="263"/>
      <c r="W136" s="264"/>
    </row>
    <row r="137" spans="3:23" x14ac:dyDescent="0.25">
      <c r="C137" s="523"/>
      <c r="D137" s="524"/>
      <c r="F137" s="734"/>
      <c r="G137" s="741"/>
      <c r="H137" s="742"/>
      <c r="I137" s="742"/>
      <c r="J137" s="742"/>
      <c r="K137" s="743"/>
      <c r="L137" s="547">
        <f>IF(SUM(L139:M146)=0,0,SUM(L139:M146))</f>
        <v>0</v>
      </c>
      <c r="M137" s="548"/>
      <c r="N137" s="241">
        <f>L137/1000*$P$14</f>
        <v>0</v>
      </c>
      <c r="O137" s="759" t="str">
        <f>IF(L137="","",IF($T$5=0,"",(L137/$T$5)))</f>
        <v/>
      </c>
      <c r="P137" s="657"/>
      <c r="Q137" s="547">
        <f>IF(SUM(Q139:R145)=0,0,SUM(Q139:R145))</f>
        <v>0</v>
      </c>
      <c r="R137" s="548"/>
      <c r="S137" s="242" t="str">
        <f t="shared" ref="S137:S146" si="26">IF(L137=0,"",L137-Q137)</f>
        <v/>
      </c>
      <c r="T137" s="549" t="str">
        <f>IF(L137=0,"",SUM(Q139:R145)/L137)</f>
        <v/>
      </c>
      <c r="U137" s="550"/>
      <c r="V137" s="551"/>
      <c r="W137" s="229"/>
    </row>
    <row r="138" spans="3:23" ht="17.25" x14ac:dyDescent="0.25">
      <c r="D138" s="230"/>
      <c r="F138" s="218"/>
      <c r="G138" s="231"/>
      <c r="H138" s="231"/>
      <c r="I138" s="231"/>
      <c r="J138" s="231"/>
      <c r="K138" s="231"/>
      <c r="L138" s="552"/>
      <c r="M138" s="552"/>
      <c r="N138" s="244"/>
      <c r="T138" s="244"/>
      <c r="U138" s="244"/>
      <c r="V138" s="244"/>
    </row>
    <row r="139" spans="3:23" x14ac:dyDescent="0.25">
      <c r="D139" s="553" t="s">
        <v>53</v>
      </c>
      <c r="F139" s="274" t="s">
        <v>201</v>
      </c>
      <c r="G139" s="557" t="s">
        <v>235</v>
      </c>
      <c r="H139" s="558"/>
      <c r="I139" s="558"/>
      <c r="J139" s="558"/>
      <c r="K139" s="559"/>
      <c r="L139" s="639">
        <v>0</v>
      </c>
      <c r="M139" s="587"/>
      <c r="N139" s="246">
        <f t="shared" ref="N139:N146" si="27">L139/1000*$P$14</f>
        <v>0</v>
      </c>
      <c r="O139" s="561" t="str">
        <f t="shared" ref="O139:O146" si="28">IF(L139="","",IF($T$5=0,"",(L139/$T$5)))</f>
        <v/>
      </c>
      <c r="P139" s="751"/>
      <c r="Q139" s="639"/>
      <c r="R139" s="587"/>
      <c r="S139" s="242" t="str">
        <f t="shared" si="26"/>
        <v/>
      </c>
      <c r="T139" s="518" t="str">
        <f>IF(L139=0,"",Q139/L139)</f>
        <v/>
      </c>
      <c r="U139" s="518"/>
      <c r="V139" s="518"/>
      <c r="W139" s="229"/>
    </row>
    <row r="140" spans="3:23" x14ac:dyDescent="0.25">
      <c r="D140" s="554"/>
      <c r="F140" s="275" t="s">
        <v>203</v>
      </c>
      <c r="G140" s="511" t="s">
        <v>236</v>
      </c>
      <c r="H140" s="512"/>
      <c r="I140" s="512"/>
      <c r="J140" s="512"/>
      <c r="K140" s="513"/>
      <c r="L140" s="639">
        <v>0</v>
      </c>
      <c r="M140" s="587"/>
      <c r="N140" s="248">
        <f t="shared" si="27"/>
        <v>0</v>
      </c>
      <c r="O140" s="514" t="str">
        <f t="shared" si="28"/>
        <v/>
      </c>
      <c r="P140" s="664"/>
      <c r="Q140" s="639"/>
      <c r="R140" s="587"/>
      <c r="S140" s="249" t="str">
        <f t="shared" si="26"/>
        <v/>
      </c>
      <c r="T140" s="518" t="str">
        <f t="shared" ref="T140:T146" si="29">IF(L140=0,"",Q140/L140)</f>
        <v/>
      </c>
      <c r="U140" s="518"/>
      <c r="V140" s="518"/>
      <c r="W140" s="229"/>
    </row>
    <row r="141" spans="3:23" x14ac:dyDescent="0.25">
      <c r="D141" s="555"/>
      <c r="F141" s="275" t="s">
        <v>205</v>
      </c>
      <c r="G141" s="511"/>
      <c r="H141" s="512"/>
      <c r="I141" s="512"/>
      <c r="J141" s="512"/>
      <c r="K141" s="513"/>
      <c r="L141" s="639">
        <v>0</v>
      </c>
      <c r="M141" s="587"/>
      <c r="N141" s="248">
        <f t="shared" si="27"/>
        <v>0</v>
      </c>
      <c r="O141" s="514" t="str">
        <f t="shared" si="28"/>
        <v/>
      </c>
      <c r="P141" s="664"/>
      <c r="Q141" s="639"/>
      <c r="R141" s="587"/>
      <c r="S141" s="249" t="str">
        <f t="shared" si="26"/>
        <v/>
      </c>
      <c r="T141" s="518" t="str">
        <f t="shared" si="29"/>
        <v/>
      </c>
      <c r="U141" s="518"/>
      <c r="V141" s="518"/>
      <c r="W141" s="229"/>
    </row>
    <row r="142" spans="3:23" x14ac:dyDescent="0.25">
      <c r="D142" s="555"/>
      <c r="F142" s="275" t="s">
        <v>207</v>
      </c>
      <c r="G142" s="511"/>
      <c r="H142" s="512"/>
      <c r="I142" s="512"/>
      <c r="J142" s="512"/>
      <c r="K142" s="513"/>
      <c r="L142" s="639">
        <v>0</v>
      </c>
      <c r="M142" s="587"/>
      <c r="N142" s="248">
        <f t="shared" si="27"/>
        <v>0</v>
      </c>
      <c r="O142" s="514" t="str">
        <f t="shared" si="28"/>
        <v/>
      </c>
      <c r="P142" s="664"/>
      <c r="Q142" s="639"/>
      <c r="R142" s="587"/>
      <c r="S142" s="249" t="str">
        <f t="shared" si="26"/>
        <v/>
      </c>
      <c r="T142" s="518" t="str">
        <f t="shared" si="29"/>
        <v/>
      </c>
      <c r="U142" s="518"/>
      <c r="V142" s="518"/>
      <c r="W142" s="229"/>
    </row>
    <row r="143" spans="3:23" x14ac:dyDescent="0.25">
      <c r="D143" s="555"/>
      <c r="F143" s="275" t="s">
        <v>208</v>
      </c>
      <c r="G143" s="511"/>
      <c r="H143" s="512"/>
      <c r="I143" s="512"/>
      <c r="J143" s="512"/>
      <c r="K143" s="513"/>
      <c r="L143" s="639">
        <v>0</v>
      </c>
      <c r="M143" s="587"/>
      <c r="N143" s="248">
        <f t="shared" si="27"/>
        <v>0</v>
      </c>
      <c r="O143" s="514" t="str">
        <f t="shared" si="28"/>
        <v/>
      </c>
      <c r="P143" s="664"/>
      <c r="Q143" s="639"/>
      <c r="R143" s="587"/>
      <c r="S143" s="249" t="str">
        <f t="shared" si="26"/>
        <v/>
      </c>
      <c r="T143" s="518" t="str">
        <f t="shared" si="29"/>
        <v/>
      </c>
      <c r="U143" s="518"/>
      <c r="V143" s="518"/>
      <c r="W143" s="229"/>
    </row>
    <row r="144" spans="3:23" x14ac:dyDescent="0.25">
      <c r="D144" s="555"/>
      <c r="F144" s="275" t="s">
        <v>209</v>
      </c>
      <c r="G144" s="511"/>
      <c r="H144" s="512"/>
      <c r="I144" s="512"/>
      <c r="J144" s="512"/>
      <c r="K144" s="513"/>
      <c r="L144" s="639">
        <v>0</v>
      </c>
      <c r="M144" s="587"/>
      <c r="N144" s="248">
        <f t="shared" si="27"/>
        <v>0</v>
      </c>
      <c r="O144" s="514" t="str">
        <f t="shared" si="28"/>
        <v/>
      </c>
      <c r="P144" s="664"/>
      <c r="Q144" s="639"/>
      <c r="R144" s="587"/>
      <c r="S144" s="249" t="str">
        <f t="shared" si="26"/>
        <v/>
      </c>
      <c r="T144" s="518" t="str">
        <f t="shared" si="29"/>
        <v/>
      </c>
      <c r="U144" s="518"/>
      <c r="V144" s="518"/>
      <c r="W144" s="229"/>
    </row>
    <row r="145" spans="2:24" x14ac:dyDescent="0.25">
      <c r="D145" s="555"/>
      <c r="F145" s="275" t="s">
        <v>210</v>
      </c>
      <c r="G145" s="511"/>
      <c r="H145" s="512"/>
      <c r="I145" s="512"/>
      <c r="J145" s="512"/>
      <c r="K145" s="513"/>
      <c r="L145" s="639">
        <v>0</v>
      </c>
      <c r="M145" s="587"/>
      <c r="N145" s="248">
        <f t="shared" si="27"/>
        <v>0</v>
      </c>
      <c r="O145" s="514" t="str">
        <f t="shared" si="28"/>
        <v/>
      </c>
      <c r="P145" s="664"/>
      <c r="Q145" s="639"/>
      <c r="R145" s="587"/>
      <c r="S145" s="250" t="str">
        <f t="shared" si="26"/>
        <v/>
      </c>
      <c r="T145" s="518" t="str">
        <f t="shared" si="29"/>
        <v/>
      </c>
      <c r="U145" s="518"/>
      <c r="V145" s="518"/>
      <c r="W145" s="229"/>
    </row>
    <row r="146" spans="2:24" x14ac:dyDescent="0.25">
      <c r="D146" s="556"/>
      <c r="F146" s="276" t="s">
        <v>211</v>
      </c>
      <c r="G146" s="660"/>
      <c r="H146" s="661"/>
      <c r="I146" s="661"/>
      <c r="J146" s="661"/>
      <c r="K146" s="662"/>
      <c r="L146" s="639">
        <v>0</v>
      </c>
      <c r="M146" s="587"/>
      <c r="N146" s="252">
        <f t="shared" si="27"/>
        <v>0</v>
      </c>
      <c r="O146" s="514" t="str">
        <f t="shared" si="28"/>
        <v/>
      </c>
      <c r="P146" s="664"/>
      <c r="Q146" s="639"/>
      <c r="R146" s="587"/>
      <c r="S146" s="253" t="str">
        <f t="shared" si="26"/>
        <v/>
      </c>
      <c r="T146" s="563" t="str">
        <f t="shared" si="29"/>
        <v/>
      </c>
      <c r="U146" s="563"/>
      <c r="V146" s="563"/>
      <c r="W146" s="229"/>
    </row>
    <row r="148" spans="2:24" x14ac:dyDescent="0.25">
      <c r="C148" s="519" t="s">
        <v>49</v>
      </c>
      <c r="D148" s="520"/>
      <c r="F148" s="525" t="s">
        <v>212</v>
      </c>
      <c r="G148" s="528" t="s">
        <v>213</v>
      </c>
      <c r="H148" s="529"/>
      <c r="I148" s="529"/>
      <c r="J148" s="529"/>
      <c r="K148" s="530"/>
      <c r="L148" s="537" t="s">
        <v>223</v>
      </c>
      <c r="M148" s="538"/>
      <c r="N148" s="541" t="s">
        <v>181</v>
      </c>
      <c r="O148" s="658" t="s">
        <v>44</v>
      </c>
      <c r="P148" s="659"/>
      <c r="Q148" s="543" t="s">
        <v>191</v>
      </c>
      <c r="R148" s="544"/>
      <c r="S148" s="643" t="s">
        <v>192</v>
      </c>
      <c r="T148" s="645" t="s">
        <v>193</v>
      </c>
      <c r="U148" s="646"/>
      <c r="V148" s="647"/>
      <c r="W148" s="509" t="s">
        <v>194</v>
      </c>
    </row>
    <row r="149" spans="2:24" x14ac:dyDescent="0.25">
      <c r="C149" s="521"/>
      <c r="D149" s="522"/>
      <c r="F149" s="526"/>
      <c r="G149" s="531"/>
      <c r="H149" s="532"/>
      <c r="I149" s="532"/>
      <c r="J149" s="532"/>
      <c r="K149" s="533"/>
      <c r="L149" s="539"/>
      <c r="M149" s="540"/>
      <c r="N149" s="542"/>
      <c r="O149" s="651" t="s">
        <v>224</v>
      </c>
      <c r="P149" s="652"/>
      <c r="Q149" s="545"/>
      <c r="R149" s="546"/>
      <c r="S149" s="644"/>
      <c r="T149" s="648"/>
      <c r="U149" s="649"/>
      <c r="V149" s="650"/>
      <c r="W149" s="510"/>
    </row>
    <row r="150" spans="2:24" x14ac:dyDescent="0.25">
      <c r="C150" s="523"/>
      <c r="D150" s="524"/>
      <c r="F150" s="655"/>
      <c r="G150" s="534"/>
      <c r="H150" s="535"/>
      <c r="I150" s="535"/>
      <c r="J150" s="535"/>
      <c r="K150" s="536"/>
      <c r="L150" s="653">
        <f>L152</f>
        <v>0</v>
      </c>
      <c r="M150" s="654"/>
      <c r="N150" s="254">
        <f>L150/1000*$P$14</f>
        <v>0</v>
      </c>
      <c r="O150" s="656" t="str">
        <f>IF(L150="","",IF($T$5=0,"",(L150/$T$5)))</f>
        <v/>
      </c>
      <c r="P150" s="657"/>
      <c r="Q150" s="653">
        <f>IF(SUM(Q152:R158)=0,0,SUM(Q152:R158))</f>
        <v>0</v>
      </c>
      <c r="R150" s="654"/>
      <c r="S150" s="254" t="str">
        <f t="shared" ref="S150:S152" si="30">IF(L150=0,"",L150-Q150)</f>
        <v/>
      </c>
      <c r="T150" s="648" t="str">
        <f>IF(L150=0,"",SUM(Q152:R158)/L150)</f>
        <v/>
      </c>
      <c r="U150" s="649"/>
      <c r="V150" s="650"/>
      <c r="W150" s="229"/>
    </row>
    <row r="151" spans="2:24" ht="17.25" x14ac:dyDescent="0.25">
      <c r="D151" s="230"/>
      <c r="F151" s="218"/>
      <c r="G151" s="243"/>
      <c r="H151" s="243"/>
      <c r="I151" s="243"/>
      <c r="J151" s="243"/>
      <c r="K151" s="243"/>
      <c r="L151" s="635"/>
      <c r="M151" s="635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</row>
    <row r="152" spans="2:24" x14ac:dyDescent="0.25">
      <c r="D152" s="218"/>
      <c r="F152" s="277" t="s">
        <v>214</v>
      </c>
      <c r="G152" s="636" t="s">
        <v>215</v>
      </c>
      <c r="H152" s="637"/>
      <c r="I152" s="637"/>
      <c r="J152" s="637"/>
      <c r="K152" s="638"/>
      <c r="L152" s="639"/>
      <c r="M152" s="587"/>
      <c r="N152" s="256">
        <f>L152/1000*$P$14</f>
        <v>0</v>
      </c>
      <c r="O152" s="640" t="str">
        <f>IF(L152=0,"",(L152/$T$5))</f>
        <v/>
      </c>
      <c r="P152" s="587"/>
      <c r="Q152" s="641"/>
      <c r="R152" s="587"/>
      <c r="S152" s="254" t="str">
        <f t="shared" si="30"/>
        <v/>
      </c>
      <c r="T152" s="642" t="str">
        <f>IF(Q152=0,"",L152/Q152)</f>
        <v/>
      </c>
      <c r="U152" s="642"/>
      <c r="V152" s="642"/>
      <c r="W152" s="257" t="str">
        <f>IF(R152=0," ",(CONCATENATE(#REF!," / ",R152)))</f>
        <v xml:space="preserve"> </v>
      </c>
    </row>
    <row r="154" spans="2:24" x14ac:dyDescent="0.25">
      <c r="B154" s="613" t="s">
        <v>46</v>
      </c>
      <c r="C154" s="702"/>
      <c r="D154" s="703"/>
      <c r="F154" s="710" t="s">
        <v>225</v>
      </c>
      <c r="G154" s="711"/>
      <c r="H154" s="711"/>
      <c r="I154" s="711"/>
      <c r="J154" s="711"/>
      <c r="K154" s="711"/>
      <c r="L154" s="711"/>
      <c r="M154" s="711"/>
      <c r="N154" s="711"/>
      <c r="O154" s="711"/>
      <c r="P154" s="711"/>
      <c r="Q154" s="711"/>
      <c r="R154" s="711"/>
      <c r="S154" s="711"/>
      <c r="T154" s="711"/>
      <c r="U154" s="711"/>
      <c r="V154" s="711"/>
      <c r="W154" s="712"/>
    </row>
    <row r="155" spans="2:24" x14ac:dyDescent="0.25">
      <c r="B155" s="704"/>
      <c r="C155" s="705"/>
      <c r="D155" s="706"/>
      <c r="F155" s="713"/>
      <c r="G155" s="714"/>
      <c r="H155" s="714"/>
      <c r="I155" s="714"/>
      <c r="J155" s="714"/>
      <c r="K155" s="714"/>
      <c r="L155" s="714"/>
      <c r="M155" s="714"/>
      <c r="N155" s="714"/>
      <c r="O155" s="714"/>
      <c r="P155" s="714"/>
      <c r="Q155" s="714"/>
      <c r="R155" s="714"/>
      <c r="S155" s="714"/>
      <c r="T155" s="714"/>
      <c r="U155" s="714"/>
      <c r="V155" s="714"/>
      <c r="W155" s="715"/>
    </row>
    <row r="156" spans="2:24" x14ac:dyDescent="0.25">
      <c r="B156" s="704"/>
      <c r="C156" s="705"/>
      <c r="D156" s="706"/>
      <c r="F156" s="710"/>
      <c r="G156" s="711"/>
      <c r="H156" s="711"/>
      <c r="I156" s="711"/>
      <c r="J156" s="711"/>
      <c r="K156" s="712"/>
      <c r="L156" s="628" t="s">
        <v>221</v>
      </c>
      <c r="M156" s="719"/>
      <c r="N156" s="723" t="s">
        <v>181</v>
      </c>
      <c r="O156" s="726" t="s">
        <v>44</v>
      </c>
      <c r="P156" s="727"/>
      <c r="Q156" s="628"/>
      <c r="R156" s="728"/>
      <c r="S156" s="600"/>
      <c r="T156" s="600"/>
      <c r="U156" s="600"/>
      <c r="V156" s="600"/>
      <c r="W156" s="520"/>
    </row>
    <row r="157" spans="2:24" x14ac:dyDescent="0.25">
      <c r="B157" s="704"/>
      <c r="C157" s="705"/>
      <c r="D157" s="706"/>
      <c r="F157" s="716"/>
      <c r="G157" s="717"/>
      <c r="H157" s="717"/>
      <c r="I157" s="717"/>
      <c r="J157" s="717"/>
      <c r="K157" s="718"/>
      <c r="L157" s="720"/>
      <c r="M157" s="721"/>
      <c r="N157" s="724"/>
      <c r="O157" s="629" t="s">
        <v>226</v>
      </c>
      <c r="P157" s="673"/>
      <c r="Q157" s="720"/>
      <c r="R157" s="729"/>
      <c r="S157" s="552"/>
      <c r="T157" s="552"/>
      <c r="U157" s="552"/>
      <c r="V157" s="552"/>
      <c r="W157" s="522"/>
    </row>
    <row r="158" spans="2:24" x14ac:dyDescent="0.25">
      <c r="B158" s="704"/>
      <c r="C158" s="705"/>
      <c r="D158" s="706"/>
      <c r="F158" s="716"/>
      <c r="G158" s="717"/>
      <c r="H158" s="717"/>
      <c r="I158" s="717"/>
      <c r="J158" s="717"/>
      <c r="K158" s="718"/>
      <c r="L158" s="621"/>
      <c r="M158" s="722"/>
      <c r="N158" s="725"/>
      <c r="O158" s="674"/>
      <c r="P158" s="675"/>
      <c r="Q158" s="720"/>
      <c r="R158" s="729"/>
      <c r="S158" s="552"/>
      <c r="T158" s="552"/>
      <c r="U158" s="552"/>
      <c r="V158" s="552"/>
      <c r="W158" s="522"/>
    </row>
    <row r="159" spans="2:24" x14ac:dyDescent="0.25">
      <c r="B159" s="707"/>
      <c r="C159" s="708"/>
      <c r="D159" s="709"/>
      <c r="F159" s="713"/>
      <c r="G159" s="714"/>
      <c r="H159" s="714"/>
      <c r="I159" s="714"/>
      <c r="J159" s="714"/>
      <c r="K159" s="715"/>
      <c r="L159" s="676">
        <f>L165+L182+L195</f>
        <v>0</v>
      </c>
      <c r="M159" s="677"/>
      <c r="N159" s="258">
        <f>L159/1000*$P$15</f>
        <v>0</v>
      </c>
      <c r="O159" s="678" t="str">
        <f>IF(L159=0,"",L159/$T$5)</f>
        <v/>
      </c>
      <c r="P159" s="679"/>
      <c r="Q159" s="523"/>
      <c r="R159" s="603"/>
      <c r="S159" s="603"/>
      <c r="T159" s="603"/>
      <c r="U159" s="603"/>
      <c r="V159" s="603"/>
      <c r="W159" s="524"/>
    </row>
    <row r="160" spans="2:24" x14ac:dyDescent="0.25">
      <c r="D160" s="30"/>
    </row>
    <row r="162" spans="3:23" x14ac:dyDescent="0.25">
      <c r="C162" s="519" t="s">
        <v>49</v>
      </c>
      <c r="D162" s="520"/>
      <c r="F162" s="680" t="s">
        <v>23</v>
      </c>
      <c r="G162" s="684" t="s">
        <v>189</v>
      </c>
      <c r="H162" s="685"/>
      <c r="I162" s="685"/>
      <c r="J162" s="685"/>
      <c r="K162" s="686"/>
      <c r="L162" s="693" t="s">
        <v>223</v>
      </c>
      <c r="M162" s="694"/>
      <c r="N162" s="699" t="s">
        <v>181</v>
      </c>
      <c r="O162" s="671" t="s">
        <v>44</v>
      </c>
      <c r="P162" s="672"/>
      <c r="Q162" s="593" t="s">
        <v>191</v>
      </c>
      <c r="R162" s="594"/>
      <c r="S162" s="597" t="s">
        <v>192</v>
      </c>
      <c r="T162" s="599" t="s">
        <v>193</v>
      </c>
      <c r="U162" s="600"/>
      <c r="V162" s="601"/>
      <c r="W162" s="605" t="s">
        <v>194</v>
      </c>
    </row>
    <row r="163" spans="3:23" x14ac:dyDescent="0.25">
      <c r="C163" s="521"/>
      <c r="D163" s="522"/>
      <c r="F163" s="681"/>
      <c r="G163" s="687"/>
      <c r="H163" s="688"/>
      <c r="I163" s="688"/>
      <c r="J163" s="688"/>
      <c r="K163" s="689"/>
      <c r="L163" s="695"/>
      <c r="M163" s="696"/>
      <c r="N163" s="700"/>
      <c r="O163" s="607" t="s">
        <v>227</v>
      </c>
      <c r="P163" s="579"/>
      <c r="Q163" s="595"/>
      <c r="R163" s="596"/>
      <c r="S163" s="598"/>
      <c r="T163" s="602"/>
      <c r="U163" s="603"/>
      <c r="V163" s="604"/>
      <c r="W163" s="606"/>
    </row>
    <row r="164" spans="3:23" x14ac:dyDescent="0.25">
      <c r="C164" s="614"/>
      <c r="D164" s="522"/>
      <c r="F164" s="682"/>
      <c r="G164" s="687"/>
      <c r="H164" s="688"/>
      <c r="I164" s="688"/>
      <c r="J164" s="688"/>
      <c r="K164" s="689"/>
      <c r="L164" s="697"/>
      <c r="M164" s="698"/>
      <c r="N164" s="701"/>
      <c r="O164" s="630"/>
      <c r="P164" s="631"/>
      <c r="Q164" s="259"/>
      <c r="R164" s="260"/>
      <c r="S164" s="259"/>
      <c r="T164" s="261"/>
      <c r="U164" s="262"/>
      <c r="V164" s="263"/>
      <c r="W164" s="264"/>
    </row>
    <row r="165" spans="3:23" x14ac:dyDescent="0.25">
      <c r="C165" s="523"/>
      <c r="D165" s="524"/>
      <c r="F165" s="683"/>
      <c r="G165" s="690"/>
      <c r="H165" s="691"/>
      <c r="I165" s="691"/>
      <c r="J165" s="691"/>
      <c r="K165" s="692"/>
      <c r="L165" s="608">
        <f>IF(SUM(L167:M173)=0,0,SUM(L167:M173))</f>
        <v>0</v>
      </c>
      <c r="M165" s="609"/>
      <c r="N165" s="227">
        <f>L165/1000*$P$15</f>
        <v>0</v>
      </c>
      <c r="O165" s="608" t="str">
        <f>IF(L165="","",IF($T$5=0,"",(L165/$T$5)))</f>
        <v/>
      </c>
      <c r="P165" s="657"/>
      <c r="Q165" s="610">
        <f>IF(SUM(Q167:R173)=0,0,SUM(Q167:R173))</f>
        <v>0</v>
      </c>
      <c r="R165" s="611"/>
      <c r="S165" s="266" t="str">
        <f t="shared" ref="S165:S177" si="31">IF(L165=0,"",L165-Q165)</f>
        <v/>
      </c>
      <c r="T165" s="612" t="str">
        <f>IF(L165=0,"",SUM(Q167:R173)/L165)</f>
        <v/>
      </c>
      <c r="U165" s="603"/>
      <c r="V165" s="604"/>
      <c r="W165" s="229" t="str">
        <f>IF(D168=0,"",SUM(H169:H171)/D168)</f>
        <v/>
      </c>
    </row>
    <row r="166" spans="3:23" ht="17.25" x14ac:dyDescent="0.25">
      <c r="D166" s="230"/>
      <c r="F166" s="218"/>
      <c r="G166" s="231"/>
      <c r="H166" s="231"/>
      <c r="I166" s="231"/>
      <c r="J166" s="231"/>
      <c r="K166" s="231"/>
      <c r="L166" s="552"/>
      <c r="M166" s="552"/>
      <c r="N166" s="232"/>
    </row>
    <row r="167" spans="3:23" x14ac:dyDescent="0.25">
      <c r="D167" s="553" t="s">
        <v>53</v>
      </c>
      <c r="F167" s="233" t="s">
        <v>58</v>
      </c>
      <c r="G167" s="869" t="s">
        <v>231</v>
      </c>
      <c r="H167" s="667"/>
      <c r="I167" s="667"/>
      <c r="J167" s="667"/>
      <c r="K167" s="668"/>
      <c r="L167" s="639"/>
      <c r="M167" s="587"/>
      <c r="N167" s="234">
        <f t="shared" ref="N167:N177" si="32">L167/1000*$P$15</f>
        <v>0</v>
      </c>
      <c r="O167" s="669" t="str">
        <f t="shared" ref="O167:O177" si="33">IF(L167="","",IF($T$5=0,"",(L167/$T$5)))</f>
        <v/>
      </c>
      <c r="P167" s="670"/>
      <c r="Q167" s="639"/>
      <c r="R167" s="587"/>
      <c r="S167" s="266" t="str">
        <f t="shared" si="31"/>
        <v/>
      </c>
      <c r="T167" s="588" t="str">
        <f>IF(L167=0,"",Q167/L167)</f>
        <v/>
      </c>
      <c r="U167" s="588"/>
      <c r="V167" s="588"/>
      <c r="W167" s="229" t="str">
        <f>IF(R167=0," ",(CONCATENATE(#REF!," / ",R167)))</f>
        <v xml:space="preserve"> </v>
      </c>
    </row>
    <row r="168" spans="3:23" x14ac:dyDescent="0.25">
      <c r="D168" s="554"/>
      <c r="F168" s="267" t="s">
        <v>59</v>
      </c>
      <c r="G168" s="582" t="s">
        <v>232</v>
      </c>
      <c r="H168" s="583"/>
      <c r="I168" s="583"/>
      <c r="J168" s="583"/>
      <c r="K168" s="584"/>
      <c r="L168" s="639"/>
      <c r="M168" s="587"/>
      <c r="N168" s="237">
        <f t="shared" si="32"/>
        <v>0</v>
      </c>
      <c r="O168" s="665" t="str">
        <f t="shared" si="33"/>
        <v/>
      </c>
      <c r="P168" s="664"/>
      <c r="Q168" s="639"/>
      <c r="R168" s="587"/>
      <c r="S168" s="268" t="str">
        <f t="shared" si="31"/>
        <v/>
      </c>
      <c r="T168" s="588" t="str">
        <f t="shared" ref="T168:T177" si="34">IF(L168=0,"",Q168/L168)</f>
        <v/>
      </c>
      <c r="U168" s="588"/>
      <c r="V168" s="588"/>
      <c r="W168" s="229" t="str">
        <f>IF(R168=0," ",(CONCATENATE(#REF!," / ",R168)))</f>
        <v xml:space="preserve"> </v>
      </c>
    </row>
    <row r="169" spans="3:23" x14ac:dyDescent="0.25">
      <c r="D169" s="555"/>
      <c r="F169" s="267" t="s">
        <v>60</v>
      </c>
      <c r="G169" s="582" t="s">
        <v>103</v>
      </c>
      <c r="H169" s="583"/>
      <c r="I169" s="583"/>
      <c r="J169" s="583"/>
      <c r="K169" s="584"/>
      <c r="L169" s="639"/>
      <c r="M169" s="587"/>
      <c r="N169" s="237">
        <f t="shared" si="32"/>
        <v>0</v>
      </c>
      <c r="O169" s="665" t="str">
        <f t="shared" si="33"/>
        <v/>
      </c>
      <c r="P169" s="664"/>
      <c r="Q169" s="639"/>
      <c r="R169" s="587"/>
      <c r="S169" s="268" t="str">
        <f t="shared" si="31"/>
        <v/>
      </c>
      <c r="T169" s="588" t="str">
        <f t="shared" si="34"/>
        <v/>
      </c>
      <c r="U169" s="588"/>
      <c r="V169" s="588"/>
      <c r="W169" s="229" t="str">
        <f>IF(R169=0," ",(CONCATENATE(#REF!," / ",R169)))</f>
        <v xml:space="preserve"> </v>
      </c>
    </row>
    <row r="170" spans="3:23" x14ac:dyDescent="0.25">
      <c r="D170" s="555"/>
      <c r="F170" s="267" t="s">
        <v>62</v>
      </c>
      <c r="G170" s="582"/>
      <c r="H170" s="583"/>
      <c r="I170" s="583"/>
      <c r="J170" s="583"/>
      <c r="K170" s="584"/>
      <c r="L170" s="639"/>
      <c r="M170" s="587"/>
      <c r="N170" s="237">
        <f t="shared" si="32"/>
        <v>0</v>
      </c>
      <c r="O170" s="665" t="str">
        <f t="shared" si="33"/>
        <v/>
      </c>
      <c r="P170" s="664"/>
      <c r="Q170" s="639"/>
      <c r="R170" s="587"/>
      <c r="S170" s="268" t="str">
        <f t="shared" si="31"/>
        <v/>
      </c>
      <c r="T170" s="588" t="str">
        <f t="shared" si="34"/>
        <v/>
      </c>
      <c r="U170" s="588"/>
      <c r="V170" s="588"/>
      <c r="W170" s="229" t="str">
        <f>IF(R170=0," ",(CONCATENATE(#REF!," / ",R170)))</f>
        <v xml:space="preserve"> </v>
      </c>
    </row>
    <row r="171" spans="3:23" x14ac:dyDescent="0.25">
      <c r="D171" s="555"/>
      <c r="F171" s="267" t="s">
        <v>63</v>
      </c>
      <c r="G171" s="582"/>
      <c r="H171" s="583"/>
      <c r="I171" s="583"/>
      <c r="J171" s="583"/>
      <c r="K171" s="584"/>
      <c r="L171" s="639"/>
      <c r="M171" s="587"/>
      <c r="N171" s="237">
        <f t="shared" si="32"/>
        <v>0</v>
      </c>
      <c r="O171" s="665" t="str">
        <f t="shared" si="33"/>
        <v/>
      </c>
      <c r="P171" s="664"/>
      <c r="Q171" s="639"/>
      <c r="R171" s="587"/>
      <c r="S171" s="268" t="str">
        <f t="shared" si="31"/>
        <v/>
      </c>
      <c r="T171" s="588" t="str">
        <f t="shared" si="34"/>
        <v/>
      </c>
      <c r="U171" s="588"/>
      <c r="V171" s="588"/>
      <c r="W171" s="229" t="str">
        <f>IF(R171=0," ",(CONCATENATE(#REF!," / ",R171)))</f>
        <v xml:space="preserve"> </v>
      </c>
    </row>
    <row r="172" spans="3:23" x14ac:dyDescent="0.25">
      <c r="D172" s="555"/>
      <c r="F172" s="267" t="s">
        <v>110</v>
      </c>
      <c r="G172" s="582"/>
      <c r="H172" s="583"/>
      <c r="I172" s="583"/>
      <c r="J172" s="583"/>
      <c r="K172" s="584"/>
      <c r="L172" s="639"/>
      <c r="M172" s="587"/>
      <c r="N172" s="237">
        <f t="shared" si="32"/>
        <v>0</v>
      </c>
      <c r="O172" s="665" t="str">
        <f t="shared" si="33"/>
        <v/>
      </c>
      <c r="P172" s="664"/>
      <c r="Q172" s="639"/>
      <c r="R172" s="587"/>
      <c r="S172" s="268" t="str">
        <f t="shared" si="31"/>
        <v/>
      </c>
      <c r="T172" s="588" t="str">
        <f t="shared" si="34"/>
        <v/>
      </c>
      <c r="U172" s="588"/>
      <c r="V172" s="588"/>
      <c r="W172" s="229" t="str">
        <f>IF(R172=0," ",(CONCATENATE(#REF!," / ",R172)))</f>
        <v xml:space="preserve"> </v>
      </c>
    </row>
    <row r="173" spans="3:23" x14ac:dyDescent="0.25">
      <c r="D173" s="555"/>
      <c r="F173" s="267" t="s">
        <v>111</v>
      </c>
      <c r="G173" s="582"/>
      <c r="H173" s="583"/>
      <c r="I173" s="583"/>
      <c r="J173" s="583"/>
      <c r="K173" s="584"/>
      <c r="L173" s="639"/>
      <c r="M173" s="587"/>
      <c r="N173" s="237">
        <f t="shared" si="32"/>
        <v>0</v>
      </c>
      <c r="O173" s="665" t="str">
        <f t="shared" si="33"/>
        <v/>
      </c>
      <c r="P173" s="664"/>
      <c r="Q173" s="639"/>
      <c r="R173" s="587"/>
      <c r="S173" s="268" t="str">
        <f t="shared" si="31"/>
        <v/>
      </c>
      <c r="T173" s="588" t="str">
        <f t="shared" si="34"/>
        <v/>
      </c>
      <c r="U173" s="588"/>
      <c r="V173" s="588"/>
      <c r="W173" s="229" t="str">
        <f>IF(R173=0," ",(CONCATENATE(#REF!," / ",R173)))</f>
        <v xml:space="preserve"> </v>
      </c>
    </row>
    <row r="174" spans="3:23" x14ac:dyDescent="0.25">
      <c r="D174" s="555"/>
      <c r="F174" s="267" t="s">
        <v>112</v>
      </c>
      <c r="G174" s="582"/>
      <c r="H174" s="583"/>
      <c r="I174" s="583"/>
      <c r="J174" s="583"/>
      <c r="K174" s="584"/>
      <c r="L174" s="639"/>
      <c r="M174" s="587"/>
      <c r="N174" s="237">
        <f t="shared" si="32"/>
        <v>0</v>
      </c>
      <c r="O174" s="665" t="str">
        <f t="shared" si="33"/>
        <v/>
      </c>
      <c r="P174" s="664"/>
      <c r="Q174" s="639"/>
      <c r="R174" s="587"/>
      <c r="S174" s="268" t="str">
        <f t="shared" si="31"/>
        <v/>
      </c>
      <c r="T174" s="588" t="str">
        <f t="shared" si="34"/>
        <v/>
      </c>
      <c r="U174" s="588"/>
      <c r="V174" s="588"/>
      <c r="W174" s="229"/>
    </row>
    <row r="175" spans="3:23" x14ac:dyDescent="0.25">
      <c r="D175" s="555"/>
      <c r="F175" s="267" t="s">
        <v>113</v>
      </c>
      <c r="G175" s="582"/>
      <c r="H175" s="583"/>
      <c r="I175" s="583"/>
      <c r="J175" s="583"/>
      <c r="K175" s="584"/>
      <c r="L175" s="639"/>
      <c r="M175" s="587"/>
      <c r="N175" s="237">
        <f t="shared" si="32"/>
        <v>0</v>
      </c>
      <c r="O175" s="665" t="str">
        <f t="shared" si="33"/>
        <v/>
      </c>
      <c r="P175" s="664"/>
      <c r="Q175" s="639"/>
      <c r="R175" s="587"/>
      <c r="S175" s="268" t="str">
        <f t="shared" si="31"/>
        <v/>
      </c>
      <c r="T175" s="588" t="str">
        <f t="shared" si="34"/>
        <v/>
      </c>
      <c r="U175" s="588"/>
      <c r="V175" s="588"/>
      <c r="W175" s="229"/>
    </row>
    <row r="176" spans="3:23" x14ac:dyDescent="0.25">
      <c r="D176" s="555"/>
      <c r="F176" s="267" t="s">
        <v>233</v>
      </c>
      <c r="G176" s="582"/>
      <c r="H176" s="583"/>
      <c r="I176" s="583"/>
      <c r="J176" s="583"/>
      <c r="K176" s="584"/>
      <c r="L176" s="639"/>
      <c r="M176" s="587"/>
      <c r="N176" s="237">
        <f t="shared" si="32"/>
        <v>0</v>
      </c>
      <c r="O176" s="665" t="str">
        <f t="shared" si="33"/>
        <v/>
      </c>
      <c r="P176" s="664"/>
      <c r="Q176" s="639"/>
      <c r="R176" s="587"/>
      <c r="S176" s="268" t="str">
        <f t="shared" si="31"/>
        <v/>
      </c>
      <c r="T176" s="588" t="str">
        <f t="shared" si="34"/>
        <v/>
      </c>
      <c r="U176" s="588"/>
      <c r="V176" s="588"/>
      <c r="W176" s="229"/>
    </row>
    <row r="177" spans="3:23" x14ac:dyDescent="0.25">
      <c r="D177" s="556"/>
      <c r="F177" s="267" t="s">
        <v>234</v>
      </c>
      <c r="G177" s="582"/>
      <c r="H177" s="583"/>
      <c r="I177" s="583"/>
      <c r="J177" s="583"/>
      <c r="K177" s="584"/>
      <c r="L177" s="639"/>
      <c r="M177" s="587"/>
      <c r="N177" s="237">
        <f t="shared" si="32"/>
        <v>0</v>
      </c>
      <c r="O177" s="665" t="str">
        <f t="shared" si="33"/>
        <v/>
      </c>
      <c r="P177" s="664"/>
      <c r="Q177" s="639"/>
      <c r="R177" s="587"/>
      <c r="S177" s="268" t="str">
        <f t="shared" si="31"/>
        <v/>
      </c>
      <c r="T177" s="588" t="str">
        <f t="shared" si="34"/>
        <v/>
      </c>
      <c r="U177" s="588"/>
      <c r="V177" s="588"/>
      <c r="W177" s="229"/>
    </row>
    <row r="179" spans="3:23" x14ac:dyDescent="0.25">
      <c r="C179" s="519" t="s">
        <v>49</v>
      </c>
      <c r="D179" s="520"/>
      <c r="F179" s="731" t="s">
        <v>199</v>
      </c>
      <c r="G179" s="735" t="s">
        <v>200</v>
      </c>
      <c r="H179" s="736"/>
      <c r="I179" s="736"/>
      <c r="J179" s="736"/>
      <c r="K179" s="737"/>
      <c r="L179" s="744" t="s">
        <v>223</v>
      </c>
      <c r="M179" s="745"/>
      <c r="N179" s="564" t="s">
        <v>181</v>
      </c>
      <c r="O179" s="760" t="s">
        <v>44</v>
      </c>
      <c r="P179" s="761"/>
      <c r="Q179" s="567" t="s">
        <v>191</v>
      </c>
      <c r="R179" s="568"/>
      <c r="S179" s="571" t="s">
        <v>192</v>
      </c>
      <c r="T179" s="573" t="s">
        <v>193</v>
      </c>
      <c r="U179" s="574"/>
      <c r="V179" s="575"/>
      <c r="W179" s="576" t="s">
        <v>194</v>
      </c>
    </row>
    <row r="180" spans="3:23" x14ac:dyDescent="0.25">
      <c r="C180" s="521"/>
      <c r="D180" s="522"/>
      <c r="F180" s="732"/>
      <c r="G180" s="738"/>
      <c r="H180" s="739"/>
      <c r="I180" s="739"/>
      <c r="J180" s="739"/>
      <c r="K180" s="740"/>
      <c r="L180" s="746"/>
      <c r="M180" s="747"/>
      <c r="N180" s="565"/>
      <c r="O180" s="578" t="s">
        <v>227</v>
      </c>
      <c r="P180" s="579"/>
      <c r="Q180" s="569"/>
      <c r="R180" s="570"/>
      <c r="S180" s="572"/>
      <c r="T180" s="549"/>
      <c r="U180" s="550"/>
      <c r="V180" s="551"/>
      <c r="W180" s="577"/>
    </row>
    <row r="181" spans="3:23" x14ac:dyDescent="0.25">
      <c r="C181" s="614"/>
      <c r="D181" s="522"/>
      <c r="F181" s="733"/>
      <c r="G181" s="738"/>
      <c r="H181" s="739"/>
      <c r="I181" s="739"/>
      <c r="J181" s="739"/>
      <c r="K181" s="740"/>
      <c r="L181" s="748"/>
      <c r="M181" s="749"/>
      <c r="N181" s="566"/>
      <c r="O181" s="630"/>
      <c r="P181" s="631"/>
      <c r="Q181" s="271"/>
      <c r="R181" s="272"/>
      <c r="S181" s="259"/>
      <c r="T181" s="261"/>
      <c r="U181" s="262"/>
      <c r="V181" s="263"/>
      <c r="W181" s="264"/>
    </row>
    <row r="182" spans="3:23" x14ac:dyDescent="0.25">
      <c r="C182" s="523"/>
      <c r="D182" s="524"/>
      <c r="F182" s="734"/>
      <c r="G182" s="741"/>
      <c r="H182" s="742"/>
      <c r="I182" s="742"/>
      <c r="J182" s="742"/>
      <c r="K182" s="743"/>
      <c r="L182" s="547">
        <f>IF(SUM(L184:M191)=0,0,SUM(L184:M191))</f>
        <v>0</v>
      </c>
      <c r="M182" s="548"/>
      <c r="N182" s="241">
        <f>L182/1000*$P$15</f>
        <v>0</v>
      </c>
      <c r="O182" s="759" t="str">
        <f>IF(L182="","",IF($T$5=0,"",(L182/$T$5)))</f>
        <v/>
      </c>
      <c r="P182" s="657"/>
      <c r="Q182" s="547">
        <f>IF(SUM(Q184:R190)=0,0,SUM(Q184:R190))</f>
        <v>0</v>
      </c>
      <c r="R182" s="548"/>
      <c r="S182" s="273" t="str">
        <f t="shared" ref="S182" si="35">IF(L182=0,"",L182-Q182)</f>
        <v/>
      </c>
      <c r="T182" s="549" t="str">
        <f>IF(L182=0,"",SUM(Q184:R190)/L182)</f>
        <v/>
      </c>
      <c r="U182" s="550"/>
      <c r="V182" s="551"/>
      <c r="W182" s="229"/>
    </row>
    <row r="183" spans="3:23" ht="17.25" x14ac:dyDescent="0.25">
      <c r="D183" s="230"/>
      <c r="F183" s="218"/>
      <c r="G183" s="231"/>
      <c r="H183" s="231"/>
      <c r="I183" s="231"/>
      <c r="J183" s="231"/>
      <c r="K183" s="231"/>
      <c r="L183" s="552"/>
      <c r="M183" s="552"/>
      <c r="N183" s="244"/>
      <c r="T183" s="244"/>
      <c r="U183" s="244"/>
      <c r="V183" s="244"/>
    </row>
    <row r="184" spans="3:23" x14ac:dyDescent="0.25">
      <c r="D184" s="553" t="s">
        <v>53</v>
      </c>
      <c r="F184" s="274" t="s">
        <v>201</v>
      </c>
      <c r="G184" s="557" t="s">
        <v>235</v>
      </c>
      <c r="H184" s="558"/>
      <c r="I184" s="558"/>
      <c r="J184" s="558"/>
      <c r="K184" s="559"/>
      <c r="L184" s="639">
        <v>0</v>
      </c>
      <c r="M184" s="587"/>
      <c r="N184" s="246">
        <f t="shared" ref="N184:N191" si="36">L184/1000*$P$15</f>
        <v>0</v>
      </c>
      <c r="O184" s="771" t="str">
        <f t="shared" ref="O184:O191" si="37">IF(L184="","",IF($T$5=0,"",(L184/$T$5)))</f>
        <v/>
      </c>
      <c r="P184" s="670"/>
      <c r="Q184" s="639"/>
      <c r="R184" s="587"/>
      <c r="S184" s="242" t="str">
        <f t="shared" ref="S184:S191" si="38">IF(L184=0,"",L184-Q184)</f>
        <v/>
      </c>
      <c r="T184" s="518" t="str">
        <f>IF(L184=0,"",Q184/L184)</f>
        <v/>
      </c>
      <c r="U184" s="518"/>
      <c r="V184" s="518"/>
      <c r="W184" s="229"/>
    </row>
    <row r="185" spans="3:23" x14ac:dyDescent="0.25">
      <c r="D185" s="554"/>
      <c r="F185" s="275" t="s">
        <v>203</v>
      </c>
      <c r="G185" s="511" t="s">
        <v>236</v>
      </c>
      <c r="H185" s="512"/>
      <c r="I185" s="512"/>
      <c r="J185" s="512"/>
      <c r="K185" s="513"/>
      <c r="L185" s="639">
        <v>0</v>
      </c>
      <c r="M185" s="587"/>
      <c r="N185" s="248">
        <f t="shared" si="36"/>
        <v>0</v>
      </c>
      <c r="O185" s="663" t="str">
        <f t="shared" si="37"/>
        <v/>
      </c>
      <c r="P185" s="664"/>
      <c r="Q185" s="639"/>
      <c r="R185" s="587"/>
      <c r="S185" s="249" t="str">
        <f t="shared" si="38"/>
        <v/>
      </c>
      <c r="T185" s="518" t="str">
        <f t="shared" ref="T185:T191" si="39">IF(L185=0,"",Q185/L185)</f>
        <v/>
      </c>
      <c r="U185" s="518"/>
      <c r="V185" s="518"/>
      <c r="W185" s="229"/>
    </row>
    <row r="186" spans="3:23" x14ac:dyDescent="0.25">
      <c r="D186" s="555"/>
      <c r="F186" s="275" t="s">
        <v>205</v>
      </c>
      <c r="G186" s="511"/>
      <c r="H186" s="512"/>
      <c r="I186" s="512"/>
      <c r="J186" s="512"/>
      <c r="K186" s="513"/>
      <c r="L186" s="639">
        <v>0</v>
      </c>
      <c r="M186" s="587"/>
      <c r="N186" s="248">
        <f t="shared" si="36"/>
        <v>0</v>
      </c>
      <c r="O186" s="663" t="str">
        <f t="shared" si="37"/>
        <v/>
      </c>
      <c r="P186" s="664"/>
      <c r="Q186" s="639"/>
      <c r="R186" s="587"/>
      <c r="S186" s="249" t="str">
        <f t="shared" si="38"/>
        <v/>
      </c>
      <c r="T186" s="518" t="str">
        <f t="shared" si="39"/>
        <v/>
      </c>
      <c r="U186" s="518"/>
      <c r="V186" s="518"/>
      <c r="W186" s="229"/>
    </row>
    <row r="187" spans="3:23" x14ac:dyDescent="0.25">
      <c r="D187" s="555"/>
      <c r="F187" s="275" t="s">
        <v>207</v>
      </c>
      <c r="G187" s="511"/>
      <c r="H187" s="512"/>
      <c r="I187" s="512"/>
      <c r="J187" s="512"/>
      <c r="K187" s="513"/>
      <c r="L187" s="639">
        <v>0</v>
      </c>
      <c r="M187" s="587"/>
      <c r="N187" s="248">
        <f t="shared" si="36"/>
        <v>0</v>
      </c>
      <c r="O187" s="663" t="str">
        <f t="shared" si="37"/>
        <v/>
      </c>
      <c r="P187" s="664"/>
      <c r="Q187" s="639"/>
      <c r="R187" s="587"/>
      <c r="S187" s="249" t="str">
        <f t="shared" si="38"/>
        <v/>
      </c>
      <c r="T187" s="518" t="str">
        <f t="shared" si="39"/>
        <v/>
      </c>
      <c r="U187" s="518"/>
      <c r="V187" s="518"/>
      <c r="W187" s="229"/>
    </row>
    <row r="188" spans="3:23" x14ac:dyDescent="0.25">
      <c r="D188" s="555"/>
      <c r="F188" s="275" t="s">
        <v>208</v>
      </c>
      <c r="G188" s="511"/>
      <c r="H188" s="512"/>
      <c r="I188" s="512"/>
      <c r="J188" s="512"/>
      <c r="K188" s="513"/>
      <c r="L188" s="639">
        <v>0</v>
      </c>
      <c r="M188" s="587"/>
      <c r="N188" s="248">
        <f t="shared" si="36"/>
        <v>0</v>
      </c>
      <c r="O188" s="663" t="str">
        <f t="shared" si="37"/>
        <v/>
      </c>
      <c r="P188" s="664"/>
      <c r="Q188" s="639"/>
      <c r="R188" s="587"/>
      <c r="S188" s="249" t="str">
        <f t="shared" si="38"/>
        <v/>
      </c>
      <c r="T188" s="518" t="str">
        <f t="shared" si="39"/>
        <v/>
      </c>
      <c r="U188" s="518"/>
      <c r="V188" s="518"/>
      <c r="W188" s="229"/>
    </row>
    <row r="189" spans="3:23" x14ac:dyDescent="0.25">
      <c r="D189" s="555"/>
      <c r="F189" s="275" t="s">
        <v>209</v>
      </c>
      <c r="G189" s="511"/>
      <c r="H189" s="512"/>
      <c r="I189" s="512"/>
      <c r="J189" s="512"/>
      <c r="K189" s="513"/>
      <c r="L189" s="639">
        <v>0</v>
      </c>
      <c r="M189" s="587"/>
      <c r="N189" s="248">
        <f t="shared" si="36"/>
        <v>0</v>
      </c>
      <c r="O189" s="663" t="str">
        <f t="shared" si="37"/>
        <v/>
      </c>
      <c r="P189" s="664"/>
      <c r="Q189" s="639"/>
      <c r="R189" s="587"/>
      <c r="S189" s="249" t="str">
        <f t="shared" si="38"/>
        <v/>
      </c>
      <c r="T189" s="518" t="str">
        <f t="shared" si="39"/>
        <v/>
      </c>
      <c r="U189" s="518"/>
      <c r="V189" s="518"/>
      <c r="W189" s="229"/>
    </row>
    <row r="190" spans="3:23" x14ac:dyDescent="0.25">
      <c r="D190" s="555"/>
      <c r="F190" s="275" t="s">
        <v>210</v>
      </c>
      <c r="G190" s="511"/>
      <c r="H190" s="512"/>
      <c r="I190" s="512"/>
      <c r="J190" s="512"/>
      <c r="K190" s="513"/>
      <c r="L190" s="639">
        <v>0</v>
      </c>
      <c r="M190" s="587"/>
      <c r="N190" s="248">
        <f t="shared" si="36"/>
        <v>0</v>
      </c>
      <c r="O190" s="663" t="str">
        <f t="shared" si="37"/>
        <v/>
      </c>
      <c r="P190" s="664"/>
      <c r="Q190" s="639"/>
      <c r="R190" s="587"/>
      <c r="S190" s="250" t="str">
        <f t="shared" si="38"/>
        <v/>
      </c>
      <c r="T190" s="518" t="str">
        <f t="shared" si="39"/>
        <v/>
      </c>
      <c r="U190" s="518"/>
      <c r="V190" s="518"/>
      <c r="W190" s="229"/>
    </row>
    <row r="191" spans="3:23" x14ac:dyDescent="0.25">
      <c r="D191" s="556"/>
      <c r="F191" s="276" t="s">
        <v>211</v>
      </c>
      <c r="G191" s="660"/>
      <c r="H191" s="661"/>
      <c r="I191" s="661"/>
      <c r="J191" s="661"/>
      <c r="K191" s="662"/>
      <c r="L191" s="639">
        <v>0</v>
      </c>
      <c r="M191" s="587"/>
      <c r="N191" s="252">
        <f t="shared" si="36"/>
        <v>0</v>
      </c>
      <c r="O191" s="663" t="str">
        <f t="shared" si="37"/>
        <v/>
      </c>
      <c r="P191" s="664"/>
      <c r="Q191" s="639"/>
      <c r="R191" s="587"/>
      <c r="S191" s="253" t="str">
        <f t="shared" si="38"/>
        <v/>
      </c>
      <c r="T191" s="563" t="str">
        <f t="shared" si="39"/>
        <v/>
      </c>
      <c r="U191" s="563"/>
      <c r="V191" s="563"/>
      <c r="W191" s="229"/>
    </row>
    <row r="193" spans="2:24" x14ac:dyDescent="0.25">
      <c r="C193" s="519" t="s">
        <v>49</v>
      </c>
      <c r="D193" s="520"/>
      <c r="F193" s="525" t="s">
        <v>212</v>
      </c>
      <c r="G193" s="528" t="s">
        <v>213</v>
      </c>
      <c r="H193" s="529"/>
      <c r="I193" s="529"/>
      <c r="J193" s="529"/>
      <c r="K193" s="530"/>
      <c r="L193" s="537" t="s">
        <v>223</v>
      </c>
      <c r="M193" s="538"/>
      <c r="N193" s="541" t="s">
        <v>181</v>
      </c>
      <c r="O193" s="658" t="s">
        <v>44</v>
      </c>
      <c r="P193" s="659"/>
      <c r="Q193" s="543" t="s">
        <v>191</v>
      </c>
      <c r="R193" s="544"/>
      <c r="S193" s="643" t="s">
        <v>192</v>
      </c>
      <c r="T193" s="645" t="s">
        <v>193</v>
      </c>
      <c r="U193" s="646"/>
      <c r="V193" s="647"/>
      <c r="W193" s="509" t="s">
        <v>194</v>
      </c>
    </row>
    <row r="194" spans="2:24" x14ac:dyDescent="0.25">
      <c r="C194" s="521"/>
      <c r="D194" s="522"/>
      <c r="F194" s="526"/>
      <c r="G194" s="531"/>
      <c r="H194" s="532"/>
      <c r="I194" s="532"/>
      <c r="J194" s="532"/>
      <c r="K194" s="533"/>
      <c r="L194" s="539"/>
      <c r="M194" s="540"/>
      <c r="N194" s="542"/>
      <c r="O194" s="651" t="s">
        <v>227</v>
      </c>
      <c r="P194" s="652"/>
      <c r="Q194" s="545"/>
      <c r="R194" s="546"/>
      <c r="S194" s="644"/>
      <c r="T194" s="648"/>
      <c r="U194" s="649"/>
      <c r="V194" s="650"/>
      <c r="W194" s="510"/>
    </row>
    <row r="195" spans="2:24" x14ac:dyDescent="0.25">
      <c r="C195" s="523"/>
      <c r="D195" s="524"/>
      <c r="F195" s="655"/>
      <c r="G195" s="534"/>
      <c r="H195" s="535"/>
      <c r="I195" s="535"/>
      <c r="J195" s="535"/>
      <c r="K195" s="536"/>
      <c r="L195" s="653">
        <f>L197</f>
        <v>0</v>
      </c>
      <c r="M195" s="654"/>
      <c r="N195" s="254">
        <f>L195/1000*$P$15</f>
        <v>0</v>
      </c>
      <c r="O195" s="656" t="str">
        <f>IF(L195="","",IF($T$5=0,"",(L195/$T$5)))</f>
        <v/>
      </c>
      <c r="P195" s="657"/>
      <c r="Q195" s="653">
        <f>IF(SUM(Q197:R203)=0,0,SUM(Q197:R203))</f>
        <v>0</v>
      </c>
      <c r="R195" s="654"/>
      <c r="S195" s="278" t="str">
        <f t="shared" ref="S195" si="40">IF(L195=0,"",L195-Q195)</f>
        <v/>
      </c>
      <c r="T195" s="648" t="str">
        <f>IF(L195=0,"",SUM(Q197:R203)/L195)</f>
        <v/>
      </c>
      <c r="U195" s="649"/>
      <c r="V195" s="650"/>
      <c r="W195" s="229"/>
    </row>
    <row r="196" spans="2:24" ht="17.25" x14ac:dyDescent="0.25">
      <c r="D196" s="230"/>
      <c r="F196" s="218"/>
      <c r="G196" s="231"/>
      <c r="H196" s="231"/>
      <c r="I196" s="231"/>
      <c r="J196" s="231"/>
      <c r="K196" s="243"/>
      <c r="L196" s="635"/>
      <c r="M196" s="635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</row>
    <row r="197" spans="2:24" x14ac:dyDescent="0.25">
      <c r="D197" s="218"/>
      <c r="F197" s="277" t="s">
        <v>214</v>
      </c>
      <c r="G197" s="636" t="s">
        <v>215</v>
      </c>
      <c r="H197" s="637"/>
      <c r="I197" s="637"/>
      <c r="J197" s="637"/>
      <c r="K197" s="638"/>
      <c r="L197" s="639">
        <v>0</v>
      </c>
      <c r="M197" s="587"/>
      <c r="N197" s="256">
        <f>L197/1000*$P$15</f>
        <v>0</v>
      </c>
      <c r="O197" s="640" t="str">
        <f>IF(L197=0,"",(L197/$T$5))</f>
        <v/>
      </c>
      <c r="P197" s="587"/>
      <c r="Q197" s="641"/>
      <c r="R197" s="587"/>
      <c r="S197" s="279" t="str">
        <f>IF(L197=0,"",L197-Q197)</f>
        <v/>
      </c>
      <c r="T197" s="642" t="str">
        <f>IF(Q197=0,"",L197/Q197)</f>
        <v/>
      </c>
      <c r="U197" s="642"/>
      <c r="V197" s="642"/>
      <c r="W197" s="257" t="str">
        <f>IF(R197=0," ",(CONCATENATE(#REF!," / ",R197)))</f>
        <v xml:space="preserve"> </v>
      </c>
    </row>
    <row r="199" spans="2:24" x14ac:dyDescent="0.25">
      <c r="B199" s="613" t="s">
        <v>46</v>
      </c>
      <c r="C199" s="600"/>
      <c r="D199" s="520"/>
      <c r="F199" s="616" t="s">
        <v>228</v>
      </c>
      <c r="G199" s="616"/>
      <c r="H199" s="616"/>
      <c r="I199" s="616"/>
      <c r="J199" s="616"/>
      <c r="K199" s="616"/>
      <c r="L199" s="616"/>
      <c r="M199" s="616"/>
      <c r="N199" s="616"/>
      <c r="O199" s="616"/>
      <c r="P199" s="616"/>
      <c r="Q199" s="616"/>
      <c r="R199" s="616"/>
      <c r="S199" s="616"/>
      <c r="T199" s="616"/>
      <c r="U199" s="616"/>
      <c r="V199" s="616"/>
      <c r="W199" s="616"/>
    </row>
    <row r="200" spans="2:24" x14ac:dyDescent="0.25">
      <c r="B200" s="614"/>
      <c r="C200" s="615"/>
      <c r="D200" s="522"/>
      <c r="F200" s="616"/>
      <c r="G200" s="616"/>
      <c r="H200" s="616"/>
      <c r="I200" s="616"/>
      <c r="J200" s="616"/>
      <c r="K200" s="616"/>
      <c r="L200" s="616"/>
      <c r="M200" s="616"/>
      <c r="N200" s="616"/>
      <c r="O200" s="616"/>
      <c r="P200" s="616"/>
      <c r="Q200" s="616"/>
      <c r="R200" s="616"/>
      <c r="S200" s="616"/>
      <c r="T200" s="616"/>
      <c r="U200" s="616"/>
      <c r="V200" s="616"/>
      <c r="W200" s="616"/>
    </row>
    <row r="201" spans="2:24" x14ac:dyDescent="0.25">
      <c r="B201" s="614"/>
      <c r="C201" s="615"/>
      <c r="D201" s="522"/>
      <c r="F201" s="616"/>
      <c r="G201" s="617"/>
      <c r="H201" s="617"/>
      <c r="I201" s="617"/>
      <c r="J201" s="617"/>
      <c r="K201" s="617"/>
      <c r="L201" s="619"/>
      <c r="M201" s="620"/>
      <c r="N201" s="625" t="s">
        <v>181</v>
      </c>
      <c r="O201" s="633" t="s">
        <v>44</v>
      </c>
      <c r="P201" s="634"/>
      <c r="Q201" s="628"/>
      <c r="R201" s="600"/>
      <c r="S201" s="600"/>
      <c r="T201" s="600"/>
      <c r="U201" s="600"/>
      <c r="V201" s="600"/>
      <c r="W201" s="520"/>
    </row>
    <row r="202" spans="2:24" x14ac:dyDescent="0.25">
      <c r="B202" s="614"/>
      <c r="C202" s="615"/>
      <c r="D202" s="522"/>
      <c r="F202" s="616"/>
      <c r="G202" s="617"/>
      <c r="H202" s="617"/>
      <c r="I202" s="617"/>
      <c r="J202" s="617"/>
      <c r="K202" s="617"/>
      <c r="L202" s="621"/>
      <c r="M202" s="622"/>
      <c r="N202" s="626"/>
      <c r="O202" s="629" t="s">
        <v>229</v>
      </c>
      <c r="P202" s="579"/>
      <c r="Q202" s="614"/>
      <c r="R202" s="552"/>
      <c r="S202" s="552"/>
      <c r="T202" s="552"/>
      <c r="U202" s="552"/>
      <c r="V202" s="552"/>
      <c r="W202" s="522"/>
    </row>
    <row r="203" spans="2:24" x14ac:dyDescent="0.25">
      <c r="B203" s="614"/>
      <c r="C203" s="615"/>
      <c r="D203" s="522"/>
      <c r="F203" s="616"/>
      <c r="G203" s="617"/>
      <c r="H203" s="617"/>
      <c r="I203" s="617"/>
      <c r="J203" s="617"/>
      <c r="K203" s="617"/>
      <c r="L203" s="623"/>
      <c r="M203" s="624"/>
      <c r="N203" s="627"/>
      <c r="O203" s="630"/>
      <c r="P203" s="631"/>
      <c r="Q203" s="614"/>
      <c r="R203" s="552"/>
      <c r="S203" s="552"/>
      <c r="T203" s="552"/>
      <c r="U203" s="552"/>
      <c r="V203" s="552"/>
      <c r="W203" s="522"/>
    </row>
    <row r="204" spans="2:24" x14ac:dyDescent="0.25">
      <c r="B204" s="523"/>
      <c r="C204" s="603"/>
      <c r="D204" s="524"/>
      <c r="F204" s="618"/>
      <c r="G204" s="618"/>
      <c r="H204" s="618"/>
      <c r="I204" s="618"/>
      <c r="J204" s="618"/>
      <c r="K204" s="618"/>
      <c r="L204" s="770"/>
      <c r="M204" s="670"/>
      <c r="N204" s="258">
        <f>N210+N227+N240</f>
        <v>0</v>
      </c>
      <c r="O204" s="678" t="str">
        <f>IF(N204=0,"",(N204*1000/$P$8)/$T$5)</f>
        <v/>
      </c>
      <c r="P204" s="679"/>
      <c r="Q204" s="523"/>
      <c r="R204" s="603"/>
      <c r="S204" s="603"/>
      <c r="T204" s="603"/>
      <c r="U204" s="603"/>
      <c r="V204" s="603"/>
      <c r="W204" s="524"/>
    </row>
    <row r="205" spans="2:24" x14ac:dyDescent="0.25">
      <c r="D205" s="30"/>
    </row>
    <row r="207" spans="2:24" x14ac:dyDescent="0.25">
      <c r="C207" s="519" t="s">
        <v>49</v>
      </c>
      <c r="D207" s="520"/>
      <c r="F207" s="680" t="s">
        <v>23</v>
      </c>
      <c r="G207" s="684" t="s">
        <v>189</v>
      </c>
      <c r="H207" s="685"/>
      <c r="I207" s="685"/>
      <c r="J207" s="685"/>
      <c r="K207" s="686"/>
      <c r="L207" s="693"/>
      <c r="M207" s="694"/>
      <c r="N207" s="699" t="s">
        <v>181</v>
      </c>
      <c r="O207" s="671" t="s">
        <v>44</v>
      </c>
      <c r="P207" s="672"/>
      <c r="Q207" s="593" t="s">
        <v>191</v>
      </c>
      <c r="R207" s="594"/>
      <c r="S207" s="597" t="s">
        <v>192</v>
      </c>
      <c r="T207" s="599" t="s">
        <v>193</v>
      </c>
      <c r="U207" s="600"/>
      <c r="V207" s="601"/>
      <c r="W207" s="605" t="s">
        <v>194</v>
      </c>
    </row>
    <row r="208" spans="2:24" x14ac:dyDescent="0.25">
      <c r="C208" s="521"/>
      <c r="D208" s="522"/>
      <c r="F208" s="681"/>
      <c r="G208" s="687"/>
      <c r="H208" s="688"/>
      <c r="I208" s="688"/>
      <c r="J208" s="688"/>
      <c r="K208" s="689"/>
      <c r="L208" s="695"/>
      <c r="M208" s="696"/>
      <c r="N208" s="700"/>
      <c r="O208" s="607" t="s">
        <v>230</v>
      </c>
      <c r="P208" s="579"/>
      <c r="Q208" s="595"/>
      <c r="R208" s="596"/>
      <c r="S208" s="598"/>
      <c r="T208" s="602"/>
      <c r="U208" s="603"/>
      <c r="V208" s="604"/>
      <c r="W208" s="606"/>
    </row>
    <row r="209" spans="3:23" x14ac:dyDescent="0.25">
      <c r="C209" s="614"/>
      <c r="D209" s="522"/>
      <c r="F209" s="681"/>
      <c r="G209" s="687"/>
      <c r="H209" s="688"/>
      <c r="I209" s="688"/>
      <c r="J209" s="688"/>
      <c r="K209" s="689"/>
      <c r="L209" s="697"/>
      <c r="M209" s="698"/>
      <c r="N209" s="701"/>
      <c r="O209" s="580"/>
      <c r="P209" s="581"/>
      <c r="Q209" s="259"/>
      <c r="R209" s="260"/>
      <c r="S209" s="259"/>
      <c r="T209" s="261"/>
      <c r="U209" s="262"/>
      <c r="V209" s="263"/>
      <c r="W209" s="264"/>
    </row>
    <row r="210" spans="3:23" x14ac:dyDescent="0.25">
      <c r="C210" s="523"/>
      <c r="D210" s="524"/>
      <c r="F210" s="762"/>
      <c r="G210" s="690"/>
      <c r="H210" s="691"/>
      <c r="I210" s="691"/>
      <c r="J210" s="691"/>
      <c r="K210" s="692"/>
      <c r="L210" s="608"/>
      <c r="M210" s="609"/>
      <c r="N210" s="227">
        <f>SUM(N212:N222)</f>
        <v>0</v>
      </c>
      <c r="O210" s="632" t="str">
        <f>IF(N210=0,"",(N210*1000/$P$8)/$T$5)</f>
        <v/>
      </c>
      <c r="P210" s="522"/>
      <c r="Q210" s="610">
        <f>IF(SUM(Q212:R218)=0,0,SUM(Q212:R218))</f>
        <v>0</v>
      </c>
      <c r="R210" s="611"/>
      <c r="S210" s="266" t="str">
        <f t="shared" ref="S210" si="41">IF(L210=0,"",L210-Q210)</f>
        <v/>
      </c>
      <c r="T210" s="612" t="str">
        <f>IF(L210=0,"",SUM(Q212:R218)/L210)</f>
        <v/>
      </c>
      <c r="U210" s="603"/>
      <c r="V210" s="604"/>
      <c r="W210" s="229" t="str">
        <f>IF(D213=0,"",SUM(H214:H216)/D213)</f>
        <v/>
      </c>
    </row>
    <row r="211" spans="3:23" ht="17.25" x14ac:dyDescent="0.25">
      <c r="D211" s="230"/>
      <c r="F211" s="218"/>
      <c r="G211" s="231"/>
      <c r="H211" s="231"/>
      <c r="I211" s="231"/>
      <c r="J211" s="231"/>
      <c r="K211" s="231"/>
      <c r="L211" s="552"/>
      <c r="M211" s="552"/>
      <c r="N211" s="232"/>
    </row>
    <row r="212" spans="3:23" x14ac:dyDescent="0.25">
      <c r="D212" s="553" t="s">
        <v>53</v>
      </c>
      <c r="F212" s="233" t="s">
        <v>58</v>
      </c>
      <c r="G212" s="869" t="s">
        <v>231</v>
      </c>
      <c r="H212" s="667"/>
      <c r="I212" s="667"/>
      <c r="J212" s="667"/>
      <c r="K212" s="668"/>
      <c r="L212" s="585"/>
      <c r="M212" s="515"/>
      <c r="N212" s="234">
        <f>N32+N167+N122+N76</f>
        <v>0</v>
      </c>
      <c r="O212" s="768" t="str">
        <f>IF(N212=0,"",(N212*1000/$P$8)/$T$5)</f>
        <v/>
      </c>
      <c r="P212" s="769"/>
      <c r="Q212" s="586">
        <f>Q32+Q167+Q122+Q76</f>
        <v>0</v>
      </c>
      <c r="R212" s="587"/>
      <c r="S212" s="266" t="str">
        <f t="shared" ref="S212:S218" si="42">IF(L212=0,"",L212-Q212)</f>
        <v/>
      </c>
      <c r="T212" s="588" t="str">
        <f>IF(L212=0,"",Q212/L212)</f>
        <v/>
      </c>
      <c r="U212" s="588"/>
      <c r="V212" s="588"/>
      <c r="W212" s="229" t="str">
        <f>IF(R212=0," ",(CONCATENATE(#REF!," / ",R212)))</f>
        <v xml:space="preserve"> </v>
      </c>
    </row>
    <row r="213" spans="3:23" x14ac:dyDescent="0.25">
      <c r="D213" s="554"/>
      <c r="F213" s="267" t="s">
        <v>59</v>
      </c>
      <c r="G213" s="582" t="s">
        <v>232</v>
      </c>
      <c r="H213" s="583"/>
      <c r="I213" s="583"/>
      <c r="J213" s="583"/>
      <c r="K213" s="584"/>
      <c r="L213" s="585"/>
      <c r="M213" s="515"/>
      <c r="N213" s="234">
        <f t="shared" ref="N213:N222" si="43">N33+N168+N123+N77</f>
        <v>0</v>
      </c>
      <c r="O213" s="592" t="str">
        <f>IF(N213=0,"",(N213*1000/$P$8)/$T$5)</f>
        <v/>
      </c>
      <c r="P213" s="515"/>
      <c r="Q213" s="586">
        <f t="shared" ref="Q213:Q222" si="44">Q33+Q168+Q123+Q77</f>
        <v>0</v>
      </c>
      <c r="R213" s="587"/>
      <c r="S213" s="268" t="str">
        <f t="shared" si="42"/>
        <v/>
      </c>
      <c r="T213" s="588" t="str">
        <f t="shared" ref="T213:T222" si="45">IF(L213=0,"",Q213/L213)</f>
        <v/>
      </c>
      <c r="U213" s="588"/>
      <c r="V213" s="588"/>
      <c r="W213" s="229" t="str">
        <f>IF(R213=0," ",(CONCATENATE(#REF!," / ",R213)))</f>
        <v xml:space="preserve"> </v>
      </c>
    </row>
    <row r="214" spans="3:23" x14ac:dyDescent="0.25">
      <c r="D214" s="555"/>
      <c r="F214" s="267" t="s">
        <v>60</v>
      </c>
      <c r="G214" s="582" t="s">
        <v>103</v>
      </c>
      <c r="H214" s="583"/>
      <c r="I214" s="583"/>
      <c r="J214" s="583"/>
      <c r="K214" s="584"/>
      <c r="L214" s="585"/>
      <c r="M214" s="515"/>
      <c r="N214" s="234">
        <f t="shared" si="43"/>
        <v>0</v>
      </c>
      <c r="O214" s="592"/>
      <c r="P214" s="515" t="str">
        <f t="shared" ref="P214:P218" si="46">IF(N214=0,"",(N214*1000/$P$8)/$T$5)</f>
        <v/>
      </c>
      <c r="Q214" s="586">
        <f t="shared" si="44"/>
        <v>0</v>
      </c>
      <c r="R214" s="587"/>
      <c r="S214" s="268" t="str">
        <f t="shared" si="42"/>
        <v/>
      </c>
      <c r="T214" s="588" t="str">
        <f t="shared" si="45"/>
        <v/>
      </c>
      <c r="U214" s="588"/>
      <c r="V214" s="588"/>
      <c r="W214" s="229" t="str">
        <f>IF(R214=0," ",(CONCATENATE(#REF!," / ",R214)))</f>
        <v xml:space="preserve"> </v>
      </c>
    </row>
    <row r="215" spans="3:23" x14ac:dyDescent="0.25">
      <c r="D215" s="555"/>
      <c r="F215" s="267" t="s">
        <v>62</v>
      </c>
      <c r="G215" s="582"/>
      <c r="H215" s="583"/>
      <c r="I215" s="583"/>
      <c r="J215" s="583"/>
      <c r="K215" s="584"/>
      <c r="L215" s="585"/>
      <c r="M215" s="515"/>
      <c r="N215" s="234">
        <f t="shared" si="43"/>
        <v>0</v>
      </c>
      <c r="O215" s="592"/>
      <c r="P215" s="515" t="str">
        <f t="shared" si="46"/>
        <v/>
      </c>
      <c r="Q215" s="586">
        <f t="shared" si="44"/>
        <v>0</v>
      </c>
      <c r="R215" s="587"/>
      <c r="S215" s="268" t="str">
        <f t="shared" si="42"/>
        <v/>
      </c>
      <c r="T215" s="588" t="str">
        <f t="shared" si="45"/>
        <v/>
      </c>
      <c r="U215" s="588"/>
      <c r="V215" s="588"/>
      <c r="W215" s="229" t="str">
        <f>IF(R215=0," ",(CONCATENATE(#REF!," / ",R215)))</f>
        <v xml:space="preserve"> </v>
      </c>
    </row>
    <row r="216" spans="3:23" x14ac:dyDescent="0.25">
      <c r="D216" s="555"/>
      <c r="F216" s="267" t="s">
        <v>63</v>
      </c>
      <c r="G216" s="582"/>
      <c r="H216" s="583"/>
      <c r="I216" s="583"/>
      <c r="J216" s="583"/>
      <c r="K216" s="584"/>
      <c r="L216" s="585"/>
      <c r="M216" s="515"/>
      <c r="N216" s="234">
        <f>N36+N171+N126+N80</f>
        <v>0</v>
      </c>
      <c r="O216" s="592"/>
      <c r="P216" s="515" t="str">
        <f t="shared" si="46"/>
        <v/>
      </c>
      <c r="Q216" s="586">
        <f t="shared" si="44"/>
        <v>0</v>
      </c>
      <c r="R216" s="587"/>
      <c r="S216" s="268" t="str">
        <f t="shared" si="42"/>
        <v/>
      </c>
      <c r="T216" s="588" t="str">
        <f t="shared" si="45"/>
        <v/>
      </c>
      <c r="U216" s="588"/>
      <c r="V216" s="588"/>
      <c r="W216" s="229" t="str">
        <f>IF(R216=0," ",(CONCATENATE(#REF!," / ",R216)))</f>
        <v xml:space="preserve"> </v>
      </c>
    </row>
    <row r="217" spans="3:23" x14ac:dyDescent="0.25">
      <c r="D217" s="555"/>
      <c r="F217" s="267" t="s">
        <v>110</v>
      </c>
      <c r="G217" s="582"/>
      <c r="H217" s="583"/>
      <c r="I217" s="583"/>
      <c r="J217" s="583"/>
      <c r="K217" s="584"/>
      <c r="L217" s="585"/>
      <c r="M217" s="515"/>
      <c r="N217" s="234">
        <f t="shared" si="43"/>
        <v>0</v>
      </c>
      <c r="O217" s="592"/>
      <c r="P217" s="515" t="str">
        <f t="shared" si="46"/>
        <v/>
      </c>
      <c r="Q217" s="586">
        <f t="shared" si="44"/>
        <v>0</v>
      </c>
      <c r="R217" s="587"/>
      <c r="S217" s="268" t="str">
        <f t="shared" si="42"/>
        <v/>
      </c>
      <c r="T217" s="588" t="str">
        <f t="shared" si="45"/>
        <v/>
      </c>
      <c r="U217" s="588"/>
      <c r="V217" s="588"/>
      <c r="W217" s="229" t="str">
        <f>IF(R217=0," ",(CONCATENATE(#REF!," / ",R217)))</f>
        <v xml:space="preserve"> </v>
      </c>
    </row>
    <row r="218" spans="3:23" x14ac:dyDescent="0.25">
      <c r="D218" s="555"/>
      <c r="F218" s="267" t="s">
        <v>111</v>
      </c>
      <c r="G218" s="582"/>
      <c r="H218" s="583"/>
      <c r="I218" s="583"/>
      <c r="J218" s="583"/>
      <c r="K218" s="584"/>
      <c r="L218" s="585"/>
      <c r="M218" s="515"/>
      <c r="N218" s="234">
        <f t="shared" si="43"/>
        <v>0</v>
      </c>
      <c r="O218" s="592"/>
      <c r="P218" s="515" t="str">
        <f t="shared" si="46"/>
        <v/>
      </c>
      <c r="Q218" s="586">
        <f t="shared" si="44"/>
        <v>0</v>
      </c>
      <c r="R218" s="587"/>
      <c r="S218" s="268" t="str">
        <f t="shared" si="42"/>
        <v/>
      </c>
      <c r="T218" s="588" t="str">
        <f t="shared" si="45"/>
        <v/>
      </c>
      <c r="U218" s="588"/>
      <c r="V218" s="588"/>
      <c r="W218" s="229" t="str">
        <f>IF(R218=0," ",(CONCATENATE(#REF!," / ",R218)))</f>
        <v xml:space="preserve"> </v>
      </c>
    </row>
    <row r="219" spans="3:23" x14ac:dyDescent="0.25">
      <c r="D219" s="555"/>
      <c r="F219" s="267" t="s">
        <v>112</v>
      </c>
      <c r="G219" s="582"/>
      <c r="H219" s="583"/>
      <c r="I219" s="583"/>
      <c r="J219" s="583"/>
      <c r="K219" s="584"/>
      <c r="L219" s="585"/>
      <c r="M219" s="515"/>
      <c r="N219" s="234">
        <f t="shared" si="43"/>
        <v>0</v>
      </c>
      <c r="O219" s="592"/>
      <c r="P219" s="515"/>
      <c r="Q219" s="586">
        <f t="shared" si="44"/>
        <v>0</v>
      </c>
      <c r="R219" s="587"/>
      <c r="S219" s="268"/>
      <c r="T219" s="588" t="str">
        <f t="shared" si="45"/>
        <v/>
      </c>
      <c r="U219" s="588"/>
      <c r="V219" s="588"/>
      <c r="W219" s="229"/>
    </row>
    <row r="220" spans="3:23" x14ac:dyDescent="0.25">
      <c r="D220" s="555"/>
      <c r="F220" s="267" t="s">
        <v>113</v>
      </c>
      <c r="G220" s="582"/>
      <c r="H220" s="583"/>
      <c r="I220" s="583"/>
      <c r="J220" s="583"/>
      <c r="K220" s="584"/>
      <c r="L220" s="585"/>
      <c r="M220" s="515"/>
      <c r="N220" s="234">
        <f t="shared" si="43"/>
        <v>0</v>
      </c>
      <c r="O220" s="592"/>
      <c r="P220" s="515"/>
      <c r="Q220" s="586">
        <f t="shared" si="44"/>
        <v>0</v>
      </c>
      <c r="R220" s="587"/>
      <c r="S220" s="268"/>
      <c r="T220" s="588" t="str">
        <f t="shared" si="45"/>
        <v/>
      </c>
      <c r="U220" s="588"/>
      <c r="V220" s="588"/>
      <c r="W220" s="229"/>
    </row>
    <row r="221" spans="3:23" x14ac:dyDescent="0.25">
      <c r="D221" s="555"/>
      <c r="F221" s="267" t="s">
        <v>233</v>
      </c>
      <c r="G221" s="582"/>
      <c r="H221" s="583"/>
      <c r="I221" s="583"/>
      <c r="J221" s="583"/>
      <c r="K221" s="584"/>
      <c r="L221" s="585"/>
      <c r="M221" s="515"/>
      <c r="N221" s="234">
        <f t="shared" si="43"/>
        <v>0</v>
      </c>
      <c r="O221" s="592"/>
      <c r="P221" s="515"/>
      <c r="Q221" s="586">
        <f t="shared" si="44"/>
        <v>0</v>
      </c>
      <c r="R221" s="587"/>
      <c r="S221" s="268"/>
      <c r="T221" s="588" t="str">
        <f t="shared" si="45"/>
        <v/>
      </c>
      <c r="U221" s="588"/>
      <c r="V221" s="588"/>
      <c r="W221" s="229"/>
    </row>
    <row r="222" spans="3:23" x14ac:dyDescent="0.25">
      <c r="D222" s="556"/>
      <c r="F222" s="269" t="s">
        <v>234</v>
      </c>
      <c r="G222" s="582"/>
      <c r="H222" s="583"/>
      <c r="I222" s="583"/>
      <c r="J222" s="583"/>
      <c r="K222" s="584"/>
      <c r="L222" s="866"/>
      <c r="M222" s="867"/>
      <c r="N222" s="234">
        <f t="shared" si="43"/>
        <v>0</v>
      </c>
      <c r="O222" s="868"/>
      <c r="P222" s="867"/>
      <c r="Q222" s="586">
        <f t="shared" si="44"/>
        <v>0</v>
      </c>
      <c r="R222" s="587"/>
      <c r="S222" s="270"/>
      <c r="T222" s="588" t="str">
        <f t="shared" si="45"/>
        <v/>
      </c>
      <c r="U222" s="588"/>
      <c r="V222" s="588"/>
      <c r="W222" s="229"/>
    </row>
    <row r="224" spans="3:23" x14ac:dyDescent="0.25">
      <c r="C224" s="519" t="s">
        <v>49</v>
      </c>
      <c r="D224" s="520"/>
      <c r="F224" s="731" t="s">
        <v>199</v>
      </c>
      <c r="G224" s="735" t="s">
        <v>200</v>
      </c>
      <c r="H224" s="736"/>
      <c r="I224" s="736"/>
      <c r="J224" s="736"/>
      <c r="K224" s="737"/>
      <c r="L224" s="744"/>
      <c r="M224" s="745"/>
      <c r="N224" s="564" t="s">
        <v>181</v>
      </c>
      <c r="O224" s="760" t="s">
        <v>44</v>
      </c>
      <c r="P224" s="761"/>
      <c r="Q224" s="567" t="s">
        <v>191</v>
      </c>
      <c r="R224" s="568"/>
      <c r="S224" s="571" t="s">
        <v>192</v>
      </c>
      <c r="T224" s="573" t="s">
        <v>193</v>
      </c>
      <c r="U224" s="574"/>
      <c r="V224" s="575"/>
      <c r="W224" s="576" t="s">
        <v>194</v>
      </c>
    </row>
    <row r="225" spans="3:23" x14ac:dyDescent="0.25">
      <c r="C225" s="521"/>
      <c r="D225" s="522"/>
      <c r="F225" s="732"/>
      <c r="G225" s="738"/>
      <c r="H225" s="739"/>
      <c r="I225" s="739"/>
      <c r="J225" s="739"/>
      <c r="K225" s="740"/>
      <c r="L225" s="746"/>
      <c r="M225" s="747"/>
      <c r="N225" s="565"/>
      <c r="O225" s="578" t="s">
        <v>230</v>
      </c>
      <c r="P225" s="579"/>
      <c r="Q225" s="569"/>
      <c r="R225" s="570"/>
      <c r="S225" s="572"/>
      <c r="T225" s="549"/>
      <c r="U225" s="550"/>
      <c r="V225" s="551"/>
      <c r="W225" s="577"/>
    </row>
    <row r="226" spans="3:23" x14ac:dyDescent="0.25">
      <c r="C226" s="614"/>
      <c r="D226" s="522"/>
      <c r="F226" s="732"/>
      <c r="G226" s="738"/>
      <c r="H226" s="739"/>
      <c r="I226" s="739"/>
      <c r="J226" s="739"/>
      <c r="K226" s="740"/>
      <c r="L226" s="748"/>
      <c r="M226" s="749"/>
      <c r="N226" s="566"/>
      <c r="O226" s="580"/>
      <c r="P226" s="581"/>
      <c r="Q226" s="271"/>
      <c r="R226" s="272"/>
      <c r="S226" s="259"/>
      <c r="T226" s="261"/>
      <c r="U226" s="262"/>
      <c r="V226" s="263"/>
      <c r="W226" s="264"/>
    </row>
    <row r="227" spans="3:23" x14ac:dyDescent="0.25">
      <c r="C227" s="523"/>
      <c r="D227" s="524"/>
      <c r="F227" s="758"/>
      <c r="G227" s="741"/>
      <c r="H227" s="742"/>
      <c r="I227" s="742"/>
      <c r="J227" s="742"/>
      <c r="K227" s="743"/>
      <c r="L227" s="547"/>
      <c r="M227" s="548"/>
      <c r="N227" s="241">
        <f>SUM(N229:N236)</f>
        <v>0</v>
      </c>
      <c r="O227" s="767" t="str">
        <f>IF(N227=0,"",(N227*1000/$P$8)/$T$5)</f>
        <v/>
      </c>
      <c r="P227" s="522"/>
      <c r="Q227" s="547">
        <f>IF(SUM(Q229:R235)=0,0,SUM(Q229:R235))</f>
        <v>0</v>
      </c>
      <c r="R227" s="548"/>
      <c r="S227" s="273" t="str">
        <f t="shared" ref="S227" si="47">IF(L227=0,"",L227-Q227)</f>
        <v/>
      </c>
      <c r="T227" s="549" t="str">
        <f>IF(L227=0,"",SUM(Q229:R235)/L227)</f>
        <v/>
      </c>
      <c r="U227" s="550"/>
      <c r="V227" s="551"/>
      <c r="W227" s="229"/>
    </row>
    <row r="228" spans="3:23" ht="17.25" x14ac:dyDescent="0.25">
      <c r="D228" s="230"/>
      <c r="F228" s="218"/>
      <c r="G228" s="231"/>
      <c r="H228" s="231"/>
      <c r="I228" s="231"/>
      <c r="J228" s="231"/>
      <c r="K228" s="231"/>
      <c r="L228" s="552"/>
      <c r="M228" s="552"/>
      <c r="N228" s="244"/>
      <c r="T228" s="244"/>
      <c r="U228" s="244"/>
      <c r="V228" s="244"/>
    </row>
    <row r="229" spans="3:23" x14ac:dyDescent="0.25">
      <c r="D229" s="553" t="s">
        <v>53</v>
      </c>
      <c r="F229" s="274" t="s">
        <v>201</v>
      </c>
      <c r="G229" s="557" t="s">
        <v>202</v>
      </c>
      <c r="H229" s="558"/>
      <c r="I229" s="558"/>
      <c r="J229" s="558"/>
      <c r="K229" s="559"/>
      <c r="L229" s="560"/>
      <c r="M229" s="515"/>
      <c r="N229" s="246">
        <f t="shared" ref="N229:N236" si="48">N48+N184+N139+N93</f>
        <v>0</v>
      </c>
      <c r="O229" s="561" t="str">
        <f>IF(N229=0,"",(N229*1000/$P$8)/$T$5)</f>
        <v/>
      </c>
      <c r="P229" s="562"/>
      <c r="Q229" s="516">
        <f t="shared" ref="Q229:R236" si="49">Q49+Q184+Q139+Q93</f>
        <v>0</v>
      </c>
      <c r="R229" s="517"/>
      <c r="S229" s="242" t="str">
        <f t="shared" ref="S229:S236" si="50">IF(L229=0,"",L229-Q229)</f>
        <v/>
      </c>
      <c r="T229" s="518" t="str">
        <f>IF(L229=0,"",Q229/L229)</f>
        <v/>
      </c>
      <c r="U229" s="518"/>
      <c r="V229" s="518"/>
      <c r="W229" s="229"/>
    </row>
    <row r="230" spans="3:23" x14ac:dyDescent="0.25">
      <c r="D230" s="554"/>
      <c r="F230" s="275" t="s">
        <v>203</v>
      </c>
      <c r="G230" s="511" t="s">
        <v>204</v>
      </c>
      <c r="H230" s="512"/>
      <c r="I230" s="512"/>
      <c r="J230" s="512"/>
      <c r="K230" s="513"/>
      <c r="L230" s="560"/>
      <c r="M230" s="515"/>
      <c r="N230" s="248">
        <f t="shared" si="48"/>
        <v>0</v>
      </c>
      <c r="O230" s="514" t="str">
        <f>IF(N230=0,"",(N230*1000/$P$8)/$T$5)</f>
        <v/>
      </c>
      <c r="P230" s="515"/>
      <c r="Q230" s="516">
        <f t="shared" si="49"/>
        <v>0</v>
      </c>
      <c r="R230" s="517">
        <f t="shared" si="49"/>
        <v>0</v>
      </c>
      <c r="S230" s="249" t="str">
        <f t="shared" si="50"/>
        <v/>
      </c>
      <c r="T230" s="518" t="str">
        <f t="shared" ref="T230:T236" si="51">IF(L230=0,"",Q230/L230)</f>
        <v/>
      </c>
      <c r="U230" s="518"/>
      <c r="V230" s="518"/>
      <c r="W230" s="229"/>
    </row>
    <row r="231" spans="3:23" x14ac:dyDescent="0.25">
      <c r="D231" s="555"/>
      <c r="F231" s="275" t="s">
        <v>205</v>
      </c>
      <c r="G231" s="511" t="s">
        <v>206</v>
      </c>
      <c r="H231" s="512"/>
      <c r="I231" s="512"/>
      <c r="J231" s="512"/>
      <c r="K231" s="513"/>
      <c r="L231" s="560"/>
      <c r="M231" s="515"/>
      <c r="N231" s="248">
        <f t="shared" si="48"/>
        <v>0</v>
      </c>
      <c r="O231" s="514"/>
      <c r="P231" s="515" t="str">
        <f t="shared" ref="P231:P236" si="52">IF(N231=0,"",(N231*1000/$P$8)/$T$5)</f>
        <v/>
      </c>
      <c r="Q231" s="516">
        <f t="shared" si="49"/>
        <v>0</v>
      </c>
      <c r="R231" s="517">
        <f t="shared" si="49"/>
        <v>0</v>
      </c>
      <c r="S231" s="249" t="str">
        <f t="shared" si="50"/>
        <v/>
      </c>
      <c r="T231" s="518" t="str">
        <f t="shared" si="51"/>
        <v/>
      </c>
      <c r="U231" s="518"/>
      <c r="V231" s="518"/>
      <c r="W231" s="229"/>
    </row>
    <row r="232" spans="3:23" x14ac:dyDescent="0.25">
      <c r="D232" s="555"/>
      <c r="F232" s="275" t="s">
        <v>207</v>
      </c>
      <c r="G232" s="511"/>
      <c r="H232" s="512"/>
      <c r="I232" s="512"/>
      <c r="J232" s="512"/>
      <c r="K232" s="513"/>
      <c r="L232" s="560"/>
      <c r="M232" s="515"/>
      <c r="N232" s="248">
        <f t="shared" si="48"/>
        <v>0</v>
      </c>
      <c r="O232" s="514"/>
      <c r="P232" s="515" t="str">
        <f t="shared" si="52"/>
        <v/>
      </c>
      <c r="Q232" s="516">
        <f t="shared" si="49"/>
        <v>0</v>
      </c>
      <c r="R232" s="517">
        <f t="shared" si="49"/>
        <v>0</v>
      </c>
      <c r="S232" s="249" t="str">
        <f t="shared" si="50"/>
        <v/>
      </c>
      <c r="T232" s="518" t="str">
        <f t="shared" si="51"/>
        <v/>
      </c>
      <c r="U232" s="518"/>
      <c r="V232" s="518"/>
      <c r="W232" s="229"/>
    </row>
    <row r="233" spans="3:23" x14ac:dyDescent="0.25">
      <c r="D233" s="555"/>
      <c r="F233" s="275" t="s">
        <v>208</v>
      </c>
      <c r="G233" s="511"/>
      <c r="H233" s="512"/>
      <c r="I233" s="512"/>
      <c r="J233" s="512"/>
      <c r="K233" s="513"/>
      <c r="L233" s="560"/>
      <c r="M233" s="515"/>
      <c r="N233" s="248">
        <f t="shared" si="48"/>
        <v>0</v>
      </c>
      <c r="O233" s="514"/>
      <c r="P233" s="515" t="str">
        <f t="shared" si="52"/>
        <v/>
      </c>
      <c r="Q233" s="516">
        <f t="shared" si="49"/>
        <v>0</v>
      </c>
      <c r="R233" s="517">
        <f t="shared" si="49"/>
        <v>0</v>
      </c>
      <c r="S233" s="249" t="str">
        <f t="shared" si="50"/>
        <v/>
      </c>
      <c r="T233" s="518" t="str">
        <f t="shared" si="51"/>
        <v/>
      </c>
      <c r="U233" s="518"/>
      <c r="V233" s="518"/>
      <c r="W233" s="229"/>
    </row>
    <row r="234" spans="3:23" x14ac:dyDescent="0.25">
      <c r="D234" s="555"/>
      <c r="F234" s="275" t="s">
        <v>209</v>
      </c>
      <c r="G234" s="511"/>
      <c r="H234" s="512"/>
      <c r="I234" s="512"/>
      <c r="J234" s="512"/>
      <c r="K234" s="513"/>
      <c r="L234" s="560"/>
      <c r="M234" s="515"/>
      <c r="N234" s="248">
        <f t="shared" si="48"/>
        <v>0</v>
      </c>
      <c r="O234" s="514"/>
      <c r="P234" s="515" t="str">
        <f t="shared" si="52"/>
        <v/>
      </c>
      <c r="Q234" s="516">
        <f t="shared" si="49"/>
        <v>0</v>
      </c>
      <c r="R234" s="517">
        <f t="shared" si="49"/>
        <v>0</v>
      </c>
      <c r="S234" s="249" t="str">
        <f t="shared" si="50"/>
        <v/>
      </c>
      <c r="T234" s="518" t="str">
        <f t="shared" si="51"/>
        <v/>
      </c>
      <c r="U234" s="518"/>
      <c r="V234" s="518"/>
      <c r="W234" s="229"/>
    </row>
    <row r="235" spans="3:23" x14ac:dyDescent="0.25">
      <c r="D235" s="555"/>
      <c r="F235" s="275" t="s">
        <v>210</v>
      </c>
      <c r="G235" s="511"/>
      <c r="H235" s="512"/>
      <c r="I235" s="512"/>
      <c r="J235" s="512"/>
      <c r="K235" s="513"/>
      <c r="L235" s="560"/>
      <c r="M235" s="515"/>
      <c r="N235" s="248">
        <f t="shared" si="48"/>
        <v>0</v>
      </c>
      <c r="O235" s="514"/>
      <c r="P235" s="515" t="str">
        <f t="shared" si="52"/>
        <v/>
      </c>
      <c r="Q235" s="516">
        <f t="shared" si="49"/>
        <v>0</v>
      </c>
      <c r="R235" s="517">
        <f t="shared" si="49"/>
        <v>0</v>
      </c>
      <c r="S235" s="250" t="str">
        <f t="shared" si="50"/>
        <v/>
      </c>
      <c r="T235" s="518" t="str">
        <f t="shared" si="51"/>
        <v/>
      </c>
      <c r="U235" s="518"/>
      <c r="V235" s="518"/>
      <c r="W235" s="229"/>
    </row>
    <row r="236" spans="3:23" x14ac:dyDescent="0.25">
      <c r="D236" s="556"/>
      <c r="F236" s="276" t="s">
        <v>211</v>
      </c>
      <c r="G236" s="660"/>
      <c r="H236" s="661"/>
      <c r="I236" s="661"/>
      <c r="J236" s="661"/>
      <c r="K236" s="662"/>
      <c r="L236" s="560"/>
      <c r="M236" s="515"/>
      <c r="N236" s="252">
        <f t="shared" si="48"/>
        <v>0</v>
      </c>
      <c r="O236" s="514"/>
      <c r="P236" s="515" t="str">
        <f t="shared" si="52"/>
        <v/>
      </c>
      <c r="Q236" s="516">
        <f t="shared" si="49"/>
        <v>0</v>
      </c>
      <c r="R236" s="517">
        <f t="shared" si="49"/>
        <v>0</v>
      </c>
      <c r="S236" s="253" t="str">
        <f t="shared" si="50"/>
        <v/>
      </c>
      <c r="T236" s="563" t="str">
        <f t="shared" si="51"/>
        <v/>
      </c>
      <c r="U236" s="563"/>
      <c r="V236" s="563"/>
      <c r="W236" s="229"/>
    </row>
    <row r="238" spans="3:23" x14ac:dyDescent="0.25">
      <c r="C238" s="519" t="s">
        <v>49</v>
      </c>
      <c r="D238" s="520"/>
      <c r="F238" s="525" t="s">
        <v>212</v>
      </c>
      <c r="G238" s="528" t="s">
        <v>213</v>
      </c>
      <c r="H238" s="529"/>
      <c r="I238" s="529"/>
      <c r="J238" s="529"/>
      <c r="K238" s="530"/>
      <c r="L238" s="537"/>
      <c r="M238" s="538"/>
      <c r="N238" s="541" t="s">
        <v>181</v>
      </c>
      <c r="O238" s="658" t="s">
        <v>44</v>
      </c>
      <c r="P238" s="659"/>
      <c r="Q238" s="543" t="s">
        <v>191</v>
      </c>
      <c r="R238" s="544"/>
      <c r="S238" s="643" t="s">
        <v>192</v>
      </c>
      <c r="T238" s="645" t="s">
        <v>193</v>
      </c>
      <c r="U238" s="646"/>
      <c r="V238" s="647"/>
      <c r="W238" s="509" t="s">
        <v>194</v>
      </c>
    </row>
    <row r="239" spans="3:23" x14ac:dyDescent="0.25">
      <c r="C239" s="521"/>
      <c r="D239" s="522"/>
      <c r="F239" s="526"/>
      <c r="G239" s="531"/>
      <c r="H239" s="532"/>
      <c r="I239" s="532"/>
      <c r="J239" s="532"/>
      <c r="K239" s="533"/>
      <c r="L239" s="539"/>
      <c r="M239" s="540"/>
      <c r="N239" s="542"/>
      <c r="O239" s="766" t="s">
        <v>186</v>
      </c>
      <c r="P239" s="673"/>
      <c r="Q239" s="545"/>
      <c r="R239" s="546"/>
      <c r="S239" s="644"/>
      <c r="T239" s="648"/>
      <c r="U239" s="649"/>
      <c r="V239" s="650"/>
      <c r="W239" s="510"/>
    </row>
    <row r="240" spans="3:23" x14ac:dyDescent="0.25">
      <c r="C240" s="523"/>
      <c r="D240" s="524"/>
      <c r="F240" s="527"/>
      <c r="G240" s="534"/>
      <c r="H240" s="535"/>
      <c r="I240" s="535"/>
      <c r="J240" s="535"/>
      <c r="K240" s="536"/>
      <c r="L240" s="653"/>
      <c r="M240" s="654"/>
      <c r="N240" s="254">
        <f>N242</f>
        <v>0</v>
      </c>
      <c r="O240" s="765" t="str">
        <f>IF(N240=0,"",(N240*1000/$P$8)/$T$5)</f>
        <v/>
      </c>
      <c r="P240" s="522"/>
      <c r="Q240" s="653">
        <f>IF(SUM(Q242:R248)=0,0,SUM(Q242:R248))</f>
        <v>0</v>
      </c>
      <c r="R240" s="654"/>
      <c r="S240" s="278" t="str">
        <f t="shared" ref="S240" si="53">IF(L240=0,"",L240-Q240)</f>
        <v/>
      </c>
      <c r="T240" s="648" t="str">
        <f>IF(L240=0,"",SUM(Q242:R248)/L240)</f>
        <v/>
      </c>
      <c r="U240" s="649"/>
      <c r="V240" s="650"/>
      <c r="W240" s="229"/>
    </row>
    <row r="241" spans="4:23" ht="17.25" x14ac:dyDescent="0.25">
      <c r="D241" s="230"/>
      <c r="F241" s="218"/>
      <c r="G241" s="231"/>
      <c r="H241" s="231"/>
      <c r="I241" s="231"/>
      <c r="J241" s="231"/>
      <c r="K241" s="231"/>
      <c r="L241" s="552"/>
      <c r="M241" s="552"/>
      <c r="N241" s="212"/>
      <c r="O241" s="212"/>
    </row>
    <row r="242" spans="4:23" x14ac:dyDescent="0.25">
      <c r="F242" s="277" t="s">
        <v>214</v>
      </c>
      <c r="G242" s="636" t="s">
        <v>215</v>
      </c>
      <c r="H242" s="637"/>
      <c r="I242" s="637"/>
      <c r="J242" s="637"/>
      <c r="K242" s="638"/>
      <c r="L242" s="763"/>
      <c r="M242" s="587"/>
      <c r="N242" s="256">
        <f>N59+N195+N150+N105</f>
        <v>0</v>
      </c>
      <c r="O242" s="764" t="str">
        <f>IF(N242=0,"",(N242*1000/$P$8)/$T$5)</f>
        <v/>
      </c>
      <c r="P242" s="587"/>
      <c r="Q242" s="641"/>
      <c r="R242" s="587"/>
      <c r="S242" s="279" t="str">
        <f t="shared" ref="S242" si="54">IF(L242=0,"",L242-Q242)</f>
        <v/>
      </c>
      <c r="T242" s="642" t="str">
        <f>IF(Q242=0,"",L242/Q242)</f>
        <v/>
      </c>
      <c r="U242" s="642"/>
      <c r="V242" s="642"/>
      <c r="W242" s="257" t="str">
        <f>IF(R242=0," ",(CONCATENATE(#REF!," / ",R242)))</f>
        <v xml:space="preserve"> </v>
      </c>
    </row>
  </sheetData>
  <mergeCells count="870">
    <mergeCell ref="I5:K5"/>
    <mergeCell ref="L5:O5"/>
    <mergeCell ref="Q5:R5"/>
    <mergeCell ref="T5:U5"/>
    <mergeCell ref="V5:W5"/>
    <mergeCell ref="F6:W6"/>
    <mergeCell ref="D1:W1"/>
    <mergeCell ref="A3:D17"/>
    <mergeCell ref="F3:G5"/>
    <mergeCell ref="I3:K4"/>
    <mergeCell ref="L3:O4"/>
    <mergeCell ref="Q3:R4"/>
    <mergeCell ref="S3:S4"/>
    <mergeCell ref="T3:W3"/>
    <mergeCell ref="T4:U4"/>
    <mergeCell ref="V4:W4"/>
    <mergeCell ref="M11:O11"/>
    <mergeCell ref="P11:Q11"/>
    <mergeCell ref="S11:T11"/>
    <mergeCell ref="J12:K12"/>
    <mergeCell ref="M12:O12"/>
    <mergeCell ref="P12:Q12"/>
    <mergeCell ref="S12:T12"/>
    <mergeCell ref="U8:W17"/>
    <mergeCell ref="J9:K9"/>
    <mergeCell ref="M9:O9"/>
    <mergeCell ref="P9:Q9"/>
    <mergeCell ref="S9:T9"/>
    <mergeCell ref="J10:K10"/>
    <mergeCell ref="M10:O10"/>
    <mergeCell ref="P10:Q10"/>
    <mergeCell ref="S10:T10"/>
    <mergeCell ref="J11:K11"/>
    <mergeCell ref="J16:K16"/>
    <mergeCell ref="M16:O16"/>
    <mergeCell ref="P16:Q16"/>
    <mergeCell ref="S16:T16"/>
    <mergeCell ref="J13:K13"/>
    <mergeCell ref="M13:O13"/>
    <mergeCell ref="P13:Q13"/>
    <mergeCell ref="S13:T13"/>
    <mergeCell ref="J14:K14"/>
    <mergeCell ref="M14:O14"/>
    <mergeCell ref="P14:Q14"/>
    <mergeCell ref="S14:T14"/>
    <mergeCell ref="J17:K17"/>
    <mergeCell ref="M17:O17"/>
    <mergeCell ref="P17:Q17"/>
    <mergeCell ref="S17:T17"/>
    <mergeCell ref="B19:D24"/>
    <mergeCell ref="F19:W20"/>
    <mergeCell ref="F21:K24"/>
    <mergeCell ref="L21:M23"/>
    <mergeCell ref="N21:N23"/>
    <mergeCell ref="O21:P21"/>
    <mergeCell ref="F7:G17"/>
    <mergeCell ref="J7:K7"/>
    <mergeCell ref="M7:O7"/>
    <mergeCell ref="P7:Q7"/>
    <mergeCell ref="S7:T7"/>
    <mergeCell ref="U7:W7"/>
    <mergeCell ref="J8:K8"/>
    <mergeCell ref="M8:O8"/>
    <mergeCell ref="P8:Q8"/>
    <mergeCell ref="S8:T8"/>
    <mergeCell ref="J15:K15"/>
    <mergeCell ref="M15:O15"/>
    <mergeCell ref="P15:Q15"/>
    <mergeCell ref="S15:T15"/>
    <mergeCell ref="C28:D30"/>
    <mergeCell ref="F28:F30"/>
    <mergeCell ref="G28:K30"/>
    <mergeCell ref="L28:M29"/>
    <mergeCell ref="N28:N29"/>
    <mergeCell ref="Q21:R23"/>
    <mergeCell ref="S21:S23"/>
    <mergeCell ref="T21:T23"/>
    <mergeCell ref="U21:W21"/>
    <mergeCell ref="O22:P23"/>
    <mergeCell ref="U22:W24"/>
    <mergeCell ref="O28:P28"/>
    <mergeCell ref="Q28:R29"/>
    <mergeCell ref="S28:S29"/>
    <mergeCell ref="T28:V29"/>
    <mergeCell ref="W28:W29"/>
    <mergeCell ref="O29:P29"/>
    <mergeCell ref="L24:M24"/>
    <mergeCell ref="O24:P24"/>
    <mergeCell ref="Q24:R24"/>
    <mergeCell ref="L25:M25"/>
    <mergeCell ref="L26:M26"/>
    <mergeCell ref="T32:V32"/>
    <mergeCell ref="G33:K33"/>
    <mergeCell ref="L33:M33"/>
    <mergeCell ref="O33:P33"/>
    <mergeCell ref="Q33:R33"/>
    <mergeCell ref="T33:V33"/>
    <mergeCell ref="L30:M30"/>
    <mergeCell ref="O30:P30"/>
    <mergeCell ref="Q30:R30"/>
    <mergeCell ref="T30:V30"/>
    <mergeCell ref="L31:M31"/>
    <mergeCell ref="G32:K32"/>
    <mergeCell ref="L32:M32"/>
    <mergeCell ref="O32:P32"/>
    <mergeCell ref="Q32:R32"/>
    <mergeCell ref="G34:K34"/>
    <mergeCell ref="L34:M34"/>
    <mergeCell ref="O34:P34"/>
    <mergeCell ref="Q34:R34"/>
    <mergeCell ref="T34:V34"/>
    <mergeCell ref="G35:K35"/>
    <mergeCell ref="L35:M35"/>
    <mergeCell ref="O35:P35"/>
    <mergeCell ref="Q35:R35"/>
    <mergeCell ref="T35:V35"/>
    <mergeCell ref="G36:K36"/>
    <mergeCell ref="L36:M36"/>
    <mergeCell ref="O36:P36"/>
    <mergeCell ref="Q36:R36"/>
    <mergeCell ref="T36:V36"/>
    <mergeCell ref="G37:K37"/>
    <mergeCell ref="L37:M37"/>
    <mergeCell ref="O37:P37"/>
    <mergeCell ref="Q37:R37"/>
    <mergeCell ref="T37:V37"/>
    <mergeCell ref="L38:M38"/>
    <mergeCell ref="O38:P38"/>
    <mergeCell ref="Q38:R38"/>
    <mergeCell ref="T38:V38"/>
    <mergeCell ref="G39:K39"/>
    <mergeCell ref="L39:M39"/>
    <mergeCell ref="O39:P39"/>
    <mergeCell ref="Q39:R39"/>
    <mergeCell ref="T39:V39"/>
    <mergeCell ref="W44:W45"/>
    <mergeCell ref="O45:P45"/>
    <mergeCell ref="G42:K42"/>
    <mergeCell ref="L42:M42"/>
    <mergeCell ref="O42:P42"/>
    <mergeCell ref="Q42:R42"/>
    <mergeCell ref="T42:V42"/>
    <mergeCell ref="C44:D46"/>
    <mergeCell ref="F44:F46"/>
    <mergeCell ref="G44:K46"/>
    <mergeCell ref="L44:M45"/>
    <mergeCell ref="N44:N45"/>
    <mergeCell ref="D32:D42"/>
    <mergeCell ref="G40:K40"/>
    <mergeCell ref="L40:M40"/>
    <mergeCell ref="O40:P40"/>
    <mergeCell ref="Q40:R40"/>
    <mergeCell ref="T40:V40"/>
    <mergeCell ref="G41:K41"/>
    <mergeCell ref="L41:M41"/>
    <mergeCell ref="O41:P41"/>
    <mergeCell ref="Q41:R41"/>
    <mergeCell ref="T41:V41"/>
    <mergeCell ref="G38:K38"/>
    <mergeCell ref="D48:D55"/>
    <mergeCell ref="G48:K48"/>
    <mergeCell ref="L48:M48"/>
    <mergeCell ref="O48:P48"/>
    <mergeCell ref="Q48:R48"/>
    <mergeCell ref="O44:P44"/>
    <mergeCell ref="Q44:R45"/>
    <mergeCell ref="S44:S45"/>
    <mergeCell ref="T44:V45"/>
    <mergeCell ref="T48:V48"/>
    <mergeCell ref="G49:K49"/>
    <mergeCell ref="L49:M49"/>
    <mergeCell ref="O49:P49"/>
    <mergeCell ref="Q49:R49"/>
    <mergeCell ref="T49:V49"/>
    <mergeCell ref="L46:M46"/>
    <mergeCell ref="O46:P46"/>
    <mergeCell ref="Q46:R46"/>
    <mergeCell ref="T46:V46"/>
    <mergeCell ref="L47:M47"/>
    <mergeCell ref="G50:K50"/>
    <mergeCell ref="L50:M50"/>
    <mergeCell ref="O50:P50"/>
    <mergeCell ref="Q50:R50"/>
    <mergeCell ref="T50:V50"/>
    <mergeCell ref="G51:K51"/>
    <mergeCell ref="L51:M51"/>
    <mergeCell ref="O51:P51"/>
    <mergeCell ref="Q51:R51"/>
    <mergeCell ref="T51:V51"/>
    <mergeCell ref="G52:K52"/>
    <mergeCell ref="L52:M52"/>
    <mergeCell ref="O52:P52"/>
    <mergeCell ref="Q52:R52"/>
    <mergeCell ref="T52:V52"/>
    <mergeCell ref="G53:K53"/>
    <mergeCell ref="L53:M53"/>
    <mergeCell ref="O53:P53"/>
    <mergeCell ref="Q53:R53"/>
    <mergeCell ref="T53:V53"/>
    <mergeCell ref="G54:K54"/>
    <mergeCell ref="L54:M54"/>
    <mergeCell ref="O54:P54"/>
    <mergeCell ref="Q54:R54"/>
    <mergeCell ref="T54:V54"/>
    <mergeCell ref="G55:K55"/>
    <mergeCell ref="L55:M55"/>
    <mergeCell ref="O55:P55"/>
    <mergeCell ref="Q55:R55"/>
    <mergeCell ref="T55:V55"/>
    <mergeCell ref="W57:W58"/>
    <mergeCell ref="O58:P58"/>
    <mergeCell ref="L59:M59"/>
    <mergeCell ref="O59:P59"/>
    <mergeCell ref="Q59:R59"/>
    <mergeCell ref="T59:V59"/>
    <mergeCell ref="C57:D59"/>
    <mergeCell ref="F57:F59"/>
    <mergeCell ref="G57:K59"/>
    <mergeCell ref="L57:M58"/>
    <mergeCell ref="N57:N58"/>
    <mergeCell ref="O57:P57"/>
    <mergeCell ref="L60:M60"/>
    <mergeCell ref="G61:K61"/>
    <mergeCell ref="L61:M61"/>
    <mergeCell ref="O61:P61"/>
    <mergeCell ref="Q61:R61"/>
    <mergeCell ref="T61:V61"/>
    <mergeCell ref="Q57:R58"/>
    <mergeCell ref="S57:S58"/>
    <mergeCell ref="T57:V58"/>
    <mergeCell ref="C71:D74"/>
    <mergeCell ref="F71:F74"/>
    <mergeCell ref="G71:K74"/>
    <mergeCell ref="L71:M73"/>
    <mergeCell ref="N71:N73"/>
    <mergeCell ref="O71:P71"/>
    <mergeCell ref="B63:D68"/>
    <mergeCell ref="F63:W64"/>
    <mergeCell ref="F65:K68"/>
    <mergeCell ref="L65:M67"/>
    <mergeCell ref="N65:N67"/>
    <mergeCell ref="O65:P65"/>
    <mergeCell ref="Q65:W68"/>
    <mergeCell ref="O66:P67"/>
    <mergeCell ref="L68:M68"/>
    <mergeCell ref="O68:P68"/>
    <mergeCell ref="Q71:R72"/>
    <mergeCell ref="S71:S72"/>
    <mergeCell ref="T71:V72"/>
    <mergeCell ref="W71:W72"/>
    <mergeCell ref="O72:P73"/>
    <mergeCell ref="L74:M74"/>
    <mergeCell ref="O74:P74"/>
    <mergeCell ref="Q74:R74"/>
    <mergeCell ref="T74:V74"/>
    <mergeCell ref="L75:M75"/>
    <mergeCell ref="D76:D86"/>
    <mergeCell ref="G76:K76"/>
    <mergeCell ref="L76:M76"/>
    <mergeCell ref="O76:P76"/>
    <mergeCell ref="Q76:R76"/>
    <mergeCell ref="G78:K78"/>
    <mergeCell ref="L78:M78"/>
    <mergeCell ref="O78:P78"/>
    <mergeCell ref="Q78:R78"/>
    <mergeCell ref="T78:V78"/>
    <mergeCell ref="G79:K79"/>
    <mergeCell ref="L79:M79"/>
    <mergeCell ref="O79:P79"/>
    <mergeCell ref="Q79:R79"/>
    <mergeCell ref="T79:V79"/>
    <mergeCell ref="T76:V76"/>
    <mergeCell ref="G77:K77"/>
    <mergeCell ref="L77:M77"/>
    <mergeCell ref="O77:P77"/>
    <mergeCell ref="Q77:R77"/>
    <mergeCell ref="T77:V77"/>
    <mergeCell ref="G80:K80"/>
    <mergeCell ref="L80:M80"/>
    <mergeCell ref="O80:P80"/>
    <mergeCell ref="Q80:R80"/>
    <mergeCell ref="T80:V80"/>
    <mergeCell ref="G81:K81"/>
    <mergeCell ref="L81:M81"/>
    <mergeCell ref="O81:P81"/>
    <mergeCell ref="Q81:R81"/>
    <mergeCell ref="T81:V81"/>
    <mergeCell ref="G82:K82"/>
    <mergeCell ref="L82:M82"/>
    <mergeCell ref="O82:P82"/>
    <mergeCell ref="Q82:R82"/>
    <mergeCell ref="T82:V82"/>
    <mergeCell ref="G83:K83"/>
    <mergeCell ref="L83:M83"/>
    <mergeCell ref="O83:P83"/>
    <mergeCell ref="Q83:R83"/>
    <mergeCell ref="T83:V83"/>
    <mergeCell ref="G84:K84"/>
    <mergeCell ref="L84:M84"/>
    <mergeCell ref="O84:P84"/>
    <mergeCell ref="Q84:R84"/>
    <mergeCell ref="T84:V84"/>
    <mergeCell ref="G85:K85"/>
    <mergeCell ref="L85:M85"/>
    <mergeCell ref="O85:P85"/>
    <mergeCell ref="Q85:R85"/>
    <mergeCell ref="T85:V85"/>
    <mergeCell ref="W88:W89"/>
    <mergeCell ref="O89:P90"/>
    <mergeCell ref="G86:K86"/>
    <mergeCell ref="L86:M86"/>
    <mergeCell ref="O86:P86"/>
    <mergeCell ref="Q86:R86"/>
    <mergeCell ref="T86:V86"/>
    <mergeCell ref="C88:D91"/>
    <mergeCell ref="F88:F91"/>
    <mergeCell ref="G88:K91"/>
    <mergeCell ref="L88:M90"/>
    <mergeCell ref="N88:N90"/>
    <mergeCell ref="D93:D100"/>
    <mergeCell ref="G93:K93"/>
    <mergeCell ref="L93:M93"/>
    <mergeCell ref="O93:P93"/>
    <mergeCell ref="G95:K95"/>
    <mergeCell ref="L95:M95"/>
    <mergeCell ref="O95:P95"/>
    <mergeCell ref="G98:K98"/>
    <mergeCell ref="L98:M98"/>
    <mergeCell ref="O98:P98"/>
    <mergeCell ref="Q93:R93"/>
    <mergeCell ref="O88:P88"/>
    <mergeCell ref="Q88:R89"/>
    <mergeCell ref="S88:S89"/>
    <mergeCell ref="T88:V89"/>
    <mergeCell ref="T93:V93"/>
    <mergeCell ref="G94:K94"/>
    <mergeCell ref="L94:M94"/>
    <mergeCell ref="O94:P94"/>
    <mergeCell ref="Q94:R94"/>
    <mergeCell ref="T94:V94"/>
    <mergeCell ref="L91:M91"/>
    <mergeCell ref="O91:P91"/>
    <mergeCell ref="Q91:R91"/>
    <mergeCell ref="T91:V91"/>
    <mergeCell ref="L92:M92"/>
    <mergeCell ref="Q95:R95"/>
    <mergeCell ref="T95:V95"/>
    <mergeCell ref="G96:K96"/>
    <mergeCell ref="L96:M96"/>
    <mergeCell ref="O96:P96"/>
    <mergeCell ref="Q96:R96"/>
    <mergeCell ref="T96:V96"/>
    <mergeCell ref="G97:K97"/>
    <mergeCell ref="L97:M97"/>
    <mergeCell ref="O97:P97"/>
    <mergeCell ref="Q97:R97"/>
    <mergeCell ref="T97:V97"/>
    <mergeCell ref="Q98:R98"/>
    <mergeCell ref="T98:V98"/>
    <mergeCell ref="G99:K99"/>
    <mergeCell ref="L99:M99"/>
    <mergeCell ref="O99:P99"/>
    <mergeCell ref="Q99:R99"/>
    <mergeCell ref="T99:V99"/>
    <mergeCell ref="G100:K100"/>
    <mergeCell ref="L100:M100"/>
    <mergeCell ref="O100:P100"/>
    <mergeCell ref="Q100:R100"/>
    <mergeCell ref="T100:V100"/>
    <mergeCell ref="W103:W104"/>
    <mergeCell ref="O104:P104"/>
    <mergeCell ref="L105:M105"/>
    <mergeCell ref="O105:P105"/>
    <mergeCell ref="Q105:R105"/>
    <mergeCell ref="T105:V105"/>
    <mergeCell ref="C103:D105"/>
    <mergeCell ref="F103:F105"/>
    <mergeCell ref="G103:K105"/>
    <mergeCell ref="L103:M104"/>
    <mergeCell ref="N103:N104"/>
    <mergeCell ref="O103:P103"/>
    <mergeCell ref="L106:M106"/>
    <mergeCell ref="G107:K107"/>
    <mergeCell ref="L107:M107"/>
    <mergeCell ref="O107:P107"/>
    <mergeCell ref="Q107:R107"/>
    <mergeCell ref="T107:V107"/>
    <mergeCell ref="Q103:R104"/>
    <mergeCell ref="S103:S104"/>
    <mergeCell ref="T103:V104"/>
    <mergeCell ref="C117:D120"/>
    <mergeCell ref="F117:F120"/>
    <mergeCell ref="G117:K120"/>
    <mergeCell ref="L117:M119"/>
    <mergeCell ref="N117:N119"/>
    <mergeCell ref="O117:P117"/>
    <mergeCell ref="B109:D114"/>
    <mergeCell ref="F109:W110"/>
    <mergeCell ref="F111:K114"/>
    <mergeCell ref="L111:M113"/>
    <mergeCell ref="N111:N113"/>
    <mergeCell ref="O111:P111"/>
    <mergeCell ref="Q111:W114"/>
    <mergeCell ref="O112:P113"/>
    <mergeCell ref="L114:M114"/>
    <mergeCell ref="O114:P114"/>
    <mergeCell ref="Q117:R118"/>
    <mergeCell ref="S117:S118"/>
    <mergeCell ref="T117:V118"/>
    <mergeCell ref="W117:W118"/>
    <mergeCell ref="O118:P119"/>
    <mergeCell ref="L120:M120"/>
    <mergeCell ref="O120:P120"/>
    <mergeCell ref="Q120:R120"/>
    <mergeCell ref="T120:V120"/>
    <mergeCell ref="L121:M121"/>
    <mergeCell ref="D122:D132"/>
    <mergeCell ref="G122:K122"/>
    <mergeCell ref="L122:M122"/>
    <mergeCell ref="O122:P122"/>
    <mergeCell ref="Q122:R122"/>
    <mergeCell ref="G124:K124"/>
    <mergeCell ref="L124:M124"/>
    <mergeCell ref="O124:P124"/>
    <mergeCell ref="Q124:R124"/>
    <mergeCell ref="T124:V124"/>
    <mergeCell ref="G125:K125"/>
    <mergeCell ref="L125:M125"/>
    <mergeCell ref="O125:P125"/>
    <mergeCell ref="Q125:R125"/>
    <mergeCell ref="T125:V125"/>
    <mergeCell ref="T122:V122"/>
    <mergeCell ref="G123:K123"/>
    <mergeCell ref="L123:M123"/>
    <mergeCell ref="O123:P123"/>
    <mergeCell ref="Q123:R123"/>
    <mergeCell ref="T123:V123"/>
    <mergeCell ref="G126:K126"/>
    <mergeCell ref="L126:M126"/>
    <mergeCell ref="O126:P126"/>
    <mergeCell ref="Q126:R126"/>
    <mergeCell ref="T126:V126"/>
    <mergeCell ref="G127:K127"/>
    <mergeCell ref="L127:M127"/>
    <mergeCell ref="O127:P127"/>
    <mergeCell ref="Q127:R127"/>
    <mergeCell ref="T127:V127"/>
    <mergeCell ref="G128:K128"/>
    <mergeCell ref="L128:M128"/>
    <mergeCell ref="O128:P128"/>
    <mergeCell ref="Q128:R128"/>
    <mergeCell ref="T128:V128"/>
    <mergeCell ref="G129:K129"/>
    <mergeCell ref="L129:M129"/>
    <mergeCell ref="O129:P129"/>
    <mergeCell ref="Q129:R129"/>
    <mergeCell ref="T129:V129"/>
    <mergeCell ref="G130:K130"/>
    <mergeCell ref="L130:M130"/>
    <mergeCell ref="O130:P130"/>
    <mergeCell ref="Q130:R130"/>
    <mergeCell ref="T130:V130"/>
    <mergeCell ref="G131:K131"/>
    <mergeCell ref="L131:M131"/>
    <mergeCell ref="O131:P131"/>
    <mergeCell ref="Q131:R131"/>
    <mergeCell ref="T131:V131"/>
    <mergeCell ref="W134:W135"/>
    <mergeCell ref="O135:P136"/>
    <mergeCell ref="G132:K132"/>
    <mergeCell ref="L132:M132"/>
    <mergeCell ref="O132:P132"/>
    <mergeCell ref="Q132:R132"/>
    <mergeCell ref="T132:V132"/>
    <mergeCell ref="C134:D137"/>
    <mergeCell ref="F134:F137"/>
    <mergeCell ref="G134:K137"/>
    <mergeCell ref="L134:M136"/>
    <mergeCell ref="N134:N136"/>
    <mergeCell ref="D139:D146"/>
    <mergeCell ref="G139:K139"/>
    <mergeCell ref="L139:M139"/>
    <mergeCell ref="O139:P139"/>
    <mergeCell ref="Q139:R139"/>
    <mergeCell ref="O134:P134"/>
    <mergeCell ref="Q134:R135"/>
    <mergeCell ref="S134:S135"/>
    <mergeCell ref="T134:V135"/>
    <mergeCell ref="T139:V139"/>
    <mergeCell ref="G140:K140"/>
    <mergeCell ref="L140:M140"/>
    <mergeCell ref="O140:P140"/>
    <mergeCell ref="Q140:R140"/>
    <mergeCell ref="T140:V140"/>
    <mergeCell ref="L137:M137"/>
    <mergeCell ref="O137:P137"/>
    <mergeCell ref="Q137:R137"/>
    <mergeCell ref="T137:V137"/>
    <mergeCell ref="L138:M138"/>
    <mergeCell ref="G141:K141"/>
    <mergeCell ref="L141:M141"/>
    <mergeCell ref="O141:P141"/>
    <mergeCell ref="Q141:R141"/>
    <mergeCell ref="T141:V141"/>
    <mergeCell ref="G142:K142"/>
    <mergeCell ref="L142:M142"/>
    <mergeCell ref="O142:P142"/>
    <mergeCell ref="Q142:R142"/>
    <mergeCell ref="T142:V142"/>
    <mergeCell ref="G143:K143"/>
    <mergeCell ref="L143:M143"/>
    <mergeCell ref="O143:P143"/>
    <mergeCell ref="Q143:R143"/>
    <mergeCell ref="T143:V143"/>
    <mergeCell ref="G144:K144"/>
    <mergeCell ref="L144:M144"/>
    <mergeCell ref="O144:P144"/>
    <mergeCell ref="Q144:R144"/>
    <mergeCell ref="T144:V144"/>
    <mergeCell ref="G145:K145"/>
    <mergeCell ref="L145:M145"/>
    <mergeCell ref="O145:P145"/>
    <mergeCell ref="Q145:R145"/>
    <mergeCell ref="T145:V145"/>
    <mergeCell ref="G146:K146"/>
    <mergeCell ref="L146:M146"/>
    <mergeCell ref="O146:P146"/>
    <mergeCell ref="Q146:R146"/>
    <mergeCell ref="T146:V146"/>
    <mergeCell ref="W148:W149"/>
    <mergeCell ref="O149:P149"/>
    <mergeCell ref="L150:M150"/>
    <mergeCell ref="O150:P150"/>
    <mergeCell ref="Q150:R150"/>
    <mergeCell ref="T150:V150"/>
    <mergeCell ref="C148:D150"/>
    <mergeCell ref="F148:F150"/>
    <mergeCell ref="G148:K150"/>
    <mergeCell ref="L148:M149"/>
    <mergeCell ref="N148:N149"/>
    <mergeCell ref="O148:P148"/>
    <mergeCell ref="L151:M151"/>
    <mergeCell ref="G152:K152"/>
    <mergeCell ref="L152:M152"/>
    <mergeCell ref="O152:P152"/>
    <mergeCell ref="Q152:R152"/>
    <mergeCell ref="T152:V152"/>
    <mergeCell ref="Q148:R149"/>
    <mergeCell ref="S148:S149"/>
    <mergeCell ref="T148:V149"/>
    <mergeCell ref="C162:D165"/>
    <mergeCell ref="F162:F165"/>
    <mergeCell ref="G162:K165"/>
    <mergeCell ref="L162:M164"/>
    <mergeCell ref="N162:N164"/>
    <mergeCell ref="O162:P162"/>
    <mergeCell ref="B154:D159"/>
    <mergeCell ref="F154:W155"/>
    <mergeCell ref="F156:K159"/>
    <mergeCell ref="L156:M158"/>
    <mergeCell ref="N156:N158"/>
    <mergeCell ref="O156:P156"/>
    <mergeCell ref="Q156:W159"/>
    <mergeCell ref="O157:P158"/>
    <mergeCell ref="L159:M159"/>
    <mergeCell ref="O159:P159"/>
    <mergeCell ref="Q162:R163"/>
    <mergeCell ref="S162:S163"/>
    <mergeCell ref="T162:V163"/>
    <mergeCell ref="W162:W163"/>
    <mergeCell ref="O163:P164"/>
    <mergeCell ref="L165:M165"/>
    <mergeCell ref="O165:P165"/>
    <mergeCell ref="Q165:R165"/>
    <mergeCell ref="T165:V165"/>
    <mergeCell ref="L166:M166"/>
    <mergeCell ref="D167:D177"/>
    <mergeCell ref="G167:K167"/>
    <mergeCell ref="L167:M167"/>
    <mergeCell ref="O167:P167"/>
    <mergeCell ref="Q167:R167"/>
    <mergeCell ref="G169:K169"/>
    <mergeCell ref="L169:M169"/>
    <mergeCell ref="O169:P169"/>
    <mergeCell ref="Q169:R169"/>
    <mergeCell ref="T169:V169"/>
    <mergeCell ref="G170:K170"/>
    <mergeCell ref="L170:M170"/>
    <mergeCell ref="O170:P170"/>
    <mergeCell ref="Q170:R170"/>
    <mergeCell ref="T170:V170"/>
    <mergeCell ref="T167:V167"/>
    <mergeCell ref="G168:K168"/>
    <mergeCell ref="L168:M168"/>
    <mergeCell ref="O168:P168"/>
    <mergeCell ref="Q168:R168"/>
    <mergeCell ref="T168:V168"/>
    <mergeCell ref="G171:K171"/>
    <mergeCell ref="L171:M171"/>
    <mergeCell ref="O171:P171"/>
    <mergeCell ref="Q171:R171"/>
    <mergeCell ref="T171:V171"/>
    <mergeCell ref="G172:K172"/>
    <mergeCell ref="L172:M172"/>
    <mergeCell ref="O172:P172"/>
    <mergeCell ref="Q172:R172"/>
    <mergeCell ref="T172:V172"/>
    <mergeCell ref="G173:K173"/>
    <mergeCell ref="L173:M173"/>
    <mergeCell ref="O173:P173"/>
    <mergeCell ref="Q173:R173"/>
    <mergeCell ref="T173:V173"/>
    <mergeCell ref="G174:K174"/>
    <mergeCell ref="L174:M174"/>
    <mergeCell ref="O174:P174"/>
    <mergeCell ref="Q174:R174"/>
    <mergeCell ref="T174:V174"/>
    <mergeCell ref="G175:K175"/>
    <mergeCell ref="L175:M175"/>
    <mergeCell ref="O175:P175"/>
    <mergeCell ref="Q175:R175"/>
    <mergeCell ref="T175:V175"/>
    <mergeCell ref="G176:K176"/>
    <mergeCell ref="L176:M176"/>
    <mergeCell ref="O176:P176"/>
    <mergeCell ref="Q176:R176"/>
    <mergeCell ref="T176:V176"/>
    <mergeCell ref="W179:W180"/>
    <mergeCell ref="O180:P181"/>
    <mergeCell ref="G177:K177"/>
    <mergeCell ref="L177:M177"/>
    <mergeCell ref="O177:P177"/>
    <mergeCell ref="Q177:R177"/>
    <mergeCell ref="T177:V177"/>
    <mergeCell ref="C179:D182"/>
    <mergeCell ref="F179:F182"/>
    <mergeCell ref="G179:K182"/>
    <mergeCell ref="L179:M181"/>
    <mergeCell ref="N179:N181"/>
    <mergeCell ref="D184:D191"/>
    <mergeCell ref="G184:K184"/>
    <mergeCell ref="L184:M184"/>
    <mergeCell ref="O184:P184"/>
    <mergeCell ref="G186:K186"/>
    <mergeCell ref="L186:M186"/>
    <mergeCell ref="O186:P186"/>
    <mergeCell ref="G189:K189"/>
    <mergeCell ref="L189:M189"/>
    <mergeCell ref="O189:P189"/>
    <mergeCell ref="Q184:R184"/>
    <mergeCell ref="O179:P179"/>
    <mergeCell ref="Q179:R180"/>
    <mergeCell ref="S179:S180"/>
    <mergeCell ref="T179:V180"/>
    <mergeCell ref="T184:V184"/>
    <mergeCell ref="G185:K185"/>
    <mergeCell ref="L185:M185"/>
    <mergeCell ref="O185:P185"/>
    <mergeCell ref="Q185:R185"/>
    <mergeCell ref="T185:V185"/>
    <mergeCell ref="L182:M182"/>
    <mergeCell ref="O182:P182"/>
    <mergeCell ref="Q182:R182"/>
    <mergeCell ref="T182:V182"/>
    <mergeCell ref="L183:M183"/>
    <mergeCell ref="Q186:R186"/>
    <mergeCell ref="T186:V186"/>
    <mergeCell ref="G187:K187"/>
    <mergeCell ref="L187:M187"/>
    <mergeCell ref="O187:P187"/>
    <mergeCell ref="Q187:R187"/>
    <mergeCell ref="T187:V187"/>
    <mergeCell ref="G188:K188"/>
    <mergeCell ref="L188:M188"/>
    <mergeCell ref="O188:P188"/>
    <mergeCell ref="Q188:R188"/>
    <mergeCell ref="T188:V188"/>
    <mergeCell ref="Q189:R189"/>
    <mergeCell ref="T189:V189"/>
    <mergeCell ref="G190:K190"/>
    <mergeCell ref="L190:M190"/>
    <mergeCell ref="O190:P190"/>
    <mergeCell ref="Q190:R190"/>
    <mergeCell ref="T190:V190"/>
    <mergeCell ref="G191:K191"/>
    <mergeCell ref="L191:M191"/>
    <mergeCell ref="O191:P191"/>
    <mergeCell ref="Q191:R191"/>
    <mergeCell ref="T191:V191"/>
    <mergeCell ref="W193:W194"/>
    <mergeCell ref="O194:P194"/>
    <mergeCell ref="L195:M195"/>
    <mergeCell ref="O195:P195"/>
    <mergeCell ref="Q195:R195"/>
    <mergeCell ref="T195:V195"/>
    <mergeCell ref="C193:D195"/>
    <mergeCell ref="F193:F195"/>
    <mergeCell ref="G193:K195"/>
    <mergeCell ref="L193:M194"/>
    <mergeCell ref="N193:N194"/>
    <mergeCell ref="O193:P193"/>
    <mergeCell ref="L196:M196"/>
    <mergeCell ref="G197:K197"/>
    <mergeCell ref="L197:M197"/>
    <mergeCell ref="O197:P197"/>
    <mergeCell ref="Q197:R197"/>
    <mergeCell ref="T197:V197"/>
    <mergeCell ref="Q193:R194"/>
    <mergeCell ref="S193:S194"/>
    <mergeCell ref="T193:V194"/>
    <mergeCell ref="C207:D210"/>
    <mergeCell ref="F207:F210"/>
    <mergeCell ref="G207:K210"/>
    <mergeCell ref="L207:M209"/>
    <mergeCell ref="N207:N209"/>
    <mergeCell ref="O207:P207"/>
    <mergeCell ref="B199:D204"/>
    <mergeCell ref="F199:W200"/>
    <mergeCell ref="F201:K204"/>
    <mergeCell ref="L201:M203"/>
    <mergeCell ref="N201:N203"/>
    <mergeCell ref="O201:P201"/>
    <mergeCell ref="Q201:W204"/>
    <mergeCell ref="O202:P203"/>
    <mergeCell ref="L204:M204"/>
    <mergeCell ref="O204:P204"/>
    <mergeCell ref="Q207:R208"/>
    <mergeCell ref="S207:S208"/>
    <mergeCell ref="T207:V208"/>
    <mergeCell ref="W207:W208"/>
    <mergeCell ref="O208:P209"/>
    <mergeCell ref="L210:M210"/>
    <mergeCell ref="O210:P210"/>
    <mergeCell ref="Q210:R210"/>
    <mergeCell ref="T210:V210"/>
    <mergeCell ref="L211:M211"/>
    <mergeCell ref="D212:D222"/>
    <mergeCell ref="G212:K212"/>
    <mergeCell ref="L212:M212"/>
    <mergeCell ref="O212:P212"/>
    <mergeCell ref="Q212:R212"/>
    <mergeCell ref="G214:K214"/>
    <mergeCell ref="L214:M214"/>
    <mergeCell ref="O214:P214"/>
    <mergeCell ref="Q214:R214"/>
    <mergeCell ref="T214:V214"/>
    <mergeCell ref="G215:K215"/>
    <mergeCell ref="L215:M215"/>
    <mergeCell ref="O215:P215"/>
    <mergeCell ref="Q215:R215"/>
    <mergeCell ref="T215:V215"/>
    <mergeCell ref="T212:V212"/>
    <mergeCell ref="G213:K213"/>
    <mergeCell ref="L213:M213"/>
    <mergeCell ref="O213:P213"/>
    <mergeCell ref="Q213:R213"/>
    <mergeCell ref="T213:V213"/>
    <mergeCell ref="G216:K216"/>
    <mergeCell ref="L216:M216"/>
    <mergeCell ref="O216:P216"/>
    <mergeCell ref="Q216:R216"/>
    <mergeCell ref="T216:V216"/>
    <mergeCell ref="G217:K217"/>
    <mergeCell ref="L217:M217"/>
    <mergeCell ref="O217:P217"/>
    <mergeCell ref="Q217:R217"/>
    <mergeCell ref="T217:V217"/>
    <mergeCell ref="G218:K218"/>
    <mergeCell ref="L218:M218"/>
    <mergeCell ref="O218:P218"/>
    <mergeCell ref="Q218:R218"/>
    <mergeCell ref="T218:V218"/>
    <mergeCell ref="G219:K219"/>
    <mergeCell ref="L219:M219"/>
    <mergeCell ref="O219:P219"/>
    <mergeCell ref="Q219:R219"/>
    <mergeCell ref="T219:V219"/>
    <mergeCell ref="G220:K220"/>
    <mergeCell ref="L220:M220"/>
    <mergeCell ref="O220:P220"/>
    <mergeCell ref="Q220:R220"/>
    <mergeCell ref="T220:V220"/>
    <mergeCell ref="G221:K221"/>
    <mergeCell ref="L221:M221"/>
    <mergeCell ref="O221:P221"/>
    <mergeCell ref="Q221:R221"/>
    <mergeCell ref="T221:V221"/>
    <mergeCell ref="W224:W225"/>
    <mergeCell ref="O225:P226"/>
    <mergeCell ref="G222:K222"/>
    <mergeCell ref="L222:M222"/>
    <mergeCell ref="O222:P222"/>
    <mergeCell ref="Q222:R222"/>
    <mergeCell ref="T222:V222"/>
    <mergeCell ref="C224:D227"/>
    <mergeCell ref="F224:F227"/>
    <mergeCell ref="G224:K227"/>
    <mergeCell ref="L224:M226"/>
    <mergeCell ref="N224:N226"/>
    <mergeCell ref="D229:D236"/>
    <mergeCell ref="G229:K229"/>
    <mergeCell ref="L229:M229"/>
    <mergeCell ref="O229:P229"/>
    <mergeCell ref="Q229:R229"/>
    <mergeCell ref="O224:P224"/>
    <mergeCell ref="Q224:R225"/>
    <mergeCell ref="S224:S225"/>
    <mergeCell ref="T224:V225"/>
    <mergeCell ref="T229:V229"/>
    <mergeCell ref="G230:K230"/>
    <mergeCell ref="L230:M230"/>
    <mergeCell ref="O230:P230"/>
    <mergeCell ref="Q230:R230"/>
    <mergeCell ref="T230:V230"/>
    <mergeCell ref="L227:M227"/>
    <mergeCell ref="O227:P227"/>
    <mergeCell ref="Q227:R227"/>
    <mergeCell ref="T227:V227"/>
    <mergeCell ref="L228:M228"/>
    <mergeCell ref="G231:K231"/>
    <mergeCell ref="L231:M231"/>
    <mergeCell ref="O231:P231"/>
    <mergeCell ref="Q231:R231"/>
    <mergeCell ref="T231:V231"/>
    <mergeCell ref="G232:K232"/>
    <mergeCell ref="L232:M232"/>
    <mergeCell ref="O232:P232"/>
    <mergeCell ref="Q232:R232"/>
    <mergeCell ref="T232:V232"/>
    <mergeCell ref="G233:K233"/>
    <mergeCell ref="L233:M233"/>
    <mergeCell ref="O233:P233"/>
    <mergeCell ref="Q233:R233"/>
    <mergeCell ref="T233:V233"/>
    <mergeCell ref="G234:K234"/>
    <mergeCell ref="L234:M234"/>
    <mergeCell ref="O234:P234"/>
    <mergeCell ref="Q234:R234"/>
    <mergeCell ref="T234:V234"/>
    <mergeCell ref="G235:K235"/>
    <mergeCell ref="L235:M235"/>
    <mergeCell ref="O235:P235"/>
    <mergeCell ref="Q235:R235"/>
    <mergeCell ref="T235:V235"/>
    <mergeCell ref="G236:K236"/>
    <mergeCell ref="L236:M236"/>
    <mergeCell ref="O236:P236"/>
    <mergeCell ref="Q236:R236"/>
    <mergeCell ref="T236:V236"/>
    <mergeCell ref="W238:W239"/>
    <mergeCell ref="O239:P239"/>
    <mergeCell ref="L240:M240"/>
    <mergeCell ref="O240:P240"/>
    <mergeCell ref="Q240:R240"/>
    <mergeCell ref="T240:V240"/>
    <mergeCell ref="Q242:R242"/>
    <mergeCell ref="T242:V242"/>
    <mergeCell ref="Q238:R239"/>
    <mergeCell ref="S238:S239"/>
    <mergeCell ref="T238:V239"/>
    <mergeCell ref="C238:D240"/>
    <mergeCell ref="F238:F240"/>
    <mergeCell ref="G238:K240"/>
    <mergeCell ref="L238:M239"/>
    <mergeCell ref="N238:N239"/>
    <mergeCell ref="O238:P238"/>
    <mergeCell ref="L241:M241"/>
    <mergeCell ref="G242:K242"/>
    <mergeCell ref="L242:M242"/>
    <mergeCell ref="O242:P242"/>
  </mergeCells>
  <dataValidations count="4">
    <dataValidation type="list" allowBlank="1" showInputMessage="1" showErrorMessage="1" sqref="S5">
      <formula1>$AA$16:$AA$16</formula1>
    </dataValidation>
    <dataValidation type="list" allowBlank="1" showInputMessage="1" showErrorMessage="1" sqref="F199:W200 F19:W20 F154 F63:W64 F109:W110">
      <formula1>Tipo_vettore</formula1>
    </dataValidation>
    <dataValidation type="list" allowBlank="1" showInputMessage="1" showErrorMessage="1" sqref="S242 S93:S100 S184:S191 S212:S222 S122:S132 S32:S42 S152 S76:S86 S48:S55 S150 S229:S236 S139:S146 S197 S167:S177">
      <formula1>Metodo_misura</formula1>
    </dataValidation>
    <dataValidation type="list" allowBlank="1" showInputMessage="1" showErrorMessage="1" sqref="G207:K210 G224:K227 G162:K165 G179:K182 G88:K91 G71:K74 G117:K120 G134:K137 G28:K30 G44:K46 G57:K59 G103:K105 G148:K150 G193:K195 G238:K240">
      <formula1>Tipo_attività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2"/>
  <sheetViews>
    <sheetView zoomScale="60" zoomScaleNormal="60" workbookViewId="0">
      <selection sqref="A1:XFD1048576"/>
    </sheetView>
  </sheetViews>
  <sheetFormatPr defaultRowHeight="15" outlineLevelRow="1" x14ac:dyDescent="0.25"/>
  <cols>
    <col min="1" max="3" width="1.42578125" customWidth="1"/>
    <col min="4" max="4" width="3.42578125" customWidth="1"/>
    <col min="5" max="5" width="0.5703125" style="212" customWidth="1"/>
    <col min="6" max="6" width="6.140625" bestFit="1" customWidth="1"/>
    <col min="7" max="7" width="12.5703125" customWidth="1"/>
    <col min="8" max="8" width="0.5703125" customWidth="1"/>
    <col min="9" max="9" width="9.28515625" customWidth="1"/>
    <col min="10" max="10" width="12.5703125" customWidth="1"/>
    <col min="11" max="11" width="18.7109375" customWidth="1"/>
    <col min="12" max="12" width="14.140625" customWidth="1"/>
    <col min="13" max="13" width="4.7109375" customWidth="1"/>
    <col min="14" max="14" width="16.140625" customWidth="1"/>
    <col min="15" max="15" width="14.85546875" customWidth="1"/>
    <col min="16" max="16" width="17.140625" customWidth="1"/>
    <col min="17" max="17" width="11.42578125" customWidth="1"/>
    <col min="18" max="18" width="12.5703125" customWidth="1"/>
    <col min="19" max="19" width="14.85546875" customWidth="1"/>
    <col min="20" max="20" width="15" customWidth="1"/>
    <col min="21" max="21" width="5.7109375" customWidth="1"/>
    <col min="22" max="22" width="8.42578125" customWidth="1"/>
    <col min="23" max="23" width="16.28515625" customWidth="1"/>
    <col min="26" max="26" width="11.85546875" customWidth="1"/>
    <col min="27" max="27" width="13.5703125" customWidth="1"/>
    <col min="28" max="28" width="11.42578125" customWidth="1"/>
  </cols>
  <sheetData>
    <row r="1" spans="1:24" ht="32.25" x14ac:dyDescent="0.25">
      <c r="D1" s="847" t="s">
        <v>154</v>
      </c>
      <c r="E1" s="847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848"/>
      <c r="S1" s="848"/>
      <c r="T1" s="848"/>
      <c r="U1" s="848"/>
      <c r="V1" s="848"/>
      <c r="W1" s="848"/>
    </row>
    <row r="2" spans="1:24" ht="21" x14ac:dyDescent="0.35">
      <c r="D2" s="192"/>
      <c r="E2" s="192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</row>
    <row r="3" spans="1:24" ht="17.25" x14ac:dyDescent="0.25">
      <c r="A3" s="613" t="s">
        <v>1</v>
      </c>
      <c r="B3" s="702"/>
      <c r="C3" s="600"/>
      <c r="D3" s="520"/>
      <c r="E3" s="194"/>
      <c r="F3" s="849" t="s">
        <v>155</v>
      </c>
      <c r="G3" s="850"/>
      <c r="H3" s="195"/>
      <c r="I3" s="853" t="s">
        <v>156</v>
      </c>
      <c r="J3" s="853"/>
      <c r="K3" s="853"/>
      <c r="L3" s="853" t="s">
        <v>157</v>
      </c>
      <c r="M3" s="853"/>
      <c r="N3" s="853"/>
      <c r="O3" s="853"/>
      <c r="P3" s="196" t="s">
        <v>158</v>
      </c>
      <c r="Q3" s="855" t="s">
        <v>159</v>
      </c>
      <c r="R3" s="856"/>
      <c r="S3" s="853" t="s">
        <v>160</v>
      </c>
      <c r="T3" s="858" t="s">
        <v>161</v>
      </c>
      <c r="U3" s="859"/>
      <c r="V3" s="859"/>
      <c r="W3" s="805"/>
    </row>
    <row r="4" spans="1:24" ht="17.25" x14ac:dyDescent="0.25">
      <c r="A4" s="614"/>
      <c r="B4" s="615"/>
      <c r="C4" s="615"/>
      <c r="D4" s="522"/>
      <c r="E4" s="194"/>
      <c r="F4" s="851"/>
      <c r="G4" s="851"/>
      <c r="H4" s="195"/>
      <c r="I4" s="854"/>
      <c r="J4" s="854"/>
      <c r="K4" s="854"/>
      <c r="L4" s="854"/>
      <c r="M4" s="854"/>
      <c r="N4" s="854"/>
      <c r="O4" s="854"/>
      <c r="P4" s="197"/>
      <c r="Q4" s="857"/>
      <c r="R4" s="857"/>
      <c r="S4" s="854"/>
      <c r="T4" s="860" t="s">
        <v>162</v>
      </c>
      <c r="U4" s="861"/>
      <c r="V4" s="862" t="s">
        <v>163</v>
      </c>
      <c r="W4" s="817"/>
    </row>
    <row r="5" spans="1:24" ht="17.25" x14ac:dyDescent="0.25">
      <c r="A5" s="614"/>
      <c r="B5" s="615"/>
      <c r="C5" s="615"/>
      <c r="D5" s="522"/>
      <c r="E5" s="194"/>
      <c r="F5" s="852"/>
      <c r="G5" s="852"/>
      <c r="H5" s="195"/>
      <c r="I5" s="838"/>
      <c r="J5" s="838"/>
      <c r="K5" s="838"/>
      <c r="L5" s="839"/>
      <c r="M5" s="838"/>
      <c r="N5" s="838"/>
      <c r="O5" s="838"/>
      <c r="P5" s="198"/>
      <c r="Q5" s="840"/>
      <c r="R5" s="841"/>
      <c r="S5" s="199"/>
      <c r="T5" s="842"/>
      <c r="U5" s="843"/>
      <c r="V5" s="844" t="str">
        <f>IF(T5=0,"",T5*$P$8*10^-3)</f>
        <v/>
      </c>
      <c r="W5" s="845"/>
    </row>
    <row r="6" spans="1:24" ht="17.25" x14ac:dyDescent="0.25">
      <c r="A6" s="614"/>
      <c r="B6" s="615"/>
      <c r="C6" s="615"/>
      <c r="D6" s="522"/>
      <c r="E6" s="194"/>
      <c r="F6" s="846"/>
      <c r="G6" s="846"/>
      <c r="H6" s="846"/>
      <c r="I6" s="846"/>
      <c r="J6" s="846"/>
      <c r="K6" s="846"/>
      <c r="L6" s="846"/>
      <c r="M6" s="846"/>
      <c r="N6" s="846"/>
      <c r="O6" s="846"/>
      <c r="P6" s="846"/>
      <c r="Q6" s="846"/>
      <c r="R6" s="846"/>
      <c r="S6" s="846"/>
      <c r="T6" s="846"/>
      <c r="U6" s="846"/>
      <c r="V6" s="846"/>
      <c r="W6" s="846"/>
      <c r="X6" s="200"/>
    </row>
    <row r="7" spans="1:24" ht="17.25" x14ac:dyDescent="0.25">
      <c r="A7" s="614"/>
      <c r="B7" s="615"/>
      <c r="C7" s="615"/>
      <c r="D7" s="522"/>
      <c r="E7" s="194"/>
      <c r="F7" s="804" t="s">
        <v>164</v>
      </c>
      <c r="G7" s="805"/>
      <c r="H7" s="195"/>
      <c r="I7" s="201" t="s">
        <v>165</v>
      </c>
      <c r="J7" s="810" t="s">
        <v>166</v>
      </c>
      <c r="K7" s="811"/>
      <c r="L7" s="201" t="s">
        <v>167</v>
      </c>
      <c r="M7" s="812" t="s">
        <v>168</v>
      </c>
      <c r="N7" s="813"/>
      <c r="O7" s="814"/>
      <c r="P7" s="810" t="s">
        <v>169</v>
      </c>
      <c r="Q7" s="810"/>
      <c r="R7" s="202" t="s">
        <v>170</v>
      </c>
      <c r="S7" s="815" t="s">
        <v>17</v>
      </c>
      <c r="T7" s="810"/>
      <c r="U7" s="815" t="s">
        <v>171</v>
      </c>
      <c r="V7" s="815"/>
      <c r="W7" s="810"/>
    </row>
    <row r="8" spans="1:24" x14ac:dyDescent="0.25">
      <c r="A8" s="614"/>
      <c r="B8" s="615"/>
      <c r="C8" s="615"/>
      <c r="D8" s="522"/>
      <c r="E8" s="194"/>
      <c r="F8" s="806"/>
      <c r="G8" s="807"/>
      <c r="H8" s="203"/>
      <c r="I8" s="204">
        <v>1</v>
      </c>
      <c r="J8" s="816" t="s">
        <v>172</v>
      </c>
      <c r="K8" s="817"/>
      <c r="L8" s="204" t="s">
        <v>173</v>
      </c>
      <c r="M8" s="818">
        <f>L24</f>
        <v>0</v>
      </c>
      <c r="N8" s="819"/>
      <c r="O8" s="820"/>
      <c r="P8" s="816">
        <f>0.187</f>
        <v>0.187</v>
      </c>
      <c r="Q8" s="816"/>
      <c r="R8" s="205"/>
      <c r="S8" s="821">
        <f>M8/1000*P8</f>
        <v>0</v>
      </c>
      <c r="T8" s="822"/>
      <c r="U8" s="863" t="str">
        <f>IF(SUM(S8:T17)=0,"",SUM(S8:T17))</f>
        <v/>
      </c>
      <c r="V8" s="863"/>
      <c r="W8" s="863"/>
    </row>
    <row r="9" spans="1:24" ht="17.25" x14ac:dyDescent="0.25">
      <c r="A9" s="614"/>
      <c r="B9" s="615"/>
      <c r="C9" s="615"/>
      <c r="D9" s="522"/>
      <c r="E9" s="194"/>
      <c r="F9" s="806"/>
      <c r="G9" s="807"/>
      <c r="H9" s="203"/>
      <c r="I9" s="206">
        <v>2</v>
      </c>
      <c r="J9" s="823" t="s">
        <v>25</v>
      </c>
      <c r="K9" s="824"/>
      <c r="L9" s="206" t="s">
        <v>174</v>
      </c>
      <c r="M9" s="825">
        <f>L66</f>
        <v>0</v>
      </c>
      <c r="N9" s="826"/>
      <c r="O9" s="827"/>
      <c r="P9" s="828">
        <f>R9*10 ^-7</f>
        <v>8.25E-4</v>
      </c>
      <c r="Q9" s="824"/>
      <c r="R9" s="207">
        <v>8250</v>
      </c>
      <c r="S9" s="829">
        <f>M9*P9</f>
        <v>0</v>
      </c>
      <c r="T9" s="830"/>
      <c r="U9" s="864"/>
      <c r="V9" s="864"/>
      <c r="W9" s="864"/>
    </row>
    <row r="10" spans="1:24" x14ac:dyDescent="0.25">
      <c r="A10" s="614"/>
      <c r="B10" s="615"/>
      <c r="C10" s="615"/>
      <c r="D10" s="522"/>
      <c r="E10" s="194"/>
      <c r="F10" s="806"/>
      <c r="G10" s="807"/>
      <c r="H10" s="203"/>
      <c r="I10" s="206">
        <v>3</v>
      </c>
      <c r="J10" s="823" t="s">
        <v>175</v>
      </c>
      <c r="K10" s="824"/>
      <c r="L10" s="206" t="s">
        <v>176</v>
      </c>
      <c r="M10" s="835"/>
      <c r="N10" s="836"/>
      <c r="O10" s="837"/>
      <c r="P10" s="828"/>
      <c r="Q10" s="824"/>
      <c r="R10" s="208"/>
      <c r="S10" s="832"/>
      <c r="T10" s="833"/>
      <c r="U10" s="864"/>
      <c r="V10" s="864"/>
      <c r="W10" s="864"/>
    </row>
    <row r="11" spans="1:24" x14ac:dyDescent="0.25">
      <c r="A11" s="614"/>
      <c r="B11" s="615"/>
      <c r="C11" s="615"/>
      <c r="D11" s="522"/>
      <c r="E11" s="194"/>
      <c r="F11" s="806"/>
      <c r="G11" s="807"/>
      <c r="H11" s="203"/>
      <c r="I11" s="206">
        <v>4</v>
      </c>
      <c r="J11" s="823" t="s">
        <v>177</v>
      </c>
      <c r="K11" s="824"/>
      <c r="L11" s="206" t="s">
        <v>176</v>
      </c>
      <c r="M11" s="835"/>
      <c r="N11" s="836"/>
      <c r="O11" s="837"/>
      <c r="P11" s="828"/>
      <c r="Q11" s="824"/>
      <c r="R11" s="208"/>
      <c r="S11" s="832"/>
      <c r="T11" s="833"/>
      <c r="U11" s="864"/>
      <c r="V11" s="864"/>
      <c r="W11" s="864"/>
    </row>
    <row r="12" spans="1:24" x14ac:dyDescent="0.25">
      <c r="A12" s="614"/>
      <c r="B12" s="615"/>
      <c r="C12" s="615"/>
      <c r="D12" s="522"/>
      <c r="E12" s="194"/>
      <c r="F12" s="806"/>
      <c r="G12" s="807"/>
      <c r="H12" s="203"/>
      <c r="I12" s="206">
        <v>5</v>
      </c>
      <c r="J12" s="823" t="s">
        <v>33</v>
      </c>
      <c r="K12" s="824"/>
      <c r="L12" s="206" t="s">
        <v>29</v>
      </c>
      <c r="M12" s="835"/>
      <c r="N12" s="836"/>
      <c r="O12" s="837"/>
      <c r="P12" s="828"/>
      <c r="Q12" s="824"/>
      <c r="R12" s="208"/>
      <c r="S12" s="832"/>
      <c r="T12" s="833"/>
      <c r="U12" s="864"/>
      <c r="V12" s="864"/>
      <c r="W12" s="864"/>
    </row>
    <row r="13" spans="1:24" x14ac:dyDescent="0.25">
      <c r="A13" s="614"/>
      <c r="B13" s="615"/>
      <c r="C13" s="615"/>
      <c r="D13" s="522"/>
      <c r="E13" s="194"/>
      <c r="F13" s="806"/>
      <c r="G13" s="807"/>
      <c r="H13" s="203"/>
      <c r="I13" s="206">
        <v>6</v>
      </c>
      <c r="J13" s="823" t="s">
        <v>31</v>
      </c>
      <c r="K13" s="824"/>
      <c r="L13" s="206" t="s">
        <v>29</v>
      </c>
      <c r="M13" s="835"/>
      <c r="N13" s="836"/>
      <c r="O13" s="837"/>
      <c r="P13" s="828"/>
      <c r="Q13" s="824"/>
      <c r="R13" s="208"/>
      <c r="S13" s="832"/>
      <c r="T13" s="833"/>
      <c r="U13" s="864"/>
      <c r="V13" s="864"/>
      <c r="W13" s="864"/>
    </row>
    <row r="14" spans="1:24" x14ac:dyDescent="0.25">
      <c r="A14" s="614"/>
      <c r="B14" s="615"/>
      <c r="C14" s="615"/>
      <c r="D14" s="522"/>
      <c r="E14" s="194"/>
      <c r="F14" s="806"/>
      <c r="G14" s="807"/>
      <c r="H14" s="203"/>
      <c r="I14" s="206">
        <v>7</v>
      </c>
      <c r="J14" s="823" t="s">
        <v>32</v>
      </c>
      <c r="K14" s="824"/>
      <c r="L14" s="206" t="s">
        <v>29</v>
      </c>
      <c r="M14" s="825">
        <f>L110/1000</f>
        <v>0</v>
      </c>
      <c r="N14" s="826"/>
      <c r="O14" s="827"/>
      <c r="P14" s="828">
        <f>R14*10^-4</f>
        <v>1.1000000000000001</v>
      </c>
      <c r="Q14" s="824"/>
      <c r="R14" s="207">
        <v>11000</v>
      </c>
      <c r="S14" s="829">
        <f>M14*P14</f>
        <v>0</v>
      </c>
      <c r="T14" s="830"/>
      <c r="U14" s="864"/>
      <c r="V14" s="864"/>
      <c r="W14" s="864"/>
    </row>
    <row r="15" spans="1:24" x14ac:dyDescent="0.25">
      <c r="A15" s="614"/>
      <c r="B15" s="615"/>
      <c r="C15" s="615"/>
      <c r="D15" s="522"/>
      <c r="E15" s="194"/>
      <c r="F15" s="806"/>
      <c r="G15" s="807"/>
      <c r="H15" s="203"/>
      <c r="I15" s="206">
        <v>8</v>
      </c>
      <c r="J15" s="823" t="s">
        <v>28</v>
      </c>
      <c r="K15" s="824"/>
      <c r="L15" s="206" t="s">
        <v>29</v>
      </c>
      <c r="M15" s="825">
        <f>L153/1000</f>
        <v>0</v>
      </c>
      <c r="N15" s="826"/>
      <c r="O15" s="827"/>
      <c r="P15" s="828">
        <f>R15*10^-4</f>
        <v>1.02</v>
      </c>
      <c r="Q15" s="824"/>
      <c r="R15" s="207">
        <v>10200</v>
      </c>
      <c r="S15" s="829">
        <f>M15*P15</f>
        <v>0</v>
      </c>
      <c r="T15" s="830"/>
      <c r="U15" s="864"/>
      <c r="V15" s="864"/>
      <c r="W15" s="864"/>
    </row>
    <row r="16" spans="1:24" x14ac:dyDescent="0.25">
      <c r="A16" s="614"/>
      <c r="B16" s="615"/>
      <c r="C16" s="615"/>
      <c r="D16" s="522"/>
      <c r="E16" s="194"/>
      <c r="F16" s="806"/>
      <c r="G16" s="807"/>
      <c r="H16" s="203"/>
      <c r="I16" s="206">
        <v>9</v>
      </c>
      <c r="J16" s="823" t="s">
        <v>178</v>
      </c>
      <c r="K16" s="824"/>
      <c r="L16" s="206" t="s">
        <v>29</v>
      </c>
      <c r="M16" s="831"/>
      <c r="N16" s="832"/>
      <c r="O16" s="833"/>
      <c r="P16" s="834"/>
      <c r="Q16" s="834"/>
      <c r="R16" s="209"/>
      <c r="S16" s="832"/>
      <c r="T16" s="833"/>
      <c r="U16" s="864"/>
      <c r="V16" s="864"/>
      <c r="W16" s="864"/>
    </row>
    <row r="17" spans="1:28" x14ac:dyDescent="0.25">
      <c r="A17" s="523"/>
      <c r="B17" s="603"/>
      <c r="C17" s="603"/>
      <c r="D17" s="524"/>
      <c r="E17" s="194"/>
      <c r="F17" s="808"/>
      <c r="G17" s="809"/>
      <c r="H17" s="203"/>
      <c r="I17" s="210">
        <v>10</v>
      </c>
      <c r="J17" s="800" t="s">
        <v>103</v>
      </c>
      <c r="K17" s="801"/>
      <c r="L17" s="211"/>
      <c r="M17" s="802"/>
      <c r="N17" s="803"/>
      <c r="O17" s="801"/>
      <c r="P17" s="800"/>
      <c r="Q17" s="800"/>
      <c r="R17" s="211"/>
      <c r="S17" s="803"/>
      <c r="T17" s="801"/>
      <c r="U17" s="865"/>
      <c r="V17" s="865"/>
      <c r="W17" s="865"/>
    </row>
    <row r="18" spans="1:28" ht="21" customHeight="1" x14ac:dyDescent="0.25"/>
    <row r="19" spans="1:28" ht="15" customHeight="1" x14ac:dyDescent="0.25">
      <c r="B19" s="613" t="s">
        <v>46</v>
      </c>
      <c r="C19" s="600"/>
      <c r="D19" s="520"/>
      <c r="F19" s="616" t="s">
        <v>179</v>
      </c>
      <c r="G19" s="616"/>
      <c r="H19" s="616"/>
      <c r="I19" s="616"/>
      <c r="J19" s="616"/>
      <c r="K19" s="616"/>
      <c r="L19" s="616"/>
      <c r="M19" s="616"/>
      <c r="N19" s="616"/>
      <c r="O19" s="616"/>
      <c r="P19" s="616"/>
      <c r="Q19" s="616"/>
      <c r="R19" s="616"/>
      <c r="S19" s="616"/>
      <c r="T19" s="616"/>
      <c r="U19" s="616"/>
      <c r="V19" s="616"/>
      <c r="W19" s="616"/>
      <c r="X19" s="213"/>
    </row>
    <row r="20" spans="1:28" x14ac:dyDescent="0.25">
      <c r="B20" s="614"/>
      <c r="C20" s="615"/>
      <c r="D20" s="522"/>
      <c r="F20" s="616"/>
      <c r="G20" s="616"/>
      <c r="H20" s="616"/>
      <c r="I20" s="616"/>
      <c r="J20" s="616"/>
      <c r="K20" s="616"/>
      <c r="L20" s="616"/>
      <c r="M20" s="616"/>
      <c r="N20" s="616"/>
      <c r="O20" s="616"/>
      <c r="P20" s="616"/>
      <c r="Q20" s="616"/>
      <c r="R20" s="616"/>
      <c r="S20" s="616"/>
      <c r="T20" s="616"/>
      <c r="U20" s="616"/>
      <c r="V20" s="616"/>
      <c r="W20" s="616"/>
      <c r="X20" s="213"/>
    </row>
    <row r="21" spans="1:28" x14ac:dyDescent="0.25">
      <c r="B21" s="614"/>
      <c r="C21" s="615"/>
      <c r="D21" s="522"/>
      <c r="F21" s="616"/>
      <c r="G21" s="617"/>
      <c r="H21" s="617"/>
      <c r="I21" s="617"/>
      <c r="J21" s="617"/>
      <c r="K21" s="617"/>
      <c r="L21" s="619" t="s">
        <v>180</v>
      </c>
      <c r="M21" s="620"/>
      <c r="N21" s="625" t="s">
        <v>181</v>
      </c>
      <c r="O21" s="633" t="s">
        <v>44</v>
      </c>
      <c r="P21" s="634"/>
      <c r="Q21" s="625" t="s">
        <v>182</v>
      </c>
      <c r="R21" s="782"/>
      <c r="S21" s="625" t="s">
        <v>183</v>
      </c>
      <c r="T21" s="625" t="s">
        <v>184</v>
      </c>
      <c r="U21" s="784" t="s">
        <v>185</v>
      </c>
      <c r="V21" s="785"/>
      <c r="W21" s="786"/>
      <c r="X21" s="213"/>
    </row>
    <row r="22" spans="1:28" ht="15" customHeight="1" x14ac:dyDescent="0.25">
      <c r="B22" s="614"/>
      <c r="C22" s="615"/>
      <c r="D22" s="522"/>
      <c r="F22" s="616"/>
      <c r="G22" s="617"/>
      <c r="H22" s="617"/>
      <c r="I22" s="617"/>
      <c r="J22" s="617"/>
      <c r="K22" s="617"/>
      <c r="L22" s="621"/>
      <c r="M22" s="622"/>
      <c r="N22" s="626"/>
      <c r="O22" s="629" t="s">
        <v>186</v>
      </c>
      <c r="P22" s="579"/>
      <c r="Q22" s="626"/>
      <c r="R22" s="783"/>
      <c r="S22" s="626"/>
      <c r="T22" s="626"/>
      <c r="U22" s="787"/>
      <c r="V22" s="788"/>
      <c r="W22" s="789"/>
      <c r="X22" s="213"/>
    </row>
    <row r="23" spans="1:28" ht="12.75" customHeight="1" x14ac:dyDescent="0.25">
      <c r="B23" s="614"/>
      <c r="C23" s="615"/>
      <c r="D23" s="522"/>
      <c r="F23" s="616"/>
      <c r="G23" s="617"/>
      <c r="H23" s="617"/>
      <c r="I23" s="617"/>
      <c r="J23" s="617"/>
      <c r="K23" s="617"/>
      <c r="L23" s="623"/>
      <c r="M23" s="624"/>
      <c r="N23" s="627"/>
      <c r="O23" s="630"/>
      <c r="P23" s="631"/>
      <c r="Q23" s="627"/>
      <c r="R23" s="627"/>
      <c r="S23" s="627"/>
      <c r="T23" s="627"/>
      <c r="U23" s="790"/>
      <c r="V23" s="791"/>
      <c r="W23" s="789"/>
      <c r="X23" s="213"/>
    </row>
    <row r="24" spans="1:28" ht="19.5" customHeight="1" x14ac:dyDescent="0.25">
      <c r="B24" s="523"/>
      <c r="C24" s="603"/>
      <c r="D24" s="524"/>
      <c r="F24" s="618"/>
      <c r="G24" s="618"/>
      <c r="H24" s="618"/>
      <c r="I24" s="618"/>
      <c r="J24" s="618"/>
      <c r="K24" s="618"/>
      <c r="L24" s="798">
        <f>L25-L26</f>
        <v>0</v>
      </c>
      <c r="M24" s="799"/>
      <c r="N24" s="214">
        <f>IF(L24=0,0,L24*$P$8*10^-3)</f>
        <v>0</v>
      </c>
      <c r="O24" s="678" t="str">
        <f>IF(L24=0,"",L24/$T$5)</f>
        <v/>
      </c>
      <c r="P24" s="679"/>
      <c r="Q24" s="798" t="str">
        <f>IF((L44+L30+L57)=0,"",L44+L30+L57)</f>
        <v/>
      </c>
      <c r="R24" s="799"/>
      <c r="S24" s="215" t="e">
        <f>L24-Q24</f>
        <v>#VALUE!</v>
      </c>
      <c r="T24" s="216" t="e">
        <f>Q24/L24</f>
        <v>#VALUE!</v>
      </c>
      <c r="U24" s="792"/>
      <c r="V24" s="793"/>
      <c r="W24" s="794"/>
      <c r="X24" s="213"/>
      <c r="Z24" s="217"/>
      <c r="AA24" s="217"/>
      <c r="AB24" s="217"/>
    </row>
    <row r="25" spans="1:28" ht="15.75" customHeight="1" outlineLevel="1" x14ac:dyDescent="0.25">
      <c r="B25" s="218"/>
      <c r="C25" s="218"/>
      <c r="D25" s="218"/>
      <c r="F25" s="219"/>
      <c r="G25" s="220" t="s">
        <v>187</v>
      </c>
      <c r="H25" s="220"/>
      <c r="I25" s="220"/>
      <c r="J25" s="220"/>
      <c r="K25" s="221"/>
      <c r="L25" s="639"/>
      <c r="M25" s="587"/>
      <c r="N25" s="222"/>
      <c r="O25" s="223"/>
      <c r="P25" s="223"/>
      <c r="Q25" s="224"/>
      <c r="R25" s="224"/>
      <c r="S25" s="224"/>
      <c r="T25" s="225"/>
      <c r="U25" s="226"/>
      <c r="V25" s="226"/>
      <c r="W25" s="226"/>
      <c r="X25" s="213"/>
      <c r="Z25" s="217"/>
      <c r="AA25" s="217"/>
      <c r="AB25" s="217"/>
    </row>
    <row r="26" spans="1:28" ht="17.25" customHeight="1" outlineLevel="1" x14ac:dyDescent="0.25">
      <c r="B26" s="218"/>
      <c r="C26" s="218"/>
      <c r="D26" s="218"/>
      <c r="F26" s="219"/>
      <c r="G26" s="220" t="s">
        <v>188</v>
      </c>
      <c r="H26" s="220"/>
      <c r="I26" s="220"/>
      <c r="J26" s="220"/>
      <c r="K26" s="221"/>
      <c r="L26" s="639"/>
      <c r="M26" s="587"/>
      <c r="N26" s="222"/>
      <c r="O26" s="223"/>
      <c r="P26" s="223"/>
      <c r="Q26" s="224"/>
      <c r="R26" s="224"/>
      <c r="S26" s="224"/>
      <c r="T26" s="225"/>
      <c r="U26" s="226"/>
      <c r="V26" s="226"/>
      <c r="W26" s="226"/>
      <c r="X26" s="213"/>
      <c r="Z26" s="217"/>
      <c r="AA26" s="217"/>
      <c r="AB26" s="217"/>
    </row>
    <row r="27" spans="1:28" ht="15.75" customHeight="1" x14ac:dyDescent="0.25">
      <c r="D27" s="30"/>
      <c r="X27" s="213"/>
    </row>
    <row r="28" spans="1:28" ht="30" customHeight="1" x14ac:dyDescent="0.25">
      <c r="C28" s="519" t="s">
        <v>49</v>
      </c>
      <c r="D28" s="520"/>
      <c r="F28" s="680" t="s">
        <v>23</v>
      </c>
      <c r="G28" s="684" t="s">
        <v>189</v>
      </c>
      <c r="H28" s="685"/>
      <c r="I28" s="685"/>
      <c r="J28" s="685"/>
      <c r="K28" s="686"/>
      <c r="L28" s="693" t="s">
        <v>190</v>
      </c>
      <c r="M28" s="694"/>
      <c r="N28" s="699" t="s">
        <v>181</v>
      </c>
      <c r="O28" s="671" t="s">
        <v>44</v>
      </c>
      <c r="P28" s="672"/>
      <c r="Q28" s="593" t="s">
        <v>191</v>
      </c>
      <c r="R28" s="594"/>
      <c r="S28" s="795" t="s">
        <v>192</v>
      </c>
      <c r="T28" s="599" t="s">
        <v>193</v>
      </c>
      <c r="U28" s="600"/>
      <c r="V28" s="601"/>
      <c r="W28" s="605" t="s">
        <v>194</v>
      </c>
    </row>
    <row r="29" spans="1:28" ht="28.5" customHeight="1" x14ac:dyDescent="0.25">
      <c r="C29" s="521"/>
      <c r="D29" s="522"/>
      <c r="F29" s="681"/>
      <c r="G29" s="687"/>
      <c r="H29" s="688"/>
      <c r="I29" s="688"/>
      <c r="J29" s="688"/>
      <c r="K29" s="689"/>
      <c r="L29" s="695"/>
      <c r="M29" s="696"/>
      <c r="N29" s="700"/>
      <c r="O29" s="797" t="s">
        <v>195</v>
      </c>
      <c r="P29" s="652"/>
      <c r="Q29" s="595"/>
      <c r="R29" s="596"/>
      <c r="S29" s="796"/>
      <c r="T29" s="602"/>
      <c r="U29" s="603"/>
      <c r="V29" s="604"/>
      <c r="W29" s="606"/>
    </row>
    <row r="30" spans="1:28" ht="19.5" customHeight="1" x14ac:dyDescent="0.25">
      <c r="C30" s="523"/>
      <c r="D30" s="524"/>
      <c r="F30" s="683"/>
      <c r="G30" s="690"/>
      <c r="H30" s="691"/>
      <c r="I30" s="691"/>
      <c r="J30" s="691"/>
      <c r="K30" s="692"/>
      <c r="L30" s="610">
        <f>IF(SUM(L32:M38)=0,0,SUM(L32:M38))</f>
        <v>0</v>
      </c>
      <c r="M30" s="611"/>
      <c r="N30" s="227">
        <f t="shared" ref="N30" si="0">IF(L30=0,0,L30*$P$8*10^-3)</f>
        <v>0</v>
      </c>
      <c r="O30" s="608" t="str">
        <f>IF(L30="","",IF($T$5=0,"",(L30/$T$5)))</f>
        <v/>
      </c>
      <c r="P30" s="657"/>
      <c r="Q30" s="610">
        <f>IF(SUM(Q32:R38)=0,0,SUM(Q32:R38))</f>
        <v>0</v>
      </c>
      <c r="R30" s="611"/>
      <c r="S30" s="228" t="str">
        <f>IF(L30=0,"",L30-Q30)</f>
        <v/>
      </c>
      <c r="T30" s="612" t="str">
        <f>IF(L30=0,"",SUM(Q32:R38)/L30)</f>
        <v/>
      </c>
      <c r="U30" s="603"/>
      <c r="V30" s="604"/>
      <c r="W30" s="229"/>
    </row>
    <row r="31" spans="1:28" ht="3" customHeight="1" x14ac:dyDescent="0.25">
      <c r="D31" s="230"/>
      <c r="F31" s="218"/>
      <c r="G31" s="231"/>
      <c r="H31" s="231"/>
      <c r="I31" s="231"/>
      <c r="J31" s="231"/>
      <c r="K31" s="231"/>
      <c r="L31" s="552"/>
      <c r="M31" s="552"/>
      <c r="N31" s="232"/>
      <c r="S31" s="212"/>
    </row>
    <row r="32" spans="1:28" x14ac:dyDescent="0.25">
      <c r="D32" s="553" t="s">
        <v>53</v>
      </c>
      <c r="F32" s="233" t="s">
        <v>58</v>
      </c>
      <c r="G32" s="582" t="s">
        <v>237</v>
      </c>
      <c r="H32" s="583"/>
      <c r="I32" s="583"/>
      <c r="J32" s="583"/>
      <c r="K32" s="584"/>
      <c r="L32" s="639"/>
      <c r="M32" s="587"/>
      <c r="N32" s="234">
        <f>IF(L32=0,0,L32*$P$8*10^-3)</f>
        <v>0</v>
      </c>
      <c r="O32" s="780" t="str">
        <f t="shared" ref="O32:O40" si="1">IF(L32="","",IF($T$5=0,"",(L32/$T$5)))</f>
        <v/>
      </c>
      <c r="P32" s="781"/>
      <c r="Q32" s="639"/>
      <c r="R32" s="587"/>
      <c r="S32" s="235" t="str">
        <f t="shared" ref="S32:S40" si="2">IF(L32=0,"",L32-Q32)</f>
        <v/>
      </c>
      <c r="T32" s="777" t="str">
        <f>IF(L32=0,"",Q32/L32)</f>
        <v/>
      </c>
      <c r="U32" s="778"/>
      <c r="V32" s="779"/>
      <c r="W32" s="229"/>
    </row>
    <row r="33" spans="3:24" x14ac:dyDescent="0.25">
      <c r="D33" s="554"/>
      <c r="F33" s="236" t="s">
        <v>59</v>
      </c>
      <c r="G33" s="582" t="s">
        <v>103</v>
      </c>
      <c r="H33" s="583"/>
      <c r="I33" s="583"/>
      <c r="J33" s="583"/>
      <c r="K33" s="584"/>
      <c r="L33" s="639"/>
      <c r="M33" s="587"/>
      <c r="N33" s="237">
        <f t="shared" ref="N33:N40" si="3">IF(L33=0,0,L33*$P$8*10^-3)</f>
        <v>0</v>
      </c>
      <c r="O33" s="775" t="str">
        <f t="shared" si="1"/>
        <v/>
      </c>
      <c r="P33" s="776"/>
      <c r="Q33" s="639"/>
      <c r="R33" s="587"/>
      <c r="S33" s="235" t="str">
        <f t="shared" si="2"/>
        <v/>
      </c>
      <c r="T33" s="777" t="str">
        <f t="shared" ref="T33:T40" si="4">IF(L33=0,"",Q33/L33)</f>
        <v/>
      </c>
      <c r="U33" s="778"/>
      <c r="V33" s="779"/>
      <c r="W33" s="229"/>
    </row>
    <row r="34" spans="3:24" x14ac:dyDescent="0.25">
      <c r="D34" s="555"/>
      <c r="F34" s="236" t="s">
        <v>60</v>
      </c>
      <c r="G34" s="582"/>
      <c r="H34" s="583"/>
      <c r="I34" s="583"/>
      <c r="J34" s="583"/>
      <c r="K34" s="584"/>
      <c r="L34" s="639"/>
      <c r="M34" s="587"/>
      <c r="N34" s="237">
        <f t="shared" si="3"/>
        <v>0</v>
      </c>
      <c r="O34" s="775" t="str">
        <f t="shared" si="1"/>
        <v/>
      </c>
      <c r="P34" s="776"/>
      <c r="Q34" s="639"/>
      <c r="R34" s="587"/>
      <c r="S34" s="235" t="str">
        <f t="shared" si="2"/>
        <v/>
      </c>
      <c r="T34" s="777" t="str">
        <f t="shared" si="4"/>
        <v/>
      </c>
      <c r="U34" s="778"/>
      <c r="V34" s="779"/>
      <c r="W34" s="229"/>
    </row>
    <row r="35" spans="3:24" x14ac:dyDescent="0.25">
      <c r="D35" s="555"/>
      <c r="F35" s="236" t="s">
        <v>62</v>
      </c>
      <c r="G35" s="582"/>
      <c r="H35" s="583"/>
      <c r="I35" s="583"/>
      <c r="J35" s="583"/>
      <c r="K35" s="584"/>
      <c r="L35" s="639"/>
      <c r="M35" s="587"/>
      <c r="N35" s="237">
        <f t="shared" si="3"/>
        <v>0</v>
      </c>
      <c r="O35" s="775" t="str">
        <f t="shared" si="1"/>
        <v/>
      </c>
      <c r="P35" s="776"/>
      <c r="Q35" s="639"/>
      <c r="R35" s="587"/>
      <c r="S35" s="235" t="str">
        <f t="shared" si="2"/>
        <v/>
      </c>
      <c r="T35" s="777" t="str">
        <f t="shared" si="4"/>
        <v/>
      </c>
      <c r="U35" s="778"/>
      <c r="V35" s="779"/>
      <c r="W35" s="229"/>
    </row>
    <row r="36" spans="3:24" x14ac:dyDescent="0.25">
      <c r="D36" s="555"/>
      <c r="F36" s="236" t="s">
        <v>63</v>
      </c>
      <c r="G36" s="582"/>
      <c r="H36" s="583"/>
      <c r="I36" s="583"/>
      <c r="J36" s="583"/>
      <c r="K36" s="584"/>
      <c r="L36" s="639"/>
      <c r="M36" s="587"/>
      <c r="N36" s="237">
        <f t="shared" si="3"/>
        <v>0</v>
      </c>
      <c r="O36" s="775" t="str">
        <f t="shared" si="1"/>
        <v/>
      </c>
      <c r="P36" s="776"/>
      <c r="Q36" s="639"/>
      <c r="R36" s="587"/>
      <c r="S36" s="235" t="str">
        <f t="shared" si="2"/>
        <v/>
      </c>
      <c r="T36" s="777" t="str">
        <f t="shared" si="4"/>
        <v/>
      </c>
      <c r="U36" s="778"/>
      <c r="V36" s="779"/>
      <c r="W36" s="229"/>
    </row>
    <row r="37" spans="3:24" x14ac:dyDescent="0.25">
      <c r="D37" s="555"/>
      <c r="F37" s="236" t="s">
        <v>110</v>
      </c>
      <c r="G37" s="582"/>
      <c r="H37" s="583"/>
      <c r="I37" s="583"/>
      <c r="J37" s="583"/>
      <c r="K37" s="584"/>
      <c r="L37" s="639"/>
      <c r="M37" s="587"/>
      <c r="N37" s="237">
        <f t="shared" si="3"/>
        <v>0</v>
      </c>
      <c r="O37" s="775" t="str">
        <f t="shared" si="1"/>
        <v/>
      </c>
      <c r="P37" s="776"/>
      <c r="Q37" s="639"/>
      <c r="R37" s="587"/>
      <c r="S37" s="235" t="str">
        <f t="shared" si="2"/>
        <v/>
      </c>
      <c r="T37" s="777" t="str">
        <f t="shared" si="4"/>
        <v/>
      </c>
      <c r="U37" s="778"/>
      <c r="V37" s="779"/>
      <c r="W37" s="229"/>
    </row>
    <row r="38" spans="3:24" x14ac:dyDescent="0.25">
      <c r="D38" s="555"/>
      <c r="F38" s="236" t="s">
        <v>111</v>
      </c>
      <c r="G38" s="582"/>
      <c r="H38" s="583"/>
      <c r="I38" s="583"/>
      <c r="J38" s="583"/>
      <c r="K38" s="584"/>
      <c r="L38" s="639"/>
      <c r="M38" s="587"/>
      <c r="N38" s="237">
        <f t="shared" si="3"/>
        <v>0</v>
      </c>
      <c r="O38" s="775" t="str">
        <f t="shared" si="1"/>
        <v/>
      </c>
      <c r="P38" s="776"/>
      <c r="Q38" s="639"/>
      <c r="R38" s="587"/>
      <c r="S38" s="235" t="str">
        <f t="shared" si="2"/>
        <v/>
      </c>
      <c r="T38" s="777" t="str">
        <f t="shared" si="4"/>
        <v/>
      </c>
      <c r="U38" s="778"/>
      <c r="V38" s="779"/>
      <c r="W38" s="229"/>
    </row>
    <row r="39" spans="3:24" x14ac:dyDescent="0.25">
      <c r="D39" s="555"/>
      <c r="F39" s="236" t="s">
        <v>112</v>
      </c>
      <c r="G39" s="582"/>
      <c r="H39" s="583"/>
      <c r="I39" s="583"/>
      <c r="J39" s="583"/>
      <c r="K39" s="584"/>
      <c r="L39" s="639"/>
      <c r="M39" s="587"/>
      <c r="N39" s="237">
        <f t="shared" si="3"/>
        <v>0</v>
      </c>
      <c r="O39" s="775" t="str">
        <f t="shared" si="1"/>
        <v/>
      </c>
      <c r="P39" s="776"/>
      <c r="Q39" s="639"/>
      <c r="R39" s="587"/>
      <c r="S39" s="235" t="str">
        <f t="shared" si="2"/>
        <v/>
      </c>
      <c r="T39" s="777" t="str">
        <f t="shared" si="4"/>
        <v/>
      </c>
      <c r="U39" s="778"/>
      <c r="V39" s="779"/>
      <c r="W39" s="229"/>
    </row>
    <row r="40" spans="3:24" x14ac:dyDescent="0.25">
      <c r="D40" s="556"/>
      <c r="F40" s="236" t="s">
        <v>113</v>
      </c>
      <c r="G40" s="582"/>
      <c r="H40" s="583"/>
      <c r="I40" s="583"/>
      <c r="J40" s="583"/>
      <c r="K40" s="584"/>
      <c r="L40" s="639"/>
      <c r="M40" s="587"/>
      <c r="N40" s="237">
        <f t="shared" si="3"/>
        <v>0</v>
      </c>
      <c r="O40" s="775" t="str">
        <f t="shared" si="1"/>
        <v/>
      </c>
      <c r="P40" s="776"/>
      <c r="Q40" s="639"/>
      <c r="R40" s="587"/>
      <c r="S40" s="235" t="str">
        <f t="shared" si="2"/>
        <v/>
      </c>
      <c r="T40" s="777" t="str">
        <f t="shared" si="4"/>
        <v/>
      </c>
      <c r="U40" s="778"/>
      <c r="V40" s="779"/>
      <c r="W40" s="229"/>
    </row>
    <row r="42" spans="3:24" x14ac:dyDescent="0.25">
      <c r="C42" s="519" t="s">
        <v>49</v>
      </c>
      <c r="D42" s="520"/>
      <c r="F42" s="731" t="s">
        <v>199</v>
      </c>
      <c r="G42" s="735" t="s">
        <v>200</v>
      </c>
      <c r="H42" s="736"/>
      <c r="I42" s="736"/>
      <c r="J42" s="736"/>
      <c r="K42" s="737"/>
      <c r="L42" s="744" t="s">
        <v>190</v>
      </c>
      <c r="M42" s="745"/>
      <c r="N42" s="564" t="s">
        <v>181</v>
      </c>
      <c r="O42" s="760" t="s">
        <v>44</v>
      </c>
      <c r="P42" s="761"/>
      <c r="Q42" s="567" t="s">
        <v>191</v>
      </c>
      <c r="R42" s="568"/>
      <c r="S42" s="773" t="s">
        <v>192</v>
      </c>
      <c r="T42" s="573" t="s">
        <v>193</v>
      </c>
      <c r="U42" s="574"/>
      <c r="V42" s="575"/>
      <c r="W42" s="576" t="s">
        <v>194</v>
      </c>
    </row>
    <row r="43" spans="3:24" x14ac:dyDescent="0.25">
      <c r="C43" s="521"/>
      <c r="D43" s="522"/>
      <c r="F43" s="732"/>
      <c r="G43" s="738"/>
      <c r="H43" s="739"/>
      <c r="I43" s="739"/>
      <c r="J43" s="739"/>
      <c r="K43" s="740"/>
      <c r="L43" s="746"/>
      <c r="M43" s="747"/>
      <c r="N43" s="565"/>
      <c r="O43" s="772" t="s">
        <v>195</v>
      </c>
      <c r="P43" s="652"/>
      <c r="Q43" s="569"/>
      <c r="R43" s="570"/>
      <c r="S43" s="774"/>
      <c r="T43" s="549"/>
      <c r="U43" s="550"/>
      <c r="V43" s="551"/>
      <c r="W43" s="577"/>
    </row>
    <row r="44" spans="3:24" x14ac:dyDescent="0.25">
      <c r="C44" s="523"/>
      <c r="D44" s="524"/>
      <c r="F44" s="734"/>
      <c r="G44" s="741"/>
      <c r="H44" s="742"/>
      <c r="I44" s="742"/>
      <c r="J44" s="742"/>
      <c r="K44" s="743"/>
      <c r="L44" s="547">
        <f>IF(SUM(L46:M53)=0,0,SUM(L46:M53))</f>
        <v>0</v>
      </c>
      <c r="M44" s="548"/>
      <c r="N44" s="241">
        <f t="shared" ref="N44" si="5">IF(L44=0,0,L44*$P$8*10^-3)</f>
        <v>0</v>
      </c>
      <c r="O44" s="759" t="str">
        <f>IF(L44="","",IF($T$5=0,"",(L44/$T$5)))</f>
        <v/>
      </c>
      <c r="P44" s="657"/>
      <c r="Q44" s="547">
        <f>IF(SUM(Q46:R52)=0,0,SUM(Q46:R52))</f>
        <v>0</v>
      </c>
      <c r="R44" s="548"/>
      <c r="S44" s="242" t="str">
        <f t="shared" ref="S44:S53" si="6">IF(L44=0,"",L44-Q44)</f>
        <v/>
      </c>
      <c r="T44" s="549" t="str">
        <f>IF(L44=0,"",SUM(Q46:R52)/L44)</f>
        <v/>
      </c>
      <c r="U44" s="550"/>
      <c r="V44" s="551"/>
      <c r="W44" s="229"/>
    </row>
    <row r="45" spans="3:24" ht="17.25" x14ac:dyDescent="0.25">
      <c r="D45" s="230"/>
      <c r="F45" s="218"/>
      <c r="G45" s="231"/>
      <c r="H45" s="231"/>
      <c r="I45" s="243"/>
      <c r="J45" s="243"/>
      <c r="K45" s="243"/>
      <c r="L45" s="635"/>
      <c r="M45" s="635"/>
      <c r="N45" s="212"/>
      <c r="O45" s="212"/>
      <c r="P45" s="212"/>
      <c r="T45" s="244"/>
      <c r="U45" s="244"/>
      <c r="V45" s="244"/>
      <c r="X45" s="212"/>
    </row>
    <row r="46" spans="3:24" x14ac:dyDescent="0.25">
      <c r="D46" s="553" t="s">
        <v>53</v>
      </c>
      <c r="F46" s="245" t="s">
        <v>201</v>
      </c>
      <c r="G46" s="557" t="s">
        <v>202</v>
      </c>
      <c r="H46" s="558"/>
      <c r="I46" s="558"/>
      <c r="J46" s="558"/>
      <c r="K46" s="559"/>
      <c r="L46" s="639"/>
      <c r="M46" s="587"/>
      <c r="N46" s="246">
        <f t="shared" ref="N46:N53" si="7">IF(L46=0,0,L46*$P$8*10^-3)</f>
        <v>0</v>
      </c>
      <c r="O46" s="759" t="str">
        <f t="shared" ref="O46:O53" si="8">IF(L46="","",IF($T$5=0,"",(L46/$T$5)))</f>
        <v/>
      </c>
      <c r="P46" s="657"/>
      <c r="Q46" s="639"/>
      <c r="R46" s="587"/>
      <c r="S46" s="242" t="str">
        <f t="shared" si="6"/>
        <v/>
      </c>
      <c r="T46" s="518" t="str">
        <f>IF(L46=0,"",Q46/L46)</f>
        <v/>
      </c>
      <c r="U46" s="518"/>
      <c r="V46" s="518"/>
      <c r="W46" s="229"/>
    </row>
    <row r="47" spans="3:24" x14ac:dyDescent="0.25">
      <c r="D47" s="554"/>
      <c r="F47" s="247" t="s">
        <v>203</v>
      </c>
      <c r="G47" s="511" t="s">
        <v>204</v>
      </c>
      <c r="H47" s="512"/>
      <c r="I47" s="512"/>
      <c r="J47" s="512"/>
      <c r="K47" s="513"/>
      <c r="L47" s="639"/>
      <c r="M47" s="587"/>
      <c r="N47" s="248">
        <f t="shared" si="7"/>
        <v>0</v>
      </c>
      <c r="O47" s="759" t="str">
        <f t="shared" si="8"/>
        <v/>
      </c>
      <c r="P47" s="657"/>
      <c r="Q47" s="639"/>
      <c r="R47" s="587"/>
      <c r="S47" s="249" t="str">
        <f t="shared" si="6"/>
        <v/>
      </c>
      <c r="T47" s="518" t="str">
        <f t="shared" ref="T47:T53" si="9">IF(L47=0,"",Q47/L47)</f>
        <v/>
      </c>
      <c r="U47" s="518"/>
      <c r="V47" s="518"/>
      <c r="W47" s="229"/>
    </row>
    <row r="48" spans="3:24" x14ac:dyDescent="0.25">
      <c r="D48" s="555"/>
      <c r="F48" s="247" t="s">
        <v>205</v>
      </c>
      <c r="G48" s="511" t="s">
        <v>206</v>
      </c>
      <c r="H48" s="512"/>
      <c r="I48" s="512"/>
      <c r="J48" s="512"/>
      <c r="K48" s="513"/>
      <c r="L48" s="639"/>
      <c r="M48" s="587"/>
      <c r="N48" s="248">
        <f t="shared" si="7"/>
        <v>0</v>
      </c>
      <c r="O48" s="759" t="str">
        <f t="shared" si="8"/>
        <v/>
      </c>
      <c r="P48" s="657"/>
      <c r="Q48" s="639"/>
      <c r="R48" s="587"/>
      <c r="S48" s="249" t="str">
        <f t="shared" si="6"/>
        <v/>
      </c>
      <c r="T48" s="518" t="str">
        <f t="shared" si="9"/>
        <v/>
      </c>
      <c r="U48" s="518"/>
      <c r="V48" s="518"/>
      <c r="W48" s="229"/>
    </row>
    <row r="49" spans="2:24" x14ac:dyDescent="0.25">
      <c r="D49" s="555"/>
      <c r="F49" s="247" t="s">
        <v>207</v>
      </c>
      <c r="G49" s="511"/>
      <c r="H49" s="512"/>
      <c r="I49" s="512"/>
      <c r="J49" s="512"/>
      <c r="K49" s="513"/>
      <c r="L49" s="639"/>
      <c r="M49" s="587"/>
      <c r="N49" s="248">
        <f t="shared" si="7"/>
        <v>0</v>
      </c>
      <c r="O49" s="759" t="str">
        <f t="shared" si="8"/>
        <v/>
      </c>
      <c r="P49" s="657"/>
      <c r="Q49" s="639"/>
      <c r="R49" s="587"/>
      <c r="S49" s="249" t="str">
        <f t="shared" si="6"/>
        <v/>
      </c>
      <c r="T49" s="518" t="str">
        <f t="shared" si="9"/>
        <v/>
      </c>
      <c r="U49" s="518"/>
      <c r="V49" s="518"/>
      <c r="W49" s="229"/>
    </row>
    <row r="50" spans="2:24" x14ac:dyDescent="0.25">
      <c r="D50" s="555"/>
      <c r="F50" s="247" t="s">
        <v>208</v>
      </c>
      <c r="G50" s="511"/>
      <c r="H50" s="512"/>
      <c r="I50" s="512"/>
      <c r="J50" s="512"/>
      <c r="K50" s="513"/>
      <c r="L50" s="639"/>
      <c r="M50" s="587"/>
      <c r="N50" s="248">
        <f t="shared" si="7"/>
        <v>0</v>
      </c>
      <c r="O50" s="759" t="str">
        <f t="shared" si="8"/>
        <v/>
      </c>
      <c r="P50" s="657"/>
      <c r="Q50" s="639"/>
      <c r="R50" s="587"/>
      <c r="S50" s="249" t="str">
        <f t="shared" si="6"/>
        <v/>
      </c>
      <c r="T50" s="518" t="str">
        <f t="shared" si="9"/>
        <v/>
      </c>
      <c r="U50" s="518"/>
      <c r="V50" s="518"/>
      <c r="W50" s="229"/>
    </row>
    <row r="51" spans="2:24" x14ac:dyDescent="0.25">
      <c r="D51" s="555"/>
      <c r="F51" s="247" t="s">
        <v>209</v>
      </c>
      <c r="G51" s="511"/>
      <c r="H51" s="512"/>
      <c r="I51" s="512"/>
      <c r="J51" s="512"/>
      <c r="K51" s="513"/>
      <c r="L51" s="639"/>
      <c r="M51" s="587"/>
      <c r="N51" s="248">
        <f t="shared" si="7"/>
        <v>0</v>
      </c>
      <c r="O51" s="759" t="str">
        <f t="shared" si="8"/>
        <v/>
      </c>
      <c r="P51" s="657"/>
      <c r="Q51" s="639"/>
      <c r="R51" s="587"/>
      <c r="S51" s="249" t="str">
        <f t="shared" si="6"/>
        <v/>
      </c>
      <c r="T51" s="518" t="str">
        <f t="shared" si="9"/>
        <v/>
      </c>
      <c r="U51" s="518"/>
      <c r="V51" s="518"/>
      <c r="W51" s="229"/>
    </row>
    <row r="52" spans="2:24" x14ac:dyDescent="0.25">
      <c r="D52" s="555"/>
      <c r="F52" s="247" t="s">
        <v>210</v>
      </c>
      <c r="G52" s="511"/>
      <c r="H52" s="512"/>
      <c r="I52" s="512"/>
      <c r="J52" s="512"/>
      <c r="K52" s="513"/>
      <c r="L52" s="639"/>
      <c r="M52" s="587"/>
      <c r="N52" s="248">
        <f t="shared" si="7"/>
        <v>0</v>
      </c>
      <c r="O52" s="759" t="str">
        <f t="shared" si="8"/>
        <v/>
      </c>
      <c r="P52" s="657"/>
      <c r="Q52" s="639"/>
      <c r="R52" s="587"/>
      <c r="S52" s="250" t="str">
        <f t="shared" si="6"/>
        <v/>
      </c>
      <c r="T52" s="518" t="str">
        <f t="shared" si="9"/>
        <v/>
      </c>
      <c r="U52" s="518"/>
      <c r="V52" s="518"/>
      <c r="W52" s="229"/>
    </row>
    <row r="53" spans="2:24" x14ac:dyDescent="0.25">
      <c r="D53" s="556"/>
      <c r="F53" s="251" t="s">
        <v>211</v>
      </c>
      <c r="G53" s="660"/>
      <c r="H53" s="661"/>
      <c r="I53" s="661"/>
      <c r="J53" s="661"/>
      <c r="K53" s="662"/>
      <c r="L53" s="639"/>
      <c r="M53" s="587"/>
      <c r="N53" s="252">
        <f t="shared" si="7"/>
        <v>0</v>
      </c>
      <c r="O53" s="759" t="str">
        <f t="shared" si="8"/>
        <v/>
      </c>
      <c r="P53" s="657"/>
      <c r="Q53" s="639"/>
      <c r="R53" s="587"/>
      <c r="S53" s="253" t="str">
        <f t="shared" si="6"/>
        <v/>
      </c>
      <c r="T53" s="563" t="str">
        <f t="shared" si="9"/>
        <v/>
      </c>
      <c r="U53" s="563"/>
      <c r="V53" s="563"/>
      <c r="W53" s="229"/>
    </row>
    <row r="55" spans="2:24" x14ac:dyDescent="0.25">
      <c r="C55" s="519" t="s">
        <v>49</v>
      </c>
      <c r="D55" s="520"/>
      <c r="F55" s="525" t="s">
        <v>212</v>
      </c>
      <c r="G55" s="528" t="s">
        <v>213</v>
      </c>
      <c r="H55" s="529"/>
      <c r="I55" s="529"/>
      <c r="J55" s="529"/>
      <c r="K55" s="530"/>
      <c r="L55" s="537" t="s">
        <v>190</v>
      </c>
      <c r="M55" s="538"/>
      <c r="N55" s="541" t="s">
        <v>181</v>
      </c>
      <c r="O55" s="658" t="s">
        <v>44</v>
      </c>
      <c r="P55" s="659"/>
      <c r="Q55" s="543" t="s">
        <v>191</v>
      </c>
      <c r="R55" s="544"/>
      <c r="S55" s="643" t="s">
        <v>192</v>
      </c>
      <c r="T55" s="645" t="s">
        <v>193</v>
      </c>
      <c r="U55" s="646"/>
      <c r="V55" s="647"/>
      <c r="W55" s="509" t="s">
        <v>194</v>
      </c>
    </row>
    <row r="56" spans="2:24" x14ac:dyDescent="0.25">
      <c r="C56" s="521"/>
      <c r="D56" s="522"/>
      <c r="F56" s="526"/>
      <c r="G56" s="531"/>
      <c r="H56" s="532"/>
      <c r="I56" s="532"/>
      <c r="J56" s="532"/>
      <c r="K56" s="533"/>
      <c r="L56" s="539"/>
      <c r="M56" s="540"/>
      <c r="N56" s="542"/>
      <c r="O56" s="651" t="s">
        <v>195</v>
      </c>
      <c r="P56" s="652"/>
      <c r="Q56" s="545"/>
      <c r="R56" s="546"/>
      <c r="S56" s="644"/>
      <c r="T56" s="648"/>
      <c r="U56" s="649"/>
      <c r="V56" s="650"/>
      <c r="W56" s="510"/>
    </row>
    <row r="57" spans="2:24" x14ac:dyDescent="0.25">
      <c r="C57" s="523"/>
      <c r="D57" s="524"/>
      <c r="F57" s="655"/>
      <c r="G57" s="534"/>
      <c r="H57" s="535"/>
      <c r="I57" s="535"/>
      <c r="J57" s="535"/>
      <c r="K57" s="536"/>
      <c r="L57" s="653">
        <f>L59</f>
        <v>0</v>
      </c>
      <c r="M57" s="654"/>
      <c r="N57" s="254">
        <f t="shared" ref="N57" si="10">IF(L57=0,0,L57*$P$8*10^-3)</f>
        <v>0</v>
      </c>
      <c r="O57" s="656" t="str">
        <f>IF(L57="","",IF($T$5=0,"",(L57/$T$5)))</f>
        <v/>
      </c>
      <c r="P57" s="657"/>
      <c r="Q57" s="653">
        <f>IF(SUM(Q59:R65)=0,0,SUM(Q59:R65))</f>
        <v>0</v>
      </c>
      <c r="R57" s="654"/>
      <c r="S57" s="254" t="str">
        <f t="shared" ref="S57:S59" si="11">IF(L57=0,"",L57-Q57)</f>
        <v/>
      </c>
      <c r="T57" s="648" t="str">
        <f>IF(L57=0,"",SUM(Q59:R65)/L57)</f>
        <v/>
      </c>
      <c r="U57" s="649"/>
      <c r="V57" s="650"/>
      <c r="W57" s="229"/>
    </row>
    <row r="58" spans="2:24" ht="17.25" x14ac:dyDescent="0.25">
      <c r="D58" s="230"/>
      <c r="F58" s="218"/>
      <c r="G58" s="231"/>
      <c r="H58" s="231"/>
      <c r="I58" s="231"/>
      <c r="J58" s="243"/>
      <c r="K58" s="243"/>
      <c r="L58" s="635"/>
      <c r="M58" s="635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</row>
    <row r="59" spans="2:24" x14ac:dyDescent="0.25">
      <c r="D59" s="218"/>
      <c r="F59" s="255" t="s">
        <v>214</v>
      </c>
      <c r="G59" s="636" t="s">
        <v>215</v>
      </c>
      <c r="H59" s="637"/>
      <c r="I59" s="637"/>
      <c r="J59" s="637"/>
      <c r="K59" s="638"/>
      <c r="L59" s="639"/>
      <c r="M59" s="587"/>
      <c r="N59" s="256">
        <f t="shared" ref="N59" si="12">IF(L59=0,0,L59*$P$8*10^-3)</f>
        <v>0</v>
      </c>
      <c r="O59" s="640" t="str">
        <f>IF(L59=0,"",(L59/$T$5))</f>
        <v/>
      </c>
      <c r="P59" s="587"/>
      <c r="Q59" s="641"/>
      <c r="R59" s="587"/>
      <c r="S59" s="256" t="str">
        <f t="shared" si="11"/>
        <v/>
      </c>
      <c r="T59" s="642" t="str">
        <f>IF(Q59=0,"",L59/Q59)</f>
        <v/>
      </c>
      <c r="U59" s="642"/>
      <c r="V59" s="642"/>
      <c r="W59" s="257" t="str">
        <f>IF(R59=0," ",(CONCATENATE(#REF!," / ",R59)))</f>
        <v xml:space="preserve"> </v>
      </c>
    </row>
    <row r="61" spans="2:24" x14ac:dyDescent="0.25">
      <c r="B61" s="613" t="s">
        <v>46</v>
      </c>
      <c r="C61" s="600"/>
      <c r="D61" s="520"/>
      <c r="F61" s="616" t="s">
        <v>216</v>
      </c>
      <c r="G61" s="616"/>
      <c r="H61" s="616"/>
      <c r="I61" s="616"/>
      <c r="J61" s="616"/>
      <c r="K61" s="616"/>
      <c r="L61" s="616"/>
      <c r="M61" s="616"/>
      <c r="N61" s="616"/>
      <c r="O61" s="616"/>
      <c r="P61" s="616"/>
      <c r="Q61" s="616"/>
      <c r="R61" s="616"/>
      <c r="S61" s="616"/>
      <c r="T61" s="616"/>
      <c r="U61" s="616"/>
      <c r="V61" s="616"/>
      <c r="W61" s="616"/>
    </row>
    <row r="62" spans="2:24" x14ac:dyDescent="0.25">
      <c r="B62" s="614"/>
      <c r="C62" s="615"/>
      <c r="D62" s="522"/>
      <c r="F62" s="616"/>
      <c r="G62" s="616"/>
      <c r="H62" s="616"/>
      <c r="I62" s="616"/>
      <c r="J62" s="616"/>
      <c r="K62" s="616"/>
      <c r="L62" s="616"/>
      <c r="M62" s="616"/>
      <c r="N62" s="616"/>
      <c r="O62" s="616"/>
      <c r="P62" s="616"/>
      <c r="Q62" s="616"/>
      <c r="R62" s="616"/>
      <c r="S62" s="616"/>
      <c r="T62" s="616"/>
      <c r="U62" s="616"/>
      <c r="V62" s="616"/>
      <c r="W62" s="616"/>
    </row>
    <row r="63" spans="2:24" x14ac:dyDescent="0.25">
      <c r="B63" s="614"/>
      <c r="C63" s="615"/>
      <c r="D63" s="522"/>
      <c r="F63" s="616"/>
      <c r="G63" s="617"/>
      <c r="H63" s="617"/>
      <c r="I63" s="617"/>
      <c r="J63" s="617"/>
      <c r="K63" s="617"/>
      <c r="L63" s="619" t="s">
        <v>217</v>
      </c>
      <c r="M63" s="620"/>
      <c r="N63" s="625" t="s">
        <v>181</v>
      </c>
      <c r="O63" s="633" t="s">
        <v>44</v>
      </c>
      <c r="P63" s="634"/>
      <c r="Q63" s="628"/>
      <c r="R63" s="752"/>
      <c r="S63" s="600"/>
      <c r="T63" s="600"/>
      <c r="U63" s="600"/>
      <c r="V63" s="600"/>
      <c r="W63" s="520"/>
    </row>
    <row r="64" spans="2:24" x14ac:dyDescent="0.25">
      <c r="B64" s="614"/>
      <c r="C64" s="615"/>
      <c r="D64" s="522"/>
      <c r="F64" s="616"/>
      <c r="G64" s="617"/>
      <c r="H64" s="617"/>
      <c r="I64" s="617"/>
      <c r="J64" s="617"/>
      <c r="K64" s="617"/>
      <c r="L64" s="621"/>
      <c r="M64" s="622"/>
      <c r="N64" s="626"/>
      <c r="O64" s="629" t="s">
        <v>218</v>
      </c>
      <c r="P64" s="579"/>
      <c r="Q64" s="720"/>
      <c r="R64" s="753"/>
      <c r="S64" s="552"/>
      <c r="T64" s="552"/>
      <c r="U64" s="552"/>
      <c r="V64" s="552"/>
      <c r="W64" s="522"/>
    </row>
    <row r="65" spans="2:23" x14ac:dyDescent="0.25">
      <c r="B65" s="614"/>
      <c r="C65" s="615"/>
      <c r="D65" s="522"/>
      <c r="F65" s="616"/>
      <c r="G65" s="617"/>
      <c r="H65" s="617"/>
      <c r="I65" s="617"/>
      <c r="J65" s="617"/>
      <c r="K65" s="617"/>
      <c r="L65" s="623"/>
      <c r="M65" s="624"/>
      <c r="N65" s="627"/>
      <c r="O65" s="630"/>
      <c r="P65" s="631"/>
      <c r="Q65" s="754"/>
      <c r="R65" s="753"/>
      <c r="S65" s="552"/>
      <c r="T65" s="552"/>
      <c r="U65" s="552"/>
      <c r="V65" s="552"/>
      <c r="W65" s="522"/>
    </row>
    <row r="66" spans="2:23" x14ac:dyDescent="0.25">
      <c r="B66" s="523"/>
      <c r="C66" s="603"/>
      <c r="D66" s="524"/>
      <c r="F66" s="618"/>
      <c r="G66" s="618"/>
      <c r="H66" s="618"/>
      <c r="I66" s="618"/>
      <c r="J66" s="618"/>
      <c r="K66" s="618"/>
      <c r="L66" s="676">
        <f>L72+L87+L101</f>
        <v>0</v>
      </c>
      <c r="M66" s="677"/>
      <c r="N66" s="258">
        <f>L66*$P$9</f>
        <v>0</v>
      </c>
      <c r="O66" s="678" t="str">
        <f>IF(L66=0,"",L66/$T$5)</f>
        <v/>
      </c>
      <c r="P66" s="679"/>
      <c r="Q66" s="523"/>
      <c r="R66" s="603"/>
      <c r="S66" s="603"/>
      <c r="T66" s="603"/>
      <c r="U66" s="603"/>
      <c r="V66" s="603"/>
      <c r="W66" s="524"/>
    </row>
    <row r="67" spans="2:23" x14ac:dyDescent="0.25">
      <c r="D67" s="30"/>
    </row>
    <row r="69" spans="2:23" x14ac:dyDescent="0.25">
      <c r="C69" s="519" t="s">
        <v>49</v>
      </c>
      <c r="D69" s="520"/>
      <c r="F69" s="680" t="s">
        <v>23</v>
      </c>
      <c r="G69" s="684" t="s">
        <v>189</v>
      </c>
      <c r="H69" s="685"/>
      <c r="I69" s="685"/>
      <c r="J69" s="685"/>
      <c r="K69" s="686"/>
      <c r="L69" s="693" t="s">
        <v>219</v>
      </c>
      <c r="M69" s="694"/>
      <c r="N69" s="699" t="s">
        <v>181</v>
      </c>
      <c r="O69" s="671" t="s">
        <v>44</v>
      </c>
      <c r="P69" s="672"/>
      <c r="Q69" s="593" t="s">
        <v>191</v>
      </c>
      <c r="R69" s="594"/>
      <c r="S69" s="597" t="s">
        <v>192</v>
      </c>
      <c r="T69" s="599" t="s">
        <v>193</v>
      </c>
      <c r="U69" s="600"/>
      <c r="V69" s="601"/>
      <c r="W69" s="605" t="s">
        <v>194</v>
      </c>
    </row>
    <row r="70" spans="2:23" x14ac:dyDescent="0.25">
      <c r="C70" s="521"/>
      <c r="D70" s="522"/>
      <c r="F70" s="681"/>
      <c r="G70" s="687"/>
      <c r="H70" s="688"/>
      <c r="I70" s="688"/>
      <c r="J70" s="688"/>
      <c r="K70" s="689"/>
      <c r="L70" s="695"/>
      <c r="M70" s="696"/>
      <c r="N70" s="700"/>
      <c r="O70" s="607" t="s">
        <v>220</v>
      </c>
      <c r="P70" s="579"/>
      <c r="Q70" s="595"/>
      <c r="R70" s="596"/>
      <c r="S70" s="598"/>
      <c r="T70" s="602"/>
      <c r="U70" s="603"/>
      <c r="V70" s="604"/>
      <c r="W70" s="606"/>
    </row>
    <row r="71" spans="2:23" x14ac:dyDescent="0.25">
      <c r="C71" s="614"/>
      <c r="D71" s="522"/>
      <c r="F71" s="681"/>
      <c r="G71" s="687"/>
      <c r="H71" s="688"/>
      <c r="I71" s="688"/>
      <c r="J71" s="688"/>
      <c r="K71" s="689"/>
      <c r="L71" s="697"/>
      <c r="M71" s="698"/>
      <c r="N71" s="701"/>
      <c r="O71" s="630"/>
      <c r="P71" s="631"/>
      <c r="Q71" s="259"/>
      <c r="R71" s="260"/>
      <c r="S71" s="259"/>
      <c r="T71" s="261"/>
      <c r="U71" s="262"/>
      <c r="V71" s="263"/>
      <c r="W71" s="264"/>
    </row>
    <row r="72" spans="2:23" x14ac:dyDescent="0.25">
      <c r="C72" s="523"/>
      <c r="D72" s="524"/>
      <c r="F72" s="762"/>
      <c r="G72" s="690"/>
      <c r="H72" s="691"/>
      <c r="I72" s="691"/>
      <c r="J72" s="691"/>
      <c r="K72" s="692"/>
      <c r="L72" s="608">
        <f>IF(SUM(L74:M80)=0,0,SUM(L74:M80))</f>
        <v>0</v>
      </c>
      <c r="M72" s="609"/>
      <c r="N72" s="227">
        <f>L72*$P$9</f>
        <v>0</v>
      </c>
      <c r="O72" s="608" t="str">
        <f>IF(L72="","",IF($T$5=0,"",(L72/$T$5)))</f>
        <v/>
      </c>
      <c r="P72" s="657"/>
      <c r="Q72" s="610">
        <f>IF(SUM(Q74:R80)=0,0,SUM(Q74:R80))</f>
        <v>0</v>
      </c>
      <c r="R72" s="611"/>
      <c r="S72" s="265" t="str">
        <f t="shared" ref="S72:S82" si="13">IF(L72=0,"",L72-Q72)</f>
        <v/>
      </c>
      <c r="T72" s="612" t="str">
        <f>IF(L72=0,"",SUM(Q74:R80)/L72)</f>
        <v/>
      </c>
      <c r="U72" s="603"/>
      <c r="V72" s="604"/>
      <c r="W72" s="229" t="str">
        <f>IF(D75=0,"",SUM(H76:H78)/D75)</f>
        <v/>
      </c>
    </row>
    <row r="73" spans="2:23" ht="17.25" x14ac:dyDescent="0.25">
      <c r="D73" s="230"/>
      <c r="F73" s="218"/>
      <c r="G73" s="231"/>
      <c r="H73" s="231"/>
      <c r="I73" s="231"/>
      <c r="J73" s="231"/>
      <c r="K73" s="231"/>
      <c r="L73" s="552"/>
      <c r="M73" s="552"/>
      <c r="N73" s="232"/>
    </row>
    <row r="74" spans="2:23" x14ac:dyDescent="0.25">
      <c r="D74" s="553" t="s">
        <v>53</v>
      </c>
      <c r="F74" s="233" t="s">
        <v>58</v>
      </c>
      <c r="G74" s="582" t="s">
        <v>237</v>
      </c>
      <c r="H74" s="583"/>
      <c r="I74" s="583"/>
      <c r="J74" s="583"/>
      <c r="K74" s="584"/>
      <c r="L74" s="639">
        <v>0</v>
      </c>
      <c r="M74" s="587"/>
      <c r="N74" s="234">
        <f t="shared" ref="N74:N82" si="14">L74*$P$9</f>
        <v>0</v>
      </c>
      <c r="O74" s="665" t="str">
        <f t="shared" ref="O74:O82" si="15">IF(L74="","",IF($T$5=0,"",(L74/$T$5)))</f>
        <v/>
      </c>
      <c r="P74" s="757"/>
      <c r="Q74" s="639"/>
      <c r="R74" s="587"/>
      <c r="S74" s="266" t="str">
        <f t="shared" si="13"/>
        <v/>
      </c>
      <c r="T74" s="588" t="str">
        <f>IF(L74=0,"",Q74/L74)</f>
        <v/>
      </c>
      <c r="U74" s="588"/>
      <c r="V74" s="588"/>
      <c r="W74" s="229" t="str">
        <f>IF(R74=0," ",(CONCATENATE(#REF!," / ",R74)))</f>
        <v xml:space="preserve"> </v>
      </c>
    </row>
    <row r="75" spans="2:23" x14ac:dyDescent="0.25">
      <c r="D75" s="554"/>
      <c r="F75" s="236" t="s">
        <v>59</v>
      </c>
      <c r="G75" s="582" t="s">
        <v>103</v>
      </c>
      <c r="H75" s="583"/>
      <c r="I75" s="583"/>
      <c r="J75" s="583"/>
      <c r="K75" s="584"/>
      <c r="L75" s="639">
        <v>0</v>
      </c>
      <c r="M75" s="587"/>
      <c r="N75" s="237">
        <f t="shared" si="14"/>
        <v>0</v>
      </c>
      <c r="O75" s="665" t="str">
        <f t="shared" si="15"/>
        <v/>
      </c>
      <c r="P75" s="757"/>
      <c r="Q75" s="639"/>
      <c r="R75" s="587"/>
      <c r="S75" s="268" t="str">
        <f t="shared" si="13"/>
        <v/>
      </c>
      <c r="T75" s="588" t="str">
        <f t="shared" ref="T75:T82" si="16">IF(L75=0,"",Q75/L75)</f>
        <v/>
      </c>
      <c r="U75" s="588"/>
      <c r="V75" s="588"/>
      <c r="W75" s="229" t="str">
        <f>IF(R75=0," ",(CONCATENATE(#REF!," / ",R75)))</f>
        <v xml:space="preserve"> </v>
      </c>
    </row>
    <row r="76" spans="2:23" x14ac:dyDescent="0.25">
      <c r="D76" s="555"/>
      <c r="F76" s="236" t="s">
        <v>60</v>
      </c>
      <c r="G76" s="582"/>
      <c r="H76" s="583"/>
      <c r="I76" s="583"/>
      <c r="J76" s="583"/>
      <c r="K76" s="584"/>
      <c r="L76" s="639">
        <v>0</v>
      </c>
      <c r="M76" s="587"/>
      <c r="N76" s="237">
        <f t="shared" si="14"/>
        <v>0</v>
      </c>
      <c r="O76" s="665" t="str">
        <f t="shared" si="15"/>
        <v/>
      </c>
      <c r="P76" s="757"/>
      <c r="Q76" s="639"/>
      <c r="R76" s="587"/>
      <c r="S76" s="268" t="str">
        <f t="shared" si="13"/>
        <v/>
      </c>
      <c r="T76" s="588" t="str">
        <f t="shared" si="16"/>
        <v/>
      </c>
      <c r="U76" s="588"/>
      <c r="V76" s="588"/>
      <c r="W76" s="229" t="str">
        <f>IF(R76=0," ",(CONCATENATE(#REF!," / ",R76)))</f>
        <v xml:space="preserve"> </v>
      </c>
    </row>
    <row r="77" spans="2:23" x14ac:dyDescent="0.25">
      <c r="D77" s="555"/>
      <c r="F77" s="236" t="s">
        <v>62</v>
      </c>
      <c r="G77" s="582"/>
      <c r="H77" s="583"/>
      <c r="I77" s="583"/>
      <c r="J77" s="583"/>
      <c r="K77" s="584"/>
      <c r="L77" s="639">
        <v>0</v>
      </c>
      <c r="M77" s="587"/>
      <c r="N77" s="237">
        <f t="shared" si="14"/>
        <v>0</v>
      </c>
      <c r="O77" s="665" t="str">
        <f t="shared" si="15"/>
        <v/>
      </c>
      <c r="P77" s="757"/>
      <c r="Q77" s="639"/>
      <c r="R77" s="587"/>
      <c r="S77" s="268" t="str">
        <f t="shared" si="13"/>
        <v/>
      </c>
      <c r="T77" s="588" t="str">
        <f t="shared" si="16"/>
        <v/>
      </c>
      <c r="U77" s="588"/>
      <c r="V77" s="588"/>
      <c r="W77" s="229" t="str">
        <f>IF(R77=0," ",(CONCATENATE(#REF!," / ",R77)))</f>
        <v xml:space="preserve"> </v>
      </c>
    </row>
    <row r="78" spans="2:23" x14ac:dyDescent="0.25">
      <c r="D78" s="555"/>
      <c r="F78" s="236" t="s">
        <v>63</v>
      </c>
      <c r="G78" s="582"/>
      <c r="H78" s="583"/>
      <c r="I78" s="583"/>
      <c r="J78" s="583"/>
      <c r="K78" s="584"/>
      <c r="L78" s="639">
        <v>0</v>
      </c>
      <c r="M78" s="587"/>
      <c r="N78" s="237">
        <f t="shared" si="14"/>
        <v>0</v>
      </c>
      <c r="O78" s="665" t="str">
        <f t="shared" si="15"/>
        <v/>
      </c>
      <c r="P78" s="757"/>
      <c r="Q78" s="639"/>
      <c r="R78" s="587"/>
      <c r="S78" s="268" t="str">
        <f t="shared" si="13"/>
        <v/>
      </c>
      <c r="T78" s="588" t="str">
        <f t="shared" si="16"/>
        <v/>
      </c>
      <c r="U78" s="588"/>
      <c r="V78" s="588"/>
      <c r="W78" s="229" t="str">
        <f>IF(R78=0," ",(CONCATENATE(#REF!," / ",R78)))</f>
        <v xml:space="preserve"> </v>
      </c>
    </row>
    <row r="79" spans="2:23" x14ac:dyDescent="0.25">
      <c r="D79" s="555"/>
      <c r="F79" s="236" t="s">
        <v>110</v>
      </c>
      <c r="G79" s="582"/>
      <c r="H79" s="583"/>
      <c r="I79" s="583"/>
      <c r="J79" s="583"/>
      <c r="K79" s="584"/>
      <c r="L79" s="639">
        <v>0</v>
      </c>
      <c r="M79" s="587"/>
      <c r="N79" s="237">
        <f t="shared" si="14"/>
        <v>0</v>
      </c>
      <c r="O79" s="665" t="str">
        <f t="shared" si="15"/>
        <v/>
      </c>
      <c r="P79" s="757"/>
      <c r="Q79" s="639"/>
      <c r="R79" s="587"/>
      <c r="S79" s="268" t="str">
        <f t="shared" si="13"/>
        <v/>
      </c>
      <c r="T79" s="588" t="str">
        <f t="shared" si="16"/>
        <v/>
      </c>
      <c r="U79" s="588"/>
      <c r="V79" s="588"/>
      <c r="W79" s="229" t="str">
        <f>IF(R79=0," ",(CONCATENATE(#REF!," / ",R79)))</f>
        <v xml:space="preserve"> </v>
      </c>
    </row>
    <row r="80" spans="2:23" x14ac:dyDescent="0.25">
      <c r="D80" s="555"/>
      <c r="F80" s="236" t="s">
        <v>111</v>
      </c>
      <c r="G80" s="582"/>
      <c r="H80" s="583"/>
      <c r="I80" s="583"/>
      <c r="J80" s="583"/>
      <c r="K80" s="584"/>
      <c r="L80" s="639">
        <v>0</v>
      </c>
      <c r="M80" s="587"/>
      <c r="N80" s="237">
        <f t="shared" si="14"/>
        <v>0</v>
      </c>
      <c r="O80" s="665" t="str">
        <f t="shared" si="15"/>
        <v/>
      </c>
      <c r="P80" s="757"/>
      <c r="Q80" s="639"/>
      <c r="R80" s="587"/>
      <c r="S80" s="268" t="str">
        <f t="shared" si="13"/>
        <v/>
      </c>
      <c r="T80" s="588" t="str">
        <f t="shared" si="16"/>
        <v/>
      </c>
      <c r="U80" s="588"/>
      <c r="V80" s="588"/>
      <c r="W80" s="229" t="str">
        <f>IF(R80=0," ",(CONCATENATE(#REF!," / ",R80)))</f>
        <v xml:space="preserve"> </v>
      </c>
    </row>
    <row r="81" spans="3:23" x14ac:dyDescent="0.25">
      <c r="D81" s="555"/>
      <c r="F81" s="236" t="s">
        <v>112</v>
      </c>
      <c r="G81" s="582"/>
      <c r="H81" s="583"/>
      <c r="I81" s="583"/>
      <c r="J81" s="583"/>
      <c r="K81" s="584"/>
      <c r="L81" s="639"/>
      <c r="M81" s="587"/>
      <c r="N81" s="237">
        <f t="shared" si="14"/>
        <v>0</v>
      </c>
      <c r="O81" s="665" t="str">
        <f t="shared" si="15"/>
        <v/>
      </c>
      <c r="P81" s="757"/>
      <c r="Q81" s="639"/>
      <c r="R81" s="587"/>
      <c r="S81" s="268" t="str">
        <f t="shared" si="13"/>
        <v/>
      </c>
      <c r="T81" s="588" t="str">
        <f t="shared" si="16"/>
        <v/>
      </c>
      <c r="U81" s="588"/>
      <c r="V81" s="588"/>
      <c r="W81" s="229"/>
    </row>
    <row r="82" spans="3:23" x14ac:dyDescent="0.25">
      <c r="D82" s="556"/>
      <c r="F82" s="236" t="s">
        <v>113</v>
      </c>
      <c r="G82" s="582"/>
      <c r="H82" s="583"/>
      <c r="I82" s="583"/>
      <c r="J82" s="583"/>
      <c r="K82" s="584"/>
      <c r="L82" s="639"/>
      <c r="M82" s="587"/>
      <c r="N82" s="237">
        <f t="shared" si="14"/>
        <v>0</v>
      </c>
      <c r="O82" s="665" t="str">
        <f t="shared" si="15"/>
        <v/>
      </c>
      <c r="P82" s="757"/>
      <c r="Q82" s="639"/>
      <c r="R82" s="587"/>
      <c r="S82" s="268" t="str">
        <f t="shared" si="13"/>
        <v/>
      </c>
      <c r="T82" s="588" t="str">
        <f t="shared" si="16"/>
        <v/>
      </c>
      <c r="U82" s="588"/>
      <c r="V82" s="588"/>
      <c r="W82" s="229"/>
    </row>
    <row r="84" spans="3:23" x14ac:dyDescent="0.25">
      <c r="C84" s="519" t="s">
        <v>49</v>
      </c>
      <c r="D84" s="520"/>
      <c r="F84" s="731" t="s">
        <v>199</v>
      </c>
      <c r="G84" s="735" t="s">
        <v>200</v>
      </c>
      <c r="H84" s="736"/>
      <c r="I84" s="736"/>
      <c r="J84" s="736"/>
      <c r="K84" s="737"/>
      <c r="L84" s="744" t="s">
        <v>219</v>
      </c>
      <c r="M84" s="745"/>
      <c r="N84" s="564" t="s">
        <v>181</v>
      </c>
      <c r="O84" s="760" t="s">
        <v>44</v>
      </c>
      <c r="P84" s="761"/>
      <c r="Q84" s="567" t="s">
        <v>191</v>
      </c>
      <c r="R84" s="568"/>
      <c r="S84" s="571" t="s">
        <v>192</v>
      </c>
      <c r="T84" s="573" t="s">
        <v>193</v>
      </c>
      <c r="U84" s="574"/>
      <c r="V84" s="575"/>
      <c r="W84" s="576" t="s">
        <v>194</v>
      </c>
    </row>
    <row r="85" spans="3:23" x14ac:dyDescent="0.25">
      <c r="C85" s="521"/>
      <c r="D85" s="522"/>
      <c r="F85" s="732"/>
      <c r="G85" s="738"/>
      <c r="H85" s="739"/>
      <c r="I85" s="739"/>
      <c r="J85" s="739"/>
      <c r="K85" s="740"/>
      <c r="L85" s="746"/>
      <c r="M85" s="747"/>
      <c r="N85" s="565"/>
      <c r="O85" s="578" t="s">
        <v>220</v>
      </c>
      <c r="P85" s="579"/>
      <c r="Q85" s="569"/>
      <c r="R85" s="570"/>
      <c r="S85" s="572"/>
      <c r="T85" s="549"/>
      <c r="U85" s="550"/>
      <c r="V85" s="551"/>
      <c r="W85" s="577"/>
    </row>
    <row r="86" spans="3:23" x14ac:dyDescent="0.25">
      <c r="C86" s="614"/>
      <c r="D86" s="522"/>
      <c r="F86" s="732"/>
      <c r="G86" s="738"/>
      <c r="H86" s="739"/>
      <c r="I86" s="739"/>
      <c r="J86" s="739"/>
      <c r="K86" s="740"/>
      <c r="L86" s="748"/>
      <c r="M86" s="749"/>
      <c r="N86" s="566"/>
      <c r="O86" s="630"/>
      <c r="P86" s="631"/>
      <c r="Q86" s="271"/>
      <c r="R86" s="272"/>
      <c r="S86" s="259"/>
      <c r="T86" s="261"/>
      <c r="U86" s="262"/>
      <c r="V86" s="263"/>
      <c r="W86" s="264"/>
    </row>
    <row r="87" spans="3:23" x14ac:dyDescent="0.25">
      <c r="C87" s="523"/>
      <c r="D87" s="524"/>
      <c r="F87" s="758"/>
      <c r="G87" s="741"/>
      <c r="H87" s="742"/>
      <c r="I87" s="742"/>
      <c r="J87" s="742"/>
      <c r="K87" s="743"/>
      <c r="L87" s="547">
        <f>IF(SUM(L89:M96)=0,0,SUM(L89:M96))</f>
        <v>0</v>
      </c>
      <c r="M87" s="548"/>
      <c r="N87" s="241">
        <f>L87*$P$9</f>
        <v>0</v>
      </c>
      <c r="O87" s="759" t="str">
        <f>IF(L87="","",IF($T$5=0,"",(L87/$T$5)))</f>
        <v/>
      </c>
      <c r="P87" s="657"/>
      <c r="Q87" s="547">
        <f>IF(SUM(Q89:R95)=0,0,SUM(Q89:R95))</f>
        <v>0</v>
      </c>
      <c r="R87" s="548"/>
      <c r="S87" s="273" t="str">
        <f t="shared" ref="S87:S96" si="17">IF(L87=0,"",L87-Q87)</f>
        <v/>
      </c>
      <c r="T87" s="549" t="str">
        <f>IF(L87=0,"",SUM(Q89:R95)/L87)</f>
        <v/>
      </c>
      <c r="U87" s="550"/>
      <c r="V87" s="551"/>
      <c r="W87" s="229"/>
    </row>
    <row r="88" spans="3:23" ht="17.25" x14ac:dyDescent="0.25">
      <c r="D88" s="230"/>
      <c r="F88" s="218"/>
      <c r="G88" s="231"/>
      <c r="H88" s="231"/>
      <c r="I88" s="231"/>
      <c r="J88" s="231"/>
      <c r="K88" s="231"/>
      <c r="L88" s="552">
        <v>0</v>
      </c>
      <c r="M88" s="552"/>
      <c r="N88" s="244"/>
      <c r="T88" s="244"/>
      <c r="U88" s="244"/>
      <c r="V88" s="244"/>
    </row>
    <row r="89" spans="3:23" x14ac:dyDescent="0.25">
      <c r="D89" s="553" t="s">
        <v>53</v>
      </c>
      <c r="F89" s="274" t="s">
        <v>201</v>
      </c>
      <c r="G89" s="557" t="s">
        <v>202</v>
      </c>
      <c r="H89" s="558"/>
      <c r="I89" s="558"/>
      <c r="J89" s="558"/>
      <c r="K89" s="559"/>
      <c r="L89" s="639">
        <v>0</v>
      </c>
      <c r="M89" s="587"/>
      <c r="N89" s="246">
        <f t="shared" ref="N89:N96" si="18">L89*$P$9</f>
        <v>0</v>
      </c>
      <c r="O89" s="663" t="str">
        <f t="shared" ref="O89:O96" si="19">IF(L89="","",IF($T$5=0,"",(L89/$T$5)))</f>
        <v/>
      </c>
      <c r="P89" s="756"/>
      <c r="Q89" s="639"/>
      <c r="R89" s="587"/>
      <c r="S89" s="242" t="str">
        <f t="shared" si="17"/>
        <v/>
      </c>
      <c r="T89" s="518" t="str">
        <f>IF(L89=0,"",Q89/L89)</f>
        <v/>
      </c>
      <c r="U89" s="518"/>
      <c r="V89" s="518"/>
      <c r="W89" s="229"/>
    </row>
    <row r="90" spans="3:23" x14ac:dyDescent="0.25">
      <c r="D90" s="554"/>
      <c r="F90" s="275" t="s">
        <v>203</v>
      </c>
      <c r="G90" s="511" t="s">
        <v>204</v>
      </c>
      <c r="H90" s="512"/>
      <c r="I90" s="512"/>
      <c r="J90" s="512"/>
      <c r="K90" s="513"/>
      <c r="L90" s="639">
        <v>0</v>
      </c>
      <c r="M90" s="587"/>
      <c r="N90" s="248">
        <f t="shared" si="18"/>
        <v>0</v>
      </c>
      <c r="O90" s="663" t="str">
        <f t="shared" si="19"/>
        <v/>
      </c>
      <c r="P90" s="756"/>
      <c r="Q90" s="639"/>
      <c r="R90" s="587"/>
      <c r="S90" s="249" t="str">
        <f t="shared" si="17"/>
        <v/>
      </c>
      <c r="T90" s="518" t="str">
        <f t="shared" ref="T90:T96" si="20">IF(L90=0,"",Q90/L90)</f>
        <v/>
      </c>
      <c r="U90" s="518"/>
      <c r="V90" s="518"/>
      <c r="W90" s="229"/>
    </row>
    <row r="91" spans="3:23" x14ac:dyDescent="0.25">
      <c r="D91" s="555"/>
      <c r="F91" s="275" t="s">
        <v>205</v>
      </c>
      <c r="G91" s="511" t="s">
        <v>206</v>
      </c>
      <c r="H91" s="512"/>
      <c r="I91" s="512"/>
      <c r="J91" s="512"/>
      <c r="K91" s="513"/>
      <c r="L91" s="639">
        <v>0</v>
      </c>
      <c r="M91" s="587"/>
      <c r="N91" s="248">
        <f t="shared" si="18"/>
        <v>0</v>
      </c>
      <c r="O91" s="663" t="str">
        <f t="shared" si="19"/>
        <v/>
      </c>
      <c r="P91" s="756"/>
      <c r="Q91" s="639"/>
      <c r="R91" s="587"/>
      <c r="S91" s="249" t="str">
        <f t="shared" si="17"/>
        <v/>
      </c>
      <c r="T91" s="518" t="str">
        <f t="shared" si="20"/>
        <v/>
      </c>
      <c r="U91" s="518"/>
      <c r="V91" s="518"/>
      <c r="W91" s="229"/>
    </row>
    <row r="92" spans="3:23" x14ac:dyDescent="0.25">
      <c r="D92" s="555"/>
      <c r="F92" s="275" t="s">
        <v>207</v>
      </c>
      <c r="G92" s="511"/>
      <c r="H92" s="512"/>
      <c r="I92" s="512"/>
      <c r="J92" s="512"/>
      <c r="K92" s="513"/>
      <c r="L92" s="639">
        <v>0</v>
      </c>
      <c r="M92" s="587"/>
      <c r="N92" s="248">
        <f t="shared" si="18"/>
        <v>0</v>
      </c>
      <c r="O92" s="663" t="str">
        <f t="shared" si="19"/>
        <v/>
      </c>
      <c r="P92" s="756"/>
      <c r="Q92" s="639"/>
      <c r="R92" s="587"/>
      <c r="S92" s="249" t="str">
        <f t="shared" si="17"/>
        <v/>
      </c>
      <c r="T92" s="518" t="str">
        <f t="shared" si="20"/>
        <v/>
      </c>
      <c r="U92" s="518"/>
      <c r="V92" s="518"/>
      <c r="W92" s="229"/>
    </row>
    <row r="93" spans="3:23" x14ac:dyDescent="0.25">
      <c r="D93" s="555"/>
      <c r="F93" s="275" t="s">
        <v>208</v>
      </c>
      <c r="G93" s="511"/>
      <c r="H93" s="512"/>
      <c r="I93" s="512"/>
      <c r="J93" s="512"/>
      <c r="K93" s="513"/>
      <c r="L93" s="639">
        <v>0</v>
      </c>
      <c r="M93" s="587"/>
      <c r="N93" s="248">
        <f t="shared" si="18"/>
        <v>0</v>
      </c>
      <c r="O93" s="663" t="str">
        <f t="shared" si="19"/>
        <v/>
      </c>
      <c r="P93" s="756"/>
      <c r="Q93" s="639"/>
      <c r="R93" s="587"/>
      <c r="S93" s="249" t="str">
        <f t="shared" si="17"/>
        <v/>
      </c>
      <c r="T93" s="518" t="str">
        <f t="shared" si="20"/>
        <v/>
      </c>
      <c r="U93" s="518"/>
      <c r="V93" s="518"/>
      <c r="W93" s="229"/>
    </row>
    <row r="94" spans="3:23" x14ac:dyDescent="0.25">
      <c r="D94" s="555"/>
      <c r="F94" s="275" t="s">
        <v>209</v>
      </c>
      <c r="G94" s="511"/>
      <c r="H94" s="512"/>
      <c r="I94" s="512"/>
      <c r="J94" s="512"/>
      <c r="K94" s="513"/>
      <c r="L94" s="639">
        <v>0</v>
      </c>
      <c r="M94" s="587"/>
      <c r="N94" s="248">
        <f t="shared" si="18"/>
        <v>0</v>
      </c>
      <c r="O94" s="663" t="str">
        <f t="shared" si="19"/>
        <v/>
      </c>
      <c r="P94" s="756"/>
      <c r="Q94" s="639"/>
      <c r="R94" s="587"/>
      <c r="S94" s="249" t="str">
        <f t="shared" si="17"/>
        <v/>
      </c>
      <c r="T94" s="518" t="str">
        <f t="shared" si="20"/>
        <v/>
      </c>
      <c r="U94" s="518"/>
      <c r="V94" s="518"/>
      <c r="W94" s="229"/>
    </row>
    <row r="95" spans="3:23" x14ac:dyDescent="0.25">
      <c r="D95" s="555"/>
      <c r="F95" s="275" t="s">
        <v>210</v>
      </c>
      <c r="G95" s="511"/>
      <c r="H95" s="512"/>
      <c r="I95" s="512"/>
      <c r="J95" s="512"/>
      <c r="K95" s="513"/>
      <c r="L95" s="639">
        <v>0</v>
      </c>
      <c r="M95" s="587"/>
      <c r="N95" s="248">
        <f t="shared" si="18"/>
        <v>0</v>
      </c>
      <c r="O95" s="663" t="str">
        <f t="shared" si="19"/>
        <v/>
      </c>
      <c r="P95" s="756"/>
      <c r="Q95" s="639"/>
      <c r="R95" s="587"/>
      <c r="S95" s="250" t="str">
        <f t="shared" si="17"/>
        <v/>
      </c>
      <c r="T95" s="518" t="str">
        <f t="shared" si="20"/>
        <v/>
      </c>
      <c r="U95" s="518"/>
      <c r="V95" s="518"/>
      <c r="W95" s="229"/>
    </row>
    <row r="96" spans="3:23" x14ac:dyDescent="0.25">
      <c r="D96" s="556"/>
      <c r="F96" s="276" t="s">
        <v>211</v>
      </c>
      <c r="G96" s="660"/>
      <c r="H96" s="661"/>
      <c r="I96" s="661"/>
      <c r="J96" s="661"/>
      <c r="K96" s="662"/>
      <c r="L96" s="639">
        <v>0</v>
      </c>
      <c r="M96" s="587"/>
      <c r="N96" s="252">
        <f t="shared" si="18"/>
        <v>0</v>
      </c>
      <c r="O96" s="663" t="str">
        <f t="shared" si="19"/>
        <v/>
      </c>
      <c r="P96" s="756"/>
      <c r="Q96" s="639"/>
      <c r="R96" s="587"/>
      <c r="S96" s="253" t="str">
        <f t="shared" si="17"/>
        <v/>
      </c>
      <c r="T96" s="563" t="str">
        <f t="shared" si="20"/>
        <v/>
      </c>
      <c r="U96" s="563"/>
      <c r="V96" s="563"/>
      <c r="W96" s="229"/>
    </row>
    <row r="99" spans="2:23" x14ac:dyDescent="0.25">
      <c r="C99" s="519" t="s">
        <v>49</v>
      </c>
      <c r="D99" s="520"/>
      <c r="F99" s="525" t="s">
        <v>212</v>
      </c>
      <c r="G99" s="528" t="s">
        <v>213</v>
      </c>
      <c r="H99" s="529"/>
      <c r="I99" s="529"/>
      <c r="J99" s="529"/>
      <c r="K99" s="530"/>
      <c r="L99" s="537" t="s">
        <v>219</v>
      </c>
      <c r="M99" s="538"/>
      <c r="N99" s="541" t="s">
        <v>181</v>
      </c>
      <c r="O99" s="658" t="s">
        <v>44</v>
      </c>
      <c r="P99" s="659"/>
      <c r="Q99" s="543" t="s">
        <v>191</v>
      </c>
      <c r="R99" s="544"/>
      <c r="S99" s="643" t="s">
        <v>192</v>
      </c>
      <c r="T99" s="645" t="s">
        <v>193</v>
      </c>
      <c r="U99" s="646"/>
      <c r="V99" s="647"/>
      <c r="W99" s="509" t="s">
        <v>194</v>
      </c>
    </row>
    <row r="100" spans="2:23" x14ac:dyDescent="0.25">
      <c r="C100" s="521"/>
      <c r="D100" s="522"/>
      <c r="F100" s="526"/>
      <c r="G100" s="531"/>
      <c r="H100" s="532"/>
      <c r="I100" s="532"/>
      <c r="J100" s="532"/>
      <c r="K100" s="533"/>
      <c r="L100" s="539"/>
      <c r="M100" s="540"/>
      <c r="N100" s="542"/>
      <c r="O100" s="651" t="s">
        <v>220</v>
      </c>
      <c r="P100" s="652"/>
      <c r="Q100" s="545"/>
      <c r="R100" s="546"/>
      <c r="S100" s="644"/>
      <c r="T100" s="648"/>
      <c r="U100" s="649"/>
      <c r="V100" s="650"/>
      <c r="W100" s="510"/>
    </row>
    <row r="101" spans="2:23" x14ac:dyDescent="0.25">
      <c r="C101" s="523"/>
      <c r="D101" s="524"/>
      <c r="F101" s="527"/>
      <c r="G101" s="534"/>
      <c r="H101" s="535"/>
      <c r="I101" s="535"/>
      <c r="J101" s="535"/>
      <c r="K101" s="536"/>
      <c r="L101" s="653">
        <f>L103</f>
        <v>0</v>
      </c>
      <c r="M101" s="654"/>
      <c r="N101" s="254">
        <f>L101*$P$9</f>
        <v>0</v>
      </c>
      <c r="O101" s="656" t="str">
        <f>IF(L101="","",IF($T$5=0,"",(L101/$T$5)))</f>
        <v/>
      </c>
      <c r="P101" s="657"/>
      <c r="Q101" s="653">
        <f>IF(SUM(Q103:R109)=0,0,SUM(Q103:R109))</f>
        <v>0</v>
      </c>
      <c r="R101" s="654"/>
      <c r="S101" s="254" t="str">
        <f t="shared" ref="S101:S103" si="21">IF(L101=0,"",L101-Q101)</f>
        <v/>
      </c>
      <c r="T101" s="648" t="str">
        <f>IF(L101=0,"",SUM(Q103:R109)/L101)</f>
        <v/>
      </c>
      <c r="U101" s="649"/>
      <c r="V101" s="650"/>
      <c r="W101" s="229"/>
    </row>
    <row r="102" spans="2:23" ht="17.25" x14ac:dyDescent="0.25">
      <c r="D102" s="230"/>
      <c r="F102" s="218"/>
      <c r="G102" s="231"/>
      <c r="H102" s="231"/>
      <c r="I102" s="231"/>
      <c r="J102" s="231"/>
      <c r="K102" s="231"/>
      <c r="L102" s="552"/>
      <c r="M102" s="552"/>
      <c r="N102" s="212"/>
      <c r="O102" s="212"/>
      <c r="S102" s="254"/>
    </row>
    <row r="103" spans="2:23" x14ac:dyDescent="0.25">
      <c r="F103" s="277" t="s">
        <v>214</v>
      </c>
      <c r="G103" s="636" t="s">
        <v>215</v>
      </c>
      <c r="H103" s="637"/>
      <c r="I103" s="637"/>
      <c r="J103" s="637"/>
      <c r="K103" s="638"/>
      <c r="L103" s="755">
        <v>0</v>
      </c>
      <c r="M103" s="755"/>
      <c r="N103" s="256">
        <f>L103*$P$9</f>
        <v>0</v>
      </c>
      <c r="O103" s="640" t="str">
        <f>IF(L103=0,"",(L103/$T$5))</f>
        <v/>
      </c>
      <c r="P103" s="587"/>
      <c r="Q103" s="641"/>
      <c r="R103" s="587"/>
      <c r="S103" s="254" t="str">
        <f t="shared" si="21"/>
        <v/>
      </c>
      <c r="T103" s="642" t="str">
        <f>IF(Q103=0,"",L103/Q103)</f>
        <v/>
      </c>
      <c r="U103" s="642"/>
      <c r="V103" s="642"/>
      <c r="W103" s="257" t="str">
        <f>IF(R103=0," ",(CONCATENATE(#REF!," / ",R103)))</f>
        <v xml:space="preserve"> </v>
      </c>
    </row>
    <row r="105" spans="2:23" x14ac:dyDescent="0.25">
      <c r="B105" s="613" t="s">
        <v>46</v>
      </c>
      <c r="C105" s="600"/>
      <c r="D105" s="520"/>
      <c r="F105" s="616" t="s">
        <v>32</v>
      </c>
      <c r="G105" s="616"/>
      <c r="H105" s="616"/>
      <c r="I105" s="616"/>
      <c r="J105" s="616"/>
      <c r="K105" s="616"/>
      <c r="L105" s="616"/>
      <c r="M105" s="616"/>
      <c r="N105" s="616"/>
      <c r="O105" s="616"/>
      <c r="P105" s="616"/>
      <c r="Q105" s="616"/>
      <c r="R105" s="616"/>
      <c r="S105" s="616"/>
      <c r="T105" s="616"/>
      <c r="U105" s="616"/>
      <c r="V105" s="616"/>
      <c r="W105" s="616"/>
    </row>
    <row r="106" spans="2:23" x14ac:dyDescent="0.25">
      <c r="B106" s="614"/>
      <c r="C106" s="615"/>
      <c r="D106" s="522"/>
      <c r="F106" s="616"/>
      <c r="G106" s="616"/>
      <c r="H106" s="616"/>
      <c r="I106" s="616"/>
      <c r="J106" s="616"/>
      <c r="K106" s="616"/>
      <c r="L106" s="616"/>
      <c r="M106" s="616"/>
      <c r="N106" s="616"/>
      <c r="O106" s="616"/>
      <c r="P106" s="616"/>
      <c r="Q106" s="616"/>
      <c r="R106" s="616"/>
      <c r="S106" s="616"/>
      <c r="T106" s="616"/>
      <c r="U106" s="616"/>
      <c r="V106" s="616"/>
      <c r="W106" s="616"/>
    </row>
    <row r="107" spans="2:23" x14ac:dyDescent="0.25">
      <c r="B107" s="614"/>
      <c r="C107" s="615"/>
      <c r="D107" s="522"/>
      <c r="F107" s="616"/>
      <c r="G107" s="617"/>
      <c r="H107" s="617"/>
      <c r="I107" s="617"/>
      <c r="J107" s="617"/>
      <c r="K107" s="617"/>
      <c r="L107" s="619" t="s">
        <v>221</v>
      </c>
      <c r="M107" s="620"/>
      <c r="N107" s="625" t="s">
        <v>181</v>
      </c>
      <c r="O107" s="633" t="s">
        <v>44</v>
      </c>
      <c r="P107" s="634"/>
      <c r="Q107" s="628"/>
      <c r="R107" s="752"/>
      <c r="S107" s="600"/>
      <c r="T107" s="600"/>
      <c r="U107" s="600"/>
      <c r="V107" s="600"/>
      <c r="W107" s="520"/>
    </row>
    <row r="108" spans="2:23" x14ac:dyDescent="0.25">
      <c r="B108" s="614"/>
      <c r="C108" s="615"/>
      <c r="D108" s="522"/>
      <c r="F108" s="616"/>
      <c r="G108" s="617"/>
      <c r="H108" s="617"/>
      <c r="I108" s="617"/>
      <c r="J108" s="617"/>
      <c r="K108" s="617"/>
      <c r="L108" s="621"/>
      <c r="M108" s="622"/>
      <c r="N108" s="626"/>
      <c r="O108" s="629" t="s">
        <v>222</v>
      </c>
      <c r="P108" s="579"/>
      <c r="Q108" s="720"/>
      <c r="R108" s="753"/>
      <c r="S108" s="552"/>
      <c r="T108" s="552"/>
      <c r="U108" s="552"/>
      <c r="V108" s="552"/>
      <c r="W108" s="522"/>
    </row>
    <row r="109" spans="2:23" x14ac:dyDescent="0.25">
      <c r="B109" s="614"/>
      <c r="C109" s="615"/>
      <c r="D109" s="522"/>
      <c r="F109" s="616"/>
      <c r="G109" s="617"/>
      <c r="H109" s="617"/>
      <c r="I109" s="617"/>
      <c r="J109" s="617"/>
      <c r="K109" s="617"/>
      <c r="L109" s="623"/>
      <c r="M109" s="624"/>
      <c r="N109" s="627"/>
      <c r="O109" s="630"/>
      <c r="P109" s="631"/>
      <c r="Q109" s="754"/>
      <c r="R109" s="753"/>
      <c r="S109" s="552"/>
      <c r="T109" s="552"/>
      <c r="U109" s="552"/>
      <c r="V109" s="552"/>
      <c r="W109" s="522"/>
    </row>
    <row r="110" spans="2:23" x14ac:dyDescent="0.25">
      <c r="B110" s="523"/>
      <c r="C110" s="603"/>
      <c r="D110" s="524"/>
      <c r="F110" s="618"/>
      <c r="G110" s="618"/>
      <c r="H110" s="618"/>
      <c r="I110" s="618"/>
      <c r="J110" s="618"/>
      <c r="K110" s="618"/>
      <c r="L110" s="676">
        <f>L116+L131+L144</f>
        <v>0</v>
      </c>
      <c r="M110" s="677"/>
      <c r="N110" s="258">
        <f>L110/1000*$P$14</f>
        <v>0</v>
      </c>
      <c r="O110" s="678" t="str">
        <f>IF(L110=0,"",L110/$T$5)</f>
        <v/>
      </c>
      <c r="P110" s="679"/>
      <c r="Q110" s="523"/>
      <c r="R110" s="603"/>
      <c r="S110" s="603"/>
      <c r="T110" s="603"/>
      <c r="U110" s="603"/>
      <c r="V110" s="603"/>
      <c r="W110" s="524"/>
    </row>
    <row r="111" spans="2:23" x14ac:dyDescent="0.25">
      <c r="D111" s="30"/>
    </row>
    <row r="113" spans="3:23" x14ac:dyDescent="0.25">
      <c r="C113" s="519" t="s">
        <v>49</v>
      </c>
      <c r="D113" s="520"/>
      <c r="F113" s="680" t="s">
        <v>23</v>
      </c>
      <c r="G113" s="684" t="s">
        <v>189</v>
      </c>
      <c r="H113" s="685"/>
      <c r="I113" s="685"/>
      <c r="J113" s="685"/>
      <c r="K113" s="686"/>
      <c r="L113" s="693" t="s">
        <v>223</v>
      </c>
      <c r="M113" s="694"/>
      <c r="N113" s="699" t="s">
        <v>181</v>
      </c>
      <c r="O113" s="671" t="s">
        <v>44</v>
      </c>
      <c r="P113" s="672"/>
      <c r="Q113" s="593" t="s">
        <v>191</v>
      </c>
      <c r="R113" s="594"/>
      <c r="S113" s="597" t="s">
        <v>192</v>
      </c>
      <c r="T113" s="599" t="s">
        <v>193</v>
      </c>
      <c r="U113" s="600"/>
      <c r="V113" s="601"/>
      <c r="W113" s="605" t="s">
        <v>194</v>
      </c>
    </row>
    <row r="114" spans="3:23" x14ac:dyDescent="0.25">
      <c r="C114" s="521"/>
      <c r="D114" s="522"/>
      <c r="F114" s="681"/>
      <c r="G114" s="687"/>
      <c r="H114" s="688"/>
      <c r="I114" s="688"/>
      <c r="J114" s="688"/>
      <c r="K114" s="689"/>
      <c r="L114" s="695"/>
      <c r="M114" s="696"/>
      <c r="N114" s="700"/>
      <c r="O114" s="607" t="s">
        <v>224</v>
      </c>
      <c r="P114" s="579"/>
      <c r="Q114" s="595"/>
      <c r="R114" s="596"/>
      <c r="S114" s="598"/>
      <c r="T114" s="602"/>
      <c r="U114" s="603"/>
      <c r="V114" s="604"/>
      <c r="W114" s="606"/>
    </row>
    <row r="115" spans="3:23" x14ac:dyDescent="0.25">
      <c r="C115" s="614"/>
      <c r="D115" s="522"/>
      <c r="F115" s="682"/>
      <c r="G115" s="687"/>
      <c r="H115" s="688"/>
      <c r="I115" s="688"/>
      <c r="J115" s="688"/>
      <c r="K115" s="689"/>
      <c r="L115" s="697"/>
      <c r="M115" s="698"/>
      <c r="N115" s="701"/>
      <c r="O115" s="630"/>
      <c r="P115" s="631"/>
      <c r="Q115" s="259"/>
      <c r="R115" s="260"/>
      <c r="S115" s="259"/>
      <c r="T115" s="261"/>
      <c r="U115" s="262"/>
      <c r="V115" s="263"/>
      <c r="W115" s="264"/>
    </row>
    <row r="116" spans="3:23" x14ac:dyDescent="0.25">
      <c r="C116" s="523"/>
      <c r="D116" s="524"/>
      <c r="F116" s="683"/>
      <c r="G116" s="690"/>
      <c r="H116" s="691"/>
      <c r="I116" s="691"/>
      <c r="J116" s="691"/>
      <c r="K116" s="692"/>
      <c r="L116" s="608">
        <f>IF(SUM(L118:M124)=0,0,SUM(L118:M124))</f>
        <v>0</v>
      </c>
      <c r="M116" s="609"/>
      <c r="N116" s="227">
        <f>L116/1000*$P$14</f>
        <v>0</v>
      </c>
      <c r="O116" s="608" t="str">
        <f>IF(L116="","",IF($T$5=0,"",(L116/$T$5)))</f>
        <v/>
      </c>
      <c r="P116" s="657"/>
      <c r="Q116" s="610">
        <f>IF(SUM(Q118:R124)=0,0,SUM(Q118:R124))</f>
        <v>0</v>
      </c>
      <c r="R116" s="611"/>
      <c r="S116" s="266" t="str">
        <f t="shared" ref="S116:S126" si="22">IF(L116=0,"",L116-Q116)</f>
        <v/>
      </c>
      <c r="T116" s="612" t="str">
        <f>IF(L116=0,"",SUM(Q118:R124)/L116)</f>
        <v/>
      </c>
      <c r="U116" s="603"/>
      <c r="V116" s="604"/>
      <c r="W116" s="229" t="str">
        <f>IF(D119=0,"",SUM(H120:H122)/D119)</f>
        <v/>
      </c>
    </row>
    <row r="117" spans="3:23" ht="17.25" x14ac:dyDescent="0.25">
      <c r="D117" s="230"/>
      <c r="F117" s="218"/>
      <c r="G117" s="231"/>
      <c r="H117" s="231"/>
      <c r="I117" s="231"/>
      <c r="J117" s="231"/>
      <c r="K117" s="231"/>
      <c r="L117" s="552"/>
      <c r="M117" s="552"/>
      <c r="N117" s="232"/>
    </row>
    <row r="118" spans="3:23" x14ac:dyDescent="0.25">
      <c r="D118" s="553" t="s">
        <v>53</v>
      </c>
      <c r="F118" s="233" t="s">
        <v>58</v>
      </c>
      <c r="G118" s="582" t="s">
        <v>237</v>
      </c>
      <c r="H118" s="583"/>
      <c r="I118" s="583"/>
      <c r="J118" s="583"/>
      <c r="K118" s="584"/>
      <c r="L118" s="730"/>
      <c r="M118" s="515"/>
      <c r="N118" s="234">
        <f t="shared" ref="N118:N126" si="23">L118/1000*$P$14</f>
        <v>0</v>
      </c>
      <c r="O118" s="750" t="str">
        <f t="shared" ref="O118:O126" si="24">IF(L118="","",IF($T$5=0,"",(L118/$T$5)))</f>
        <v/>
      </c>
      <c r="P118" s="751"/>
      <c r="Q118" s="639"/>
      <c r="R118" s="587"/>
      <c r="S118" s="266" t="str">
        <f t="shared" si="22"/>
        <v/>
      </c>
      <c r="T118" s="588" t="str">
        <f>IF(L118=0,"",Q118/L118)</f>
        <v/>
      </c>
      <c r="U118" s="588"/>
      <c r="V118" s="588"/>
      <c r="W118" s="229" t="str">
        <f>IF(R118=0," ",(CONCATENATE(#REF!," / ",R118)))</f>
        <v xml:space="preserve"> </v>
      </c>
    </row>
    <row r="119" spans="3:23" x14ac:dyDescent="0.25">
      <c r="D119" s="554"/>
      <c r="F119" s="236" t="s">
        <v>59</v>
      </c>
      <c r="G119" s="582" t="s">
        <v>103</v>
      </c>
      <c r="H119" s="583"/>
      <c r="I119" s="583"/>
      <c r="J119" s="583"/>
      <c r="K119" s="584"/>
      <c r="L119" s="730"/>
      <c r="M119" s="515"/>
      <c r="N119" s="237">
        <f t="shared" si="23"/>
        <v>0</v>
      </c>
      <c r="O119" s="750" t="str">
        <f t="shared" si="24"/>
        <v/>
      </c>
      <c r="P119" s="751"/>
      <c r="Q119" s="639"/>
      <c r="R119" s="587"/>
      <c r="S119" s="268" t="str">
        <f t="shared" si="22"/>
        <v/>
      </c>
      <c r="T119" s="588" t="str">
        <f t="shared" ref="T119:T126" si="25">IF(L119=0,"",Q119/L119)</f>
        <v/>
      </c>
      <c r="U119" s="588"/>
      <c r="V119" s="588"/>
      <c r="W119" s="229" t="str">
        <f>IF(R119=0," ",(CONCATENATE(#REF!," / ",R119)))</f>
        <v xml:space="preserve"> </v>
      </c>
    </row>
    <row r="120" spans="3:23" x14ac:dyDescent="0.25">
      <c r="D120" s="555"/>
      <c r="F120" s="236" t="s">
        <v>60</v>
      </c>
      <c r="G120" s="582"/>
      <c r="H120" s="583"/>
      <c r="I120" s="583"/>
      <c r="J120" s="583"/>
      <c r="K120" s="584"/>
      <c r="L120" s="730"/>
      <c r="M120" s="515"/>
      <c r="N120" s="237">
        <f t="shared" si="23"/>
        <v>0</v>
      </c>
      <c r="O120" s="750" t="str">
        <f t="shared" si="24"/>
        <v/>
      </c>
      <c r="P120" s="751"/>
      <c r="Q120" s="639"/>
      <c r="R120" s="587"/>
      <c r="S120" s="268" t="str">
        <f t="shared" si="22"/>
        <v/>
      </c>
      <c r="T120" s="588" t="str">
        <f t="shared" si="25"/>
        <v/>
      </c>
      <c r="U120" s="588"/>
      <c r="V120" s="588"/>
      <c r="W120" s="229" t="str">
        <f>IF(R120=0," ",(CONCATENATE(#REF!," / ",R120)))</f>
        <v xml:space="preserve"> </v>
      </c>
    </row>
    <row r="121" spans="3:23" x14ac:dyDescent="0.25">
      <c r="D121" s="555"/>
      <c r="F121" s="236" t="s">
        <v>62</v>
      </c>
      <c r="G121" s="582"/>
      <c r="H121" s="583"/>
      <c r="I121" s="583"/>
      <c r="J121" s="583"/>
      <c r="K121" s="584"/>
      <c r="L121" s="730"/>
      <c r="M121" s="515"/>
      <c r="N121" s="237">
        <f t="shared" si="23"/>
        <v>0</v>
      </c>
      <c r="O121" s="750" t="str">
        <f t="shared" si="24"/>
        <v/>
      </c>
      <c r="P121" s="751"/>
      <c r="Q121" s="639"/>
      <c r="R121" s="587"/>
      <c r="S121" s="268" t="str">
        <f t="shared" si="22"/>
        <v/>
      </c>
      <c r="T121" s="588" t="str">
        <f t="shared" si="25"/>
        <v/>
      </c>
      <c r="U121" s="588"/>
      <c r="V121" s="588"/>
      <c r="W121" s="229" t="str">
        <f>IF(R121=0," ",(CONCATENATE(#REF!," / ",R121)))</f>
        <v xml:space="preserve"> </v>
      </c>
    </row>
    <row r="122" spans="3:23" x14ac:dyDescent="0.25">
      <c r="D122" s="555"/>
      <c r="F122" s="236" t="s">
        <v>63</v>
      </c>
      <c r="G122" s="582"/>
      <c r="H122" s="583"/>
      <c r="I122" s="583"/>
      <c r="J122" s="583"/>
      <c r="K122" s="584"/>
      <c r="L122" s="730"/>
      <c r="M122" s="515"/>
      <c r="N122" s="237">
        <f t="shared" si="23"/>
        <v>0</v>
      </c>
      <c r="O122" s="750" t="str">
        <f t="shared" si="24"/>
        <v/>
      </c>
      <c r="P122" s="751"/>
      <c r="Q122" s="639"/>
      <c r="R122" s="587"/>
      <c r="S122" s="268" t="str">
        <f t="shared" si="22"/>
        <v/>
      </c>
      <c r="T122" s="588" t="str">
        <f t="shared" si="25"/>
        <v/>
      </c>
      <c r="U122" s="588"/>
      <c r="V122" s="588"/>
      <c r="W122" s="229" t="str">
        <f>IF(R122=0," ",(CONCATENATE(#REF!," / ",R122)))</f>
        <v xml:space="preserve"> </v>
      </c>
    </row>
    <row r="123" spans="3:23" x14ac:dyDescent="0.25">
      <c r="D123" s="555"/>
      <c r="F123" s="236" t="s">
        <v>110</v>
      </c>
      <c r="G123" s="582"/>
      <c r="H123" s="583"/>
      <c r="I123" s="583"/>
      <c r="J123" s="583"/>
      <c r="K123" s="584"/>
      <c r="L123" s="730"/>
      <c r="M123" s="515"/>
      <c r="N123" s="237">
        <f t="shared" si="23"/>
        <v>0</v>
      </c>
      <c r="O123" s="750" t="str">
        <f t="shared" si="24"/>
        <v/>
      </c>
      <c r="P123" s="751"/>
      <c r="Q123" s="639"/>
      <c r="R123" s="587"/>
      <c r="S123" s="268" t="str">
        <f t="shared" si="22"/>
        <v/>
      </c>
      <c r="T123" s="588" t="str">
        <f t="shared" si="25"/>
        <v/>
      </c>
      <c r="U123" s="588"/>
      <c r="V123" s="588"/>
      <c r="W123" s="229" t="str">
        <f>IF(R123=0," ",(CONCATENATE(#REF!," / ",R123)))</f>
        <v xml:space="preserve"> </v>
      </c>
    </row>
    <row r="124" spans="3:23" x14ac:dyDescent="0.25">
      <c r="D124" s="555"/>
      <c r="F124" s="236" t="s">
        <v>111</v>
      </c>
      <c r="G124" s="582"/>
      <c r="H124" s="583"/>
      <c r="I124" s="583"/>
      <c r="J124" s="583"/>
      <c r="K124" s="584"/>
      <c r="L124" s="730">
        <v>0</v>
      </c>
      <c r="M124" s="515"/>
      <c r="N124" s="237">
        <f t="shared" si="23"/>
        <v>0</v>
      </c>
      <c r="O124" s="750" t="str">
        <f t="shared" si="24"/>
        <v/>
      </c>
      <c r="P124" s="751"/>
      <c r="Q124" s="639"/>
      <c r="R124" s="587"/>
      <c r="S124" s="268" t="str">
        <f t="shared" si="22"/>
        <v/>
      </c>
      <c r="T124" s="588" t="str">
        <f t="shared" si="25"/>
        <v/>
      </c>
      <c r="U124" s="588"/>
      <c r="V124" s="588"/>
      <c r="W124" s="229" t="str">
        <f>IF(R124=0," ",(CONCATENATE(#REF!," / ",R124)))</f>
        <v xml:space="preserve"> </v>
      </c>
    </row>
    <row r="125" spans="3:23" x14ac:dyDescent="0.25">
      <c r="D125" s="555"/>
      <c r="F125" s="236" t="s">
        <v>112</v>
      </c>
      <c r="G125" s="582"/>
      <c r="H125" s="583"/>
      <c r="I125" s="583"/>
      <c r="J125" s="583"/>
      <c r="K125" s="584"/>
      <c r="L125" s="730"/>
      <c r="M125" s="515"/>
      <c r="N125" s="237">
        <f t="shared" si="23"/>
        <v>0</v>
      </c>
      <c r="O125" s="750" t="str">
        <f t="shared" si="24"/>
        <v/>
      </c>
      <c r="P125" s="751"/>
      <c r="Q125" s="639"/>
      <c r="R125" s="587"/>
      <c r="S125" s="268" t="str">
        <f t="shared" si="22"/>
        <v/>
      </c>
      <c r="T125" s="588" t="str">
        <f t="shared" si="25"/>
        <v/>
      </c>
      <c r="U125" s="588"/>
      <c r="V125" s="588"/>
      <c r="W125" s="229"/>
    </row>
    <row r="126" spans="3:23" x14ac:dyDescent="0.25">
      <c r="D126" s="556"/>
      <c r="F126" s="236" t="s">
        <v>113</v>
      </c>
      <c r="G126" s="582"/>
      <c r="H126" s="583"/>
      <c r="I126" s="583"/>
      <c r="J126" s="583"/>
      <c r="K126" s="584"/>
      <c r="L126" s="730"/>
      <c r="M126" s="515"/>
      <c r="N126" s="237">
        <f t="shared" si="23"/>
        <v>0</v>
      </c>
      <c r="O126" s="750" t="str">
        <f t="shared" si="24"/>
        <v/>
      </c>
      <c r="P126" s="751"/>
      <c r="Q126" s="639"/>
      <c r="R126" s="587"/>
      <c r="S126" s="268" t="str">
        <f t="shared" si="22"/>
        <v/>
      </c>
      <c r="T126" s="588" t="str">
        <f t="shared" si="25"/>
        <v/>
      </c>
      <c r="U126" s="588"/>
      <c r="V126" s="588"/>
      <c r="W126" s="229"/>
    </row>
    <row r="128" spans="3:23" x14ac:dyDescent="0.25">
      <c r="C128" s="519" t="s">
        <v>49</v>
      </c>
      <c r="D128" s="520"/>
      <c r="F128" s="731" t="s">
        <v>199</v>
      </c>
      <c r="G128" s="735" t="s">
        <v>200</v>
      </c>
      <c r="H128" s="736"/>
      <c r="I128" s="736"/>
      <c r="J128" s="736"/>
      <c r="K128" s="737"/>
      <c r="L128" s="744" t="s">
        <v>223</v>
      </c>
      <c r="M128" s="745"/>
      <c r="N128" s="564" t="s">
        <v>181</v>
      </c>
      <c r="O128" s="760" t="s">
        <v>44</v>
      </c>
      <c r="P128" s="761"/>
      <c r="Q128" s="567" t="s">
        <v>191</v>
      </c>
      <c r="R128" s="568"/>
      <c r="S128" s="571" t="s">
        <v>192</v>
      </c>
      <c r="T128" s="573" t="s">
        <v>193</v>
      </c>
      <c r="U128" s="574"/>
      <c r="V128" s="575"/>
      <c r="W128" s="576" t="s">
        <v>194</v>
      </c>
    </row>
    <row r="129" spans="3:23" x14ac:dyDescent="0.25">
      <c r="C129" s="521"/>
      <c r="D129" s="522"/>
      <c r="F129" s="732"/>
      <c r="G129" s="738"/>
      <c r="H129" s="739"/>
      <c r="I129" s="739"/>
      <c r="J129" s="739"/>
      <c r="K129" s="740"/>
      <c r="L129" s="746"/>
      <c r="M129" s="747"/>
      <c r="N129" s="565"/>
      <c r="O129" s="578" t="s">
        <v>224</v>
      </c>
      <c r="P129" s="579"/>
      <c r="Q129" s="569"/>
      <c r="R129" s="570"/>
      <c r="S129" s="572"/>
      <c r="T129" s="549"/>
      <c r="U129" s="550"/>
      <c r="V129" s="551"/>
      <c r="W129" s="577"/>
    </row>
    <row r="130" spans="3:23" x14ac:dyDescent="0.25">
      <c r="C130" s="614"/>
      <c r="D130" s="522"/>
      <c r="F130" s="733"/>
      <c r="G130" s="738"/>
      <c r="H130" s="739"/>
      <c r="I130" s="739"/>
      <c r="J130" s="739"/>
      <c r="K130" s="740"/>
      <c r="L130" s="748"/>
      <c r="M130" s="749"/>
      <c r="N130" s="566"/>
      <c r="O130" s="630"/>
      <c r="P130" s="631"/>
      <c r="Q130" s="271"/>
      <c r="R130" s="272"/>
      <c r="S130" s="259"/>
      <c r="T130" s="261"/>
      <c r="U130" s="262"/>
      <c r="V130" s="263"/>
      <c r="W130" s="264"/>
    </row>
    <row r="131" spans="3:23" x14ac:dyDescent="0.25">
      <c r="C131" s="523"/>
      <c r="D131" s="524"/>
      <c r="F131" s="734"/>
      <c r="G131" s="741"/>
      <c r="H131" s="742"/>
      <c r="I131" s="742"/>
      <c r="J131" s="742"/>
      <c r="K131" s="743"/>
      <c r="L131" s="547">
        <f>IF(SUM(L133:M140)=0,0,SUM(L133:M140))</f>
        <v>0</v>
      </c>
      <c r="M131" s="548"/>
      <c r="N131" s="241">
        <f>L131/1000*$P$14</f>
        <v>0</v>
      </c>
      <c r="O131" s="759" t="str">
        <f>IF(L131="","",IF($T$5=0,"",(L131/$T$5)))</f>
        <v/>
      </c>
      <c r="P131" s="657"/>
      <c r="Q131" s="547">
        <f>IF(SUM(Q133:R139)=0,0,SUM(Q133:R139))</f>
        <v>0</v>
      </c>
      <c r="R131" s="548"/>
      <c r="S131" s="242" t="str">
        <f t="shared" ref="S131:S140" si="26">IF(L131=0,"",L131-Q131)</f>
        <v/>
      </c>
      <c r="T131" s="549" t="str">
        <f>IF(L131=0,"",SUM(Q133:R139)/L131)</f>
        <v/>
      </c>
      <c r="U131" s="550"/>
      <c r="V131" s="551"/>
      <c r="W131" s="229"/>
    </row>
    <row r="132" spans="3:23" ht="17.25" x14ac:dyDescent="0.25">
      <c r="D132" s="230"/>
      <c r="F132" s="218"/>
      <c r="G132" s="231"/>
      <c r="H132" s="231"/>
      <c r="I132" s="231"/>
      <c r="J132" s="231"/>
      <c r="K132" s="231"/>
      <c r="L132" s="552"/>
      <c r="M132" s="552"/>
      <c r="N132" s="244"/>
      <c r="T132" s="244"/>
      <c r="U132" s="244"/>
      <c r="V132" s="244"/>
    </row>
    <row r="133" spans="3:23" x14ac:dyDescent="0.25">
      <c r="D133" s="553" t="s">
        <v>53</v>
      </c>
      <c r="F133" s="274" t="s">
        <v>201</v>
      </c>
      <c r="G133" s="557" t="s">
        <v>202</v>
      </c>
      <c r="H133" s="558"/>
      <c r="I133" s="558"/>
      <c r="J133" s="558"/>
      <c r="K133" s="559"/>
      <c r="L133" s="639">
        <v>0</v>
      </c>
      <c r="M133" s="587"/>
      <c r="N133" s="246">
        <f t="shared" ref="N133:N140" si="27">L133/1000*$P$14</f>
        <v>0</v>
      </c>
      <c r="O133" s="561" t="str">
        <f t="shared" ref="O133:O140" si="28">IF(L133="","",IF($T$5=0,"",(L133/$T$5)))</f>
        <v/>
      </c>
      <c r="P133" s="751"/>
      <c r="Q133" s="639"/>
      <c r="R133" s="587"/>
      <c r="S133" s="242" t="str">
        <f t="shared" si="26"/>
        <v/>
      </c>
      <c r="T133" s="518" t="str">
        <f>IF(L133=0,"",Q133/L133)</f>
        <v/>
      </c>
      <c r="U133" s="518"/>
      <c r="V133" s="518"/>
      <c r="W133" s="229"/>
    </row>
    <row r="134" spans="3:23" x14ac:dyDescent="0.25">
      <c r="D134" s="554"/>
      <c r="F134" s="275" t="s">
        <v>203</v>
      </c>
      <c r="G134" s="511" t="s">
        <v>204</v>
      </c>
      <c r="H134" s="512"/>
      <c r="I134" s="512"/>
      <c r="J134" s="512"/>
      <c r="K134" s="513"/>
      <c r="L134" s="639">
        <v>0</v>
      </c>
      <c r="M134" s="587"/>
      <c r="N134" s="248">
        <f t="shared" si="27"/>
        <v>0</v>
      </c>
      <c r="O134" s="514" t="str">
        <f t="shared" si="28"/>
        <v/>
      </c>
      <c r="P134" s="664"/>
      <c r="Q134" s="639"/>
      <c r="R134" s="587"/>
      <c r="S134" s="249" t="str">
        <f t="shared" si="26"/>
        <v/>
      </c>
      <c r="T134" s="518" t="str">
        <f t="shared" ref="T134:T140" si="29">IF(L134=0,"",Q134/L134)</f>
        <v/>
      </c>
      <c r="U134" s="518"/>
      <c r="V134" s="518"/>
      <c r="W134" s="229"/>
    </row>
    <row r="135" spans="3:23" x14ac:dyDescent="0.25">
      <c r="D135" s="555"/>
      <c r="F135" s="275" t="s">
        <v>205</v>
      </c>
      <c r="G135" s="511" t="s">
        <v>206</v>
      </c>
      <c r="H135" s="512"/>
      <c r="I135" s="512"/>
      <c r="J135" s="512"/>
      <c r="K135" s="513"/>
      <c r="L135" s="639">
        <v>0</v>
      </c>
      <c r="M135" s="587"/>
      <c r="N135" s="248">
        <f t="shared" si="27"/>
        <v>0</v>
      </c>
      <c r="O135" s="514" t="str">
        <f t="shared" si="28"/>
        <v/>
      </c>
      <c r="P135" s="664"/>
      <c r="Q135" s="639"/>
      <c r="R135" s="587"/>
      <c r="S135" s="249" t="str">
        <f t="shared" si="26"/>
        <v/>
      </c>
      <c r="T135" s="518" t="str">
        <f t="shared" si="29"/>
        <v/>
      </c>
      <c r="U135" s="518"/>
      <c r="V135" s="518"/>
      <c r="W135" s="229"/>
    </row>
    <row r="136" spans="3:23" x14ac:dyDescent="0.25">
      <c r="D136" s="555"/>
      <c r="F136" s="275" t="s">
        <v>207</v>
      </c>
      <c r="G136" s="511"/>
      <c r="H136" s="512"/>
      <c r="I136" s="512"/>
      <c r="J136" s="512"/>
      <c r="K136" s="513"/>
      <c r="L136" s="639">
        <v>0</v>
      </c>
      <c r="M136" s="587"/>
      <c r="N136" s="248">
        <f t="shared" si="27"/>
        <v>0</v>
      </c>
      <c r="O136" s="514" t="str">
        <f t="shared" si="28"/>
        <v/>
      </c>
      <c r="P136" s="664"/>
      <c r="Q136" s="639"/>
      <c r="R136" s="587"/>
      <c r="S136" s="249" t="str">
        <f t="shared" si="26"/>
        <v/>
      </c>
      <c r="T136" s="518" t="str">
        <f t="shared" si="29"/>
        <v/>
      </c>
      <c r="U136" s="518"/>
      <c r="V136" s="518"/>
      <c r="W136" s="229"/>
    </row>
    <row r="137" spans="3:23" x14ac:dyDescent="0.25">
      <c r="D137" s="555"/>
      <c r="F137" s="275" t="s">
        <v>208</v>
      </c>
      <c r="G137" s="511"/>
      <c r="H137" s="512"/>
      <c r="I137" s="512"/>
      <c r="J137" s="512"/>
      <c r="K137" s="513"/>
      <c r="L137" s="639">
        <v>0</v>
      </c>
      <c r="M137" s="587"/>
      <c r="N137" s="248">
        <f t="shared" si="27"/>
        <v>0</v>
      </c>
      <c r="O137" s="514" t="str">
        <f t="shared" si="28"/>
        <v/>
      </c>
      <c r="P137" s="664"/>
      <c r="Q137" s="639"/>
      <c r="R137" s="587"/>
      <c r="S137" s="249" t="str">
        <f t="shared" si="26"/>
        <v/>
      </c>
      <c r="T137" s="518" t="str">
        <f t="shared" si="29"/>
        <v/>
      </c>
      <c r="U137" s="518"/>
      <c r="V137" s="518"/>
      <c r="W137" s="229"/>
    </row>
    <row r="138" spans="3:23" x14ac:dyDescent="0.25">
      <c r="D138" s="555"/>
      <c r="F138" s="275" t="s">
        <v>209</v>
      </c>
      <c r="G138" s="511"/>
      <c r="H138" s="512"/>
      <c r="I138" s="512"/>
      <c r="J138" s="512"/>
      <c r="K138" s="513"/>
      <c r="L138" s="639">
        <v>0</v>
      </c>
      <c r="M138" s="587"/>
      <c r="N138" s="248">
        <f t="shared" si="27"/>
        <v>0</v>
      </c>
      <c r="O138" s="514" t="str">
        <f t="shared" si="28"/>
        <v/>
      </c>
      <c r="P138" s="664"/>
      <c r="Q138" s="639"/>
      <c r="R138" s="587"/>
      <c r="S138" s="249" t="str">
        <f t="shared" si="26"/>
        <v/>
      </c>
      <c r="T138" s="518" t="str">
        <f t="shared" si="29"/>
        <v/>
      </c>
      <c r="U138" s="518"/>
      <c r="V138" s="518"/>
      <c r="W138" s="229"/>
    </row>
    <row r="139" spans="3:23" x14ac:dyDescent="0.25">
      <c r="D139" s="555"/>
      <c r="F139" s="275" t="s">
        <v>210</v>
      </c>
      <c r="G139" s="511"/>
      <c r="H139" s="512"/>
      <c r="I139" s="512"/>
      <c r="J139" s="512"/>
      <c r="K139" s="513"/>
      <c r="L139" s="639">
        <v>0</v>
      </c>
      <c r="M139" s="587"/>
      <c r="N139" s="248">
        <f t="shared" si="27"/>
        <v>0</v>
      </c>
      <c r="O139" s="514" t="str">
        <f t="shared" si="28"/>
        <v/>
      </c>
      <c r="P139" s="664"/>
      <c r="Q139" s="639"/>
      <c r="R139" s="587"/>
      <c r="S139" s="250" t="str">
        <f t="shared" si="26"/>
        <v/>
      </c>
      <c r="T139" s="518" t="str">
        <f t="shared" si="29"/>
        <v/>
      </c>
      <c r="U139" s="518"/>
      <c r="V139" s="518"/>
      <c r="W139" s="229"/>
    </row>
    <row r="140" spans="3:23" x14ac:dyDescent="0.25">
      <c r="D140" s="556"/>
      <c r="F140" s="276" t="s">
        <v>211</v>
      </c>
      <c r="G140" s="660"/>
      <c r="H140" s="661"/>
      <c r="I140" s="661"/>
      <c r="J140" s="661"/>
      <c r="K140" s="662"/>
      <c r="L140" s="639">
        <v>0</v>
      </c>
      <c r="M140" s="587"/>
      <c r="N140" s="252">
        <f t="shared" si="27"/>
        <v>0</v>
      </c>
      <c r="O140" s="514" t="str">
        <f t="shared" si="28"/>
        <v/>
      </c>
      <c r="P140" s="664"/>
      <c r="Q140" s="639"/>
      <c r="R140" s="587"/>
      <c r="S140" s="253" t="str">
        <f t="shared" si="26"/>
        <v/>
      </c>
      <c r="T140" s="563" t="str">
        <f t="shared" si="29"/>
        <v/>
      </c>
      <c r="U140" s="563"/>
      <c r="V140" s="563"/>
      <c r="W140" s="229"/>
    </row>
    <row r="142" spans="3:23" x14ac:dyDescent="0.25">
      <c r="C142" s="519" t="s">
        <v>49</v>
      </c>
      <c r="D142" s="520"/>
      <c r="F142" s="525" t="s">
        <v>212</v>
      </c>
      <c r="G142" s="528" t="s">
        <v>213</v>
      </c>
      <c r="H142" s="529"/>
      <c r="I142" s="529"/>
      <c r="J142" s="529"/>
      <c r="K142" s="530"/>
      <c r="L142" s="537" t="s">
        <v>223</v>
      </c>
      <c r="M142" s="538"/>
      <c r="N142" s="541" t="s">
        <v>181</v>
      </c>
      <c r="O142" s="658" t="s">
        <v>44</v>
      </c>
      <c r="P142" s="659"/>
      <c r="Q142" s="543" t="s">
        <v>191</v>
      </c>
      <c r="R142" s="544"/>
      <c r="S142" s="643" t="s">
        <v>192</v>
      </c>
      <c r="T142" s="645" t="s">
        <v>193</v>
      </c>
      <c r="U142" s="646"/>
      <c r="V142" s="647"/>
      <c r="W142" s="509" t="s">
        <v>194</v>
      </c>
    </row>
    <row r="143" spans="3:23" x14ac:dyDescent="0.25">
      <c r="C143" s="521"/>
      <c r="D143" s="522"/>
      <c r="F143" s="526"/>
      <c r="G143" s="531"/>
      <c r="H143" s="532"/>
      <c r="I143" s="532"/>
      <c r="J143" s="532"/>
      <c r="K143" s="533"/>
      <c r="L143" s="539"/>
      <c r="M143" s="540"/>
      <c r="N143" s="542"/>
      <c r="O143" s="651" t="s">
        <v>224</v>
      </c>
      <c r="P143" s="652"/>
      <c r="Q143" s="545"/>
      <c r="R143" s="546"/>
      <c r="S143" s="644"/>
      <c r="T143" s="648"/>
      <c r="U143" s="649"/>
      <c r="V143" s="650"/>
      <c r="W143" s="510"/>
    </row>
    <row r="144" spans="3:23" x14ac:dyDescent="0.25">
      <c r="C144" s="523"/>
      <c r="D144" s="524"/>
      <c r="F144" s="655"/>
      <c r="G144" s="534"/>
      <c r="H144" s="535"/>
      <c r="I144" s="535"/>
      <c r="J144" s="535"/>
      <c r="K144" s="536"/>
      <c r="L144" s="653">
        <f>L146</f>
        <v>0</v>
      </c>
      <c r="M144" s="654"/>
      <c r="N144" s="254">
        <f>L144/1000*$P$14</f>
        <v>0</v>
      </c>
      <c r="O144" s="656" t="str">
        <f>IF(L144="","",IF($T$5=0,"",(L144/$T$5)))</f>
        <v/>
      </c>
      <c r="P144" s="657"/>
      <c r="Q144" s="653">
        <f>IF(SUM(Q146:R152)=0,0,SUM(Q146:R152))</f>
        <v>0</v>
      </c>
      <c r="R144" s="654"/>
      <c r="S144" s="254" t="str">
        <f t="shared" ref="S144:S146" si="30">IF(L144=0,"",L144-Q144)</f>
        <v/>
      </c>
      <c r="T144" s="648" t="str">
        <f>IF(L144=0,"",SUM(Q146:R152)/L144)</f>
        <v/>
      </c>
      <c r="U144" s="649"/>
      <c r="V144" s="650"/>
      <c r="W144" s="229"/>
    </row>
    <row r="145" spans="2:24" ht="17.25" x14ac:dyDescent="0.25">
      <c r="D145" s="230"/>
      <c r="F145" s="218"/>
      <c r="G145" s="243"/>
      <c r="H145" s="243"/>
      <c r="I145" s="243"/>
      <c r="J145" s="243"/>
      <c r="K145" s="243"/>
      <c r="L145" s="635"/>
      <c r="M145" s="635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</row>
    <row r="146" spans="2:24" x14ac:dyDescent="0.25">
      <c r="D146" s="218"/>
      <c r="F146" s="277" t="s">
        <v>214</v>
      </c>
      <c r="G146" s="636" t="s">
        <v>215</v>
      </c>
      <c r="H146" s="637"/>
      <c r="I146" s="637"/>
      <c r="J146" s="637"/>
      <c r="K146" s="638"/>
      <c r="L146" s="639"/>
      <c r="M146" s="587"/>
      <c r="N146" s="256">
        <f>L146/1000*$P$14</f>
        <v>0</v>
      </c>
      <c r="O146" s="640" t="str">
        <f>IF(L146=0,"",(L146/$T$5))</f>
        <v/>
      </c>
      <c r="P146" s="587"/>
      <c r="Q146" s="641"/>
      <c r="R146" s="587"/>
      <c r="S146" s="254" t="str">
        <f t="shared" si="30"/>
        <v/>
      </c>
      <c r="T146" s="642" t="str">
        <f>IF(Q146=0,"",L146/Q146)</f>
        <v/>
      </c>
      <c r="U146" s="642"/>
      <c r="V146" s="642"/>
      <c r="W146" s="257" t="str">
        <f>IF(R146=0," ",(CONCATENATE(#REF!," / ",R146)))</f>
        <v xml:space="preserve"> </v>
      </c>
    </row>
    <row r="148" spans="2:24" x14ac:dyDescent="0.25">
      <c r="B148" s="613" t="s">
        <v>46</v>
      </c>
      <c r="C148" s="702"/>
      <c r="D148" s="703"/>
      <c r="F148" s="710" t="s">
        <v>225</v>
      </c>
      <c r="G148" s="711"/>
      <c r="H148" s="711"/>
      <c r="I148" s="711"/>
      <c r="J148" s="711"/>
      <c r="K148" s="711"/>
      <c r="L148" s="711"/>
      <c r="M148" s="711"/>
      <c r="N148" s="711"/>
      <c r="O148" s="711"/>
      <c r="P148" s="711"/>
      <c r="Q148" s="711"/>
      <c r="R148" s="711"/>
      <c r="S148" s="711"/>
      <c r="T148" s="711"/>
      <c r="U148" s="711"/>
      <c r="V148" s="711"/>
      <c r="W148" s="712"/>
    </row>
    <row r="149" spans="2:24" x14ac:dyDescent="0.25">
      <c r="B149" s="704"/>
      <c r="C149" s="705"/>
      <c r="D149" s="706"/>
      <c r="F149" s="713"/>
      <c r="G149" s="714"/>
      <c r="H149" s="714"/>
      <c r="I149" s="714"/>
      <c r="J149" s="714"/>
      <c r="K149" s="714"/>
      <c r="L149" s="714"/>
      <c r="M149" s="714"/>
      <c r="N149" s="714"/>
      <c r="O149" s="714"/>
      <c r="P149" s="714"/>
      <c r="Q149" s="714"/>
      <c r="R149" s="714"/>
      <c r="S149" s="714"/>
      <c r="T149" s="714"/>
      <c r="U149" s="714"/>
      <c r="V149" s="714"/>
      <c r="W149" s="715"/>
    </row>
    <row r="150" spans="2:24" x14ac:dyDescent="0.25">
      <c r="B150" s="704"/>
      <c r="C150" s="705"/>
      <c r="D150" s="706"/>
      <c r="F150" s="710"/>
      <c r="G150" s="711"/>
      <c r="H150" s="711"/>
      <c r="I150" s="711"/>
      <c r="J150" s="711"/>
      <c r="K150" s="712"/>
      <c r="L150" s="628" t="s">
        <v>221</v>
      </c>
      <c r="M150" s="719"/>
      <c r="N150" s="723" t="s">
        <v>181</v>
      </c>
      <c r="O150" s="726" t="s">
        <v>44</v>
      </c>
      <c r="P150" s="727"/>
      <c r="Q150" s="628"/>
      <c r="R150" s="728"/>
      <c r="S150" s="600"/>
      <c r="T150" s="600"/>
      <c r="U150" s="600"/>
      <c r="V150" s="600"/>
      <c r="W150" s="520"/>
    </row>
    <row r="151" spans="2:24" x14ac:dyDescent="0.25">
      <c r="B151" s="704"/>
      <c r="C151" s="705"/>
      <c r="D151" s="706"/>
      <c r="F151" s="716"/>
      <c r="G151" s="717"/>
      <c r="H151" s="717"/>
      <c r="I151" s="717"/>
      <c r="J151" s="717"/>
      <c r="K151" s="718"/>
      <c r="L151" s="720"/>
      <c r="M151" s="721"/>
      <c r="N151" s="724"/>
      <c r="O151" s="629" t="s">
        <v>226</v>
      </c>
      <c r="P151" s="673"/>
      <c r="Q151" s="720"/>
      <c r="R151" s="729"/>
      <c r="S151" s="552"/>
      <c r="T151" s="552"/>
      <c r="U151" s="552"/>
      <c r="V151" s="552"/>
      <c r="W151" s="522"/>
    </row>
    <row r="152" spans="2:24" x14ac:dyDescent="0.25">
      <c r="B152" s="704"/>
      <c r="C152" s="705"/>
      <c r="D152" s="706"/>
      <c r="F152" s="716"/>
      <c r="G152" s="717"/>
      <c r="H152" s="717"/>
      <c r="I152" s="717"/>
      <c r="J152" s="717"/>
      <c r="K152" s="718"/>
      <c r="L152" s="621"/>
      <c r="M152" s="722"/>
      <c r="N152" s="725"/>
      <c r="O152" s="674"/>
      <c r="P152" s="675"/>
      <c r="Q152" s="720"/>
      <c r="R152" s="729"/>
      <c r="S152" s="552"/>
      <c r="T152" s="552"/>
      <c r="U152" s="552"/>
      <c r="V152" s="552"/>
      <c r="W152" s="522"/>
    </row>
    <row r="153" spans="2:24" x14ac:dyDescent="0.25">
      <c r="B153" s="707"/>
      <c r="C153" s="708"/>
      <c r="D153" s="709"/>
      <c r="F153" s="713"/>
      <c r="G153" s="714"/>
      <c r="H153" s="714"/>
      <c r="I153" s="714"/>
      <c r="J153" s="714"/>
      <c r="K153" s="715"/>
      <c r="L153" s="676">
        <f>L159+L174+L187</f>
        <v>0</v>
      </c>
      <c r="M153" s="677"/>
      <c r="N153" s="258">
        <f>L153/1000*$P$15</f>
        <v>0</v>
      </c>
      <c r="O153" s="678" t="str">
        <f>IF(L153=0,"",L153/$T$5)</f>
        <v/>
      </c>
      <c r="P153" s="679"/>
      <c r="Q153" s="523"/>
      <c r="R153" s="603"/>
      <c r="S153" s="603"/>
      <c r="T153" s="603"/>
      <c r="U153" s="603"/>
      <c r="V153" s="603"/>
      <c r="W153" s="524"/>
    </row>
    <row r="154" spans="2:24" x14ac:dyDescent="0.25">
      <c r="D154" s="30"/>
    </row>
    <row r="156" spans="2:24" x14ac:dyDescent="0.25">
      <c r="C156" s="519" t="s">
        <v>49</v>
      </c>
      <c r="D156" s="520"/>
      <c r="F156" s="680" t="s">
        <v>23</v>
      </c>
      <c r="G156" s="684" t="s">
        <v>189</v>
      </c>
      <c r="H156" s="685"/>
      <c r="I156" s="685"/>
      <c r="J156" s="685"/>
      <c r="K156" s="686"/>
      <c r="L156" s="693" t="s">
        <v>223</v>
      </c>
      <c r="M156" s="694"/>
      <c r="N156" s="699" t="s">
        <v>181</v>
      </c>
      <c r="O156" s="671" t="s">
        <v>44</v>
      </c>
      <c r="P156" s="672"/>
      <c r="Q156" s="593" t="s">
        <v>191</v>
      </c>
      <c r="R156" s="594"/>
      <c r="S156" s="597" t="s">
        <v>192</v>
      </c>
      <c r="T156" s="599" t="s">
        <v>193</v>
      </c>
      <c r="U156" s="600"/>
      <c r="V156" s="601"/>
      <c r="W156" s="605" t="s">
        <v>194</v>
      </c>
    </row>
    <row r="157" spans="2:24" x14ac:dyDescent="0.25">
      <c r="C157" s="521"/>
      <c r="D157" s="522"/>
      <c r="F157" s="681"/>
      <c r="G157" s="687"/>
      <c r="H157" s="688"/>
      <c r="I157" s="688"/>
      <c r="J157" s="688"/>
      <c r="K157" s="689"/>
      <c r="L157" s="695"/>
      <c r="M157" s="696"/>
      <c r="N157" s="700"/>
      <c r="O157" s="607" t="s">
        <v>227</v>
      </c>
      <c r="P157" s="579"/>
      <c r="Q157" s="595"/>
      <c r="R157" s="596"/>
      <c r="S157" s="598"/>
      <c r="T157" s="602"/>
      <c r="U157" s="603"/>
      <c r="V157" s="604"/>
      <c r="W157" s="606"/>
    </row>
    <row r="158" spans="2:24" x14ac:dyDescent="0.25">
      <c r="C158" s="614"/>
      <c r="D158" s="522"/>
      <c r="F158" s="682"/>
      <c r="G158" s="687"/>
      <c r="H158" s="688"/>
      <c r="I158" s="688"/>
      <c r="J158" s="688"/>
      <c r="K158" s="689"/>
      <c r="L158" s="697"/>
      <c r="M158" s="698"/>
      <c r="N158" s="701"/>
      <c r="O158" s="630"/>
      <c r="P158" s="631"/>
      <c r="Q158" s="259"/>
      <c r="R158" s="260"/>
      <c r="S158" s="259"/>
      <c r="T158" s="261"/>
      <c r="U158" s="262"/>
      <c r="V158" s="263"/>
      <c r="W158" s="264"/>
    </row>
    <row r="159" spans="2:24" x14ac:dyDescent="0.25">
      <c r="C159" s="523"/>
      <c r="D159" s="524"/>
      <c r="F159" s="683"/>
      <c r="G159" s="690"/>
      <c r="H159" s="691"/>
      <c r="I159" s="691"/>
      <c r="J159" s="691"/>
      <c r="K159" s="692"/>
      <c r="L159" s="608">
        <f>IF(SUM(L161:M167)=0,0,SUM(L161:M167))</f>
        <v>0</v>
      </c>
      <c r="M159" s="609"/>
      <c r="N159" s="227">
        <f>L159/1000*$P$15</f>
        <v>0</v>
      </c>
      <c r="O159" s="608" t="str">
        <f>IF(L159="","",IF($T$5=0,"",(L159/$T$5)))</f>
        <v/>
      </c>
      <c r="P159" s="657"/>
      <c r="Q159" s="610">
        <f>IF(SUM(Q161:R167)=0,0,SUM(Q161:R167))</f>
        <v>0</v>
      </c>
      <c r="R159" s="611"/>
      <c r="S159" s="266" t="str">
        <f t="shared" ref="S159:S169" si="31">IF(L159=0,"",L159-Q159)</f>
        <v/>
      </c>
      <c r="T159" s="612" t="str">
        <f>IF(L159=0,"",SUM(Q161:R167)/L159)</f>
        <v/>
      </c>
      <c r="U159" s="603"/>
      <c r="V159" s="604"/>
      <c r="W159" s="229" t="str">
        <f>IF(D162=0,"",SUM(H163:H165)/D162)</f>
        <v/>
      </c>
    </row>
    <row r="160" spans="2:24" ht="17.25" x14ac:dyDescent="0.25">
      <c r="D160" s="230"/>
      <c r="F160" s="218"/>
      <c r="G160" s="231"/>
      <c r="H160" s="231"/>
      <c r="I160" s="231"/>
      <c r="J160" s="231"/>
      <c r="K160" s="231"/>
      <c r="L160" s="552"/>
      <c r="M160" s="552"/>
      <c r="N160" s="232"/>
    </row>
    <row r="161" spans="3:23" x14ac:dyDescent="0.25">
      <c r="D161" s="553" t="s">
        <v>53</v>
      </c>
      <c r="F161" s="233" t="s">
        <v>58</v>
      </c>
      <c r="G161" s="582" t="s">
        <v>237</v>
      </c>
      <c r="H161" s="583"/>
      <c r="I161" s="583"/>
      <c r="J161" s="583"/>
      <c r="K161" s="584"/>
      <c r="L161" s="639"/>
      <c r="M161" s="587"/>
      <c r="N161" s="234">
        <f t="shared" ref="N161:N169" si="32">L161/1000*$P$15</f>
        <v>0</v>
      </c>
      <c r="O161" s="669" t="str">
        <f t="shared" ref="O161:O169" si="33">IF(L161="","",IF($T$5=0,"",(L161/$T$5)))</f>
        <v/>
      </c>
      <c r="P161" s="670"/>
      <c r="Q161" s="639"/>
      <c r="R161" s="587"/>
      <c r="S161" s="266" t="str">
        <f t="shared" si="31"/>
        <v/>
      </c>
      <c r="T161" s="588" t="str">
        <f>IF(L161=0,"",Q161/L161)</f>
        <v/>
      </c>
      <c r="U161" s="588"/>
      <c r="V161" s="588"/>
      <c r="W161" s="229" t="str">
        <f>IF(R161=0," ",(CONCATENATE(#REF!," / ",R161)))</f>
        <v xml:space="preserve"> </v>
      </c>
    </row>
    <row r="162" spans="3:23" x14ac:dyDescent="0.25">
      <c r="D162" s="554"/>
      <c r="F162" s="236" t="s">
        <v>59</v>
      </c>
      <c r="G162" s="582" t="s">
        <v>103</v>
      </c>
      <c r="H162" s="583"/>
      <c r="I162" s="583"/>
      <c r="J162" s="583"/>
      <c r="K162" s="584"/>
      <c r="L162" s="639"/>
      <c r="M162" s="587"/>
      <c r="N162" s="237">
        <f t="shared" si="32"/>
        <v>0</v>
      </c>
      <c r="O162" s="665" t="str">
        <f t="shared" si="33"/>
        <v/>
      </c>
      <c r="P162" s="664"/>
      <c r="Q162" s="639"/>
      <c r="R162" s="587"/>
      <c r="S162" s="268" t="str">
        <f t="shared" si="31"/>
        <v/>
      </c>
      <c r="T162" s="588" t="str">
        <f t="shared" ref="T162:T164" si="34">IF(L162=0,"",Q162/L162)</f>
        <v/>
      </c>
      <c r="U162" s="588"/>
      <c r="V162" s="588"/>
      <c r="W162" s="229" t="str">
        <f>IF(R162=0," ",(CONCATENATE(#REF!," / ",R162)))</f>
        <v xml:space="preserve"> </v>
      </c>
    </row>
    <row r="163" spans="3:23" x14ac:dyDescent="0.25">
      <c r="D163" s="555"/>
      <c r="F163" s="236" t="s">
        <v>60</v>
      </c>
      <c r="G163" s="582"/>
      <c r="H163" s="583"/>
      <c r="I163" s="583"/>
      <c r="J163" s="583"/>
      <c r="K163" s="584"/>
      <c r="L163" s="639"/>
      <c r="M163" s="587"/>
      <c r="N163" s="237">
        <f t="shared" si="32"/>
        <v>0</v>
      </c>
      <c r="O163" s="665" t="str">
        <f t="shared" si="33"/>
        <v/>
      </c>
      <c r="P163" s="664"/>
      <c r="Q163" s="639"/>
      <c r="R163" s="587"/>
      <c r="S163" s="268" t="str">
        <f t="shared" si="31"/>
        <v/>
      </c>
      <c r="T163" s="588" t="str">
        <f t="shared" si="34"/>
        <v/>
      </c>
      <c r="U163" s="588"/>
      <c r="V163" s="588"/>
      <c r="W163" s="229" t="str">
        <f>IF(R163=0," ",(CONCATENATE(#REF!," / ",R163)))</f>
        <v xml:space="preserve"> </v>
      </c>
    </row>
    <row r="164" spans="3:23" x14ac:dyDescent="0.25">
      <c r="D164" s="555"/>
      <c r="F164" s="236" t="s">
        <v>62</v>
      </c>
      <c r="G164" s="582"/>
      <c r="H164" s="583"/>
      <c r="I164" s="583"/>
      <c r="J164" s="583"/>
      <c r="K164" s="584"/>
      <c r="L164" s="639"/>
      <c r="M164" s="587"/>
      <c r="N164" s="237">
        <f t="shared" si="32"/>
        <v>0</v>
      </c>
      <c r="O164" s="665" t="str">
        <f t="shared" si="33"/>
        <v/>
      </c>
      <c r="P164" s="664"/>
      <c r="Q164" s="639"/>
      <c r="R164" s="587"/>
      <c r="S164" s="268" t="str">
        <f t="shared" si="31"/>
        <v/>
      </c>
      <c r="T164" s="588" t="str">
        <f t="shared" si="34"/>
        <v/>
      </c>
      <c r="U164" s="588"/>
      <c r="V164" s="588"/>
      <c r="W164" s="229" t="str">
        <f>IF(R164=0," ",(CONCATENATE(#REF!," / ",R164)))</f>
        <v xml:space="preserve"> </v>
      </c>
    </row>
    <row r="165" spans="3:23" x14ac:dyDescent="0.25">
      <c r="D165" s="555"/>
      <c r="F165" s="236" t="s">
        <v>63</v>
      </c>
      <c r="G165" s="582"/>
      <c r="H165" s="583"/>
      <c r="I165" s="583"/>
      <c r="J165" s="583"/>
      <c r="K165" s="584"/>
      <c r="L165" s="639"/>
      <c r="M165" s="587"/>
      <c r="N165" s="237">
        <f t="shared" si="32"/>
        <v>0</v>
      </c>
      <c r="O165" s="665" t="str">
        <f t="shared" si="33"/>
        <v/>
      </c>
      <c r="P165" s="664"/>
      <c r="Q165" s="639"/>
      <c r="R165" s="587"/>
      <c r="S165" s="266" t="str">
        <f t="shared" si="31"/>
        <v/>
      </c>
      <c r="T165" s="588" t="str">
        <f>IF(L165=0,"",Q165/L165)</f>
        <v/>
      </c>
      <c r="U165" s="588"/>
      <c r="V165" s="588"/>
      <c r="W165" s="229" t="str">
        <f>IF(R165=0," ",(CONCATENATE(#REF!," / ",R165)))</f>
        <v xml:space="preserve"> </v>
      </c>
    </row>
    <row r="166" spans="3:23" x14ac:dyDescent="0.25">
      <c r="D166" s="555"/>
      <c r="F166" s="236" t="s">
        <v>110</v>
      </c>
      <c r="G166" s="582"/>
      <c r="H166" s="583"/>
      <c r="I166" s="583"/>
      <c r="J166" s="583"/>
      <c r="K166" s="584"/>
      <c r="L166" s="639"/>
      <c r="M166" s="587"/>
      <c r="N166" s="237">
        <f t="shared" si="32"/>
        <v>0</v>
      </c>
      <c r="O166" s="665" t="str">
        <f t="shared" si="33"/>
        <v/>
      </c>
      <c r="P166" s="664"/>
      <c r="Q166" s="639"/>
      <c r="R166" s="587"/>
      <c r="S166" s="268" t="str">
        <f t="shared" si="31"/>
        <v/>
      </c>
      <c r="T166" s="588" t="str">
        <f t="shared" ref="T166:T169" si="35">IF(L166=0,"",Q166/L166)</f>
        <v/>
      </c>
      <c r="U166" s="588"/>
      <c r="V166" s="588"/>
      <c r="W166" s="229" t="str">
        <f>IF(R166=0," ",(CONCATENATE(#REF!," / ",R166)))</f>
        <v xml:space="preserve"> </v>
      </c>
    </row>
    <row r="167" spans="3:23" x14ac:dyDescent="0.25">
      <c r="D167" s="555"/>
      <c r="F167" s="236" t="s">
        <v>111</v>
      </c>
      <c r="G167" s="582"/>
      <c r="H167" s="583"/>
      <c r="I167" s="583"/>
      <c r="J167" s="583"/>
      <c r="K167" s="584"/>
      <c r="L167" s="639"/>
      <c r="M167" s="587"/>
      <c r="N167" s="237">
        <f t="shared" si="32"/>
        <v>0</v>
      </c>
      <c r="O167" s="665" t="str">
        <f t="shared" si="33"/>
        <v/>
      </c>
      <c r="P167" s="664"/>
      <c r="Q167" s="639"/>
      <c r="R167" s="587"/>
      <c r="S167" s="268" t="str">
        <f t="shared" si="31"/>
        <v/>
      </c>
      <c r="T167" s="588" t="str">
        <f t="shared" si="35"/>
        <v/>
      </c>
      <c r="U167" s="588"/>
      <c r="V167" s="588"/>
      <c r="W167" s="229" t="str">
        <f>IF(R167=0," ",(CONCATENATE(#REF!," / ",R167)))</f>
        <v xml:space="preserve"> </v>
      </c>
    </row>
    <row r="168" spans="3:23" x14ac:dyDescent="0.25">
      <c r="D168" s="555"/>
      <c r="F168" s="236" t="s">
        <v>112</v>
      </c>
      <c r="G168" s="582"/>
      <c r="H168" s="583"/>
      <c r="I168" s="583"/>
      <c r="J168" s="583"/>
      <c r="K168" s="584"/>
      <c r="L168" s="639"/>
      <c r="M168" s="587"/>
      <c r="N168" s="237">
        <f t="shared" si="32"/>
        <v>0</v>
      </c>
      <c r="O168" s="665" t="str">
        <f t="shared" si="33"/>
        <v/>
      </c>
      <c r="P168" s="664"/>
      <c r="Q168" s="639"/>
      <c r="R168" s="587"/>
      <c r="S168" s="268" t="str">
        <f t="shared" si="31"/>
        <v/>
      </c>
      <c r="T168" s="588" t="str">
        <f t="shared" si="35"/>
        <v/>
      </c>
      <c r="U168" s="588"/>
      <c r="V168" s="588"/>
      <c r="W168" s="229"/>
    </row>
    <row r="169" spans="3:23" x14ac:dyDescent="0.25">
      <c r="D169" s="556"/>
      <c r="F169" s="236" t="s">
        <v>113</v>
      </c>
      <c r="G169" s="582"/>
      <c r="H169" s="583"/>
      <c r="I169" s="583"/>
      <c r="J169" s="583"/>
      <c r="K169" s="584"/>
      <c r="L169" s="639"/>
      <c r="M169" s="587"/>
      <c r="N169" s="237">
        <f t="shared" si="32"/>
        <v>0</v>
      </c>
      <c r="O169" s="665" t="str">
        <f t="shared" si="33"/>
        <v/>
      </c>
      <c r="P169" s="664"/>
      <c r="Q169" s="639"/>
      <c r="R169" s="587"/>
      <c r="S169" s="268" t="str">
        <f t="shared" si="31"/>
        <v/>
      </c>
      <c r="T169" s="588" t="str">
        <f t="shared" si="35"/>
        <v/>
      </c>
      <c r="U169" s="588"/>
      <c r="V169" s="588"/>
      <c r="W169" s="229"/>
    </row>
    <row r="171" spans="3:23" x14ac:dyDescent="0.25">
      <c r="C171" s="519" t="s">
        <v>49</v>
      </c>
      <c r="D171" s="520"/>
      <c r="F171" s="731" t="s">
        <v>199</v>
      </c>
      <c r="G171" s="735" t="s">
        <v>200</v>
      </c>
      <c r="H171" s="736"/>
      <c r="I171" s="736"/>
      <c r="J171" s="736"/>
      <c r="K171" s="737"/>
      <c r="L171" s="744" t="s">
        <v>223</v>
      </c>
      <c r="M171" s="745"/>
      <c r="N171" s="564" t="s">
        <v>181</v>
      </c>
      <c r="O171" s="760" t="s">
        <v>44</v>
      </c>
      <c r="P171" s="761"/>
      <c r="Q171" s="567" t="s">
        <v>191</v>
      </c>
      <c r="R171" s="568"/>
      <c r="S171" s="571" t="s">
        <v>192</v>
      </c>
      <c r="T171" s="573" t="s">
        <v>193</v>
      </c>
      <c r="U171" s="574"/>
      <c r="V171" s="575"/>
      <c r="W171" s="576" t="s">
        <v>194</v>
      </c>
    </row>
    <row r="172" spans="3:23" x14ac:dyDescent="0.25">
      <c r="C172" s="521"/>
      <c r="D172" s="522"/>
      <c r="F172" s="732"/>
      <c r="G172" s="738"/>
      <c r="H172" s="739"/>
      <c r="I172" s="739"/>
      <c r="J172" s="739"/>
      <c r="K172" s="740"/>
      <c r="L172" s="746"/>
      <c r="M172" s="747"/>
      <c r="N172" s="565"/>
      <c r="O172" s="578" t="s">
        <v>227</v>
      </c>
      <c r="P172" s="579"/>
      <c r="Q172" s="569"/>
      <c r="R172" s="570"/>
      <c r="S172" s="572"/>
      <c r="T172" s="549"/>
      <c r="U172" s="550"/>
      <c r="V172" s="551"/>
      <c r="W172" s="577"/>
    </row>
    <row r="173" spans="3:23" x14ac:dyDescent="0.25">
      <c r="C173" s="614"/>
      <c r="D173" s="522"/>
      <c r="F173" s="733"/>
      <c r="G173" s="738"/>
      <c r="H173" s="739"/>
      <c r="I173" s="739"/>
      <c r="J173" s="739"/>
      <c r="K173" s="740"/>
      <c r="L173" s="748"/>
      <c r="M173" s="749"/>
      <c r="N173" s="566"/>
      <c r="O173" s="630"/>
      <c r="P173" s="631"/>
      <c r="Q173" s="271"/>
      <c r="R173" s="272"/>
      <c r="S173" s="259"/>
      <c r="T173" s="261"/>
      <c r="U173" s="262"/>
      <c r="V173" s="263"/>
      <c r="W173" s="264"/>
    </row>
    <row r="174" spans="3:23" x14ac:dyDescent="0.25">
      <c r="C174" s="523"/>
      <c r="D174" s="524"/>
      <c r="F174" s="734"/>
      <c r="G174" s="741"/>
      <c r="H174" s="742"/>
      <c r="I174" s="742"/>
      <c r="J174" s="742"/>
      <c r="K174" s="743"/>
      <c r="L174" s="547">
        <f>IF(SUM(L176:M183)=0,0,SUM(L176:M183))</f>
        <v>0</v>
      </c>
      <c r="M174" s="548"/>
      <c r="N174" s="241">
        <f>L174/1000*$P$15</f>
        <v>0</v>
      </c>
      <c r="O174" s="759" t="str">
        <f>IF(L174="","",IF($T$5=0,"",(L174/$T$5)))</f>
        <v/>
      </c>
      <c r="P174" s="657"/>
      <c r="Q174" s="547">
        <f>IF(SUM(Q176:R182)=0,0,SUM(Q176:R182))</f>
        <v>0</v>
      </c>
      <c r="R174" s="548"/>
      <c r="S174" s="273" t="str">
        <f t="shared" ref="S174" si="36">IF(L174=0,"",L174-Q174)</f>
        <v/>
      </c>
      <c r="T174" s="549" t="str">
        <f>IF(L174=0,"",SUM(Q176:R182)/L174)</f>
        <v/>
      </c>
      <c r="U174" s="550"/>
      <c r="V174" s="551"/>
      <c r="W174" s="229"/>
    </row>
    <row r="175" spans="3:23" ht="17.25" x14ac:dyDescent="0.25">
      <c r="D175" s="230"/>
      <c r="F175" s="218"/>
      <c r="G175" s="231"/>
      <c r="H175" s="231"/>
      <c r="I175" s="231"/>
      <c r="J175" s="231"/>
      <c r="K175" s="231"/>
      <c r="L175" s="552"/>
      <c r="M175" s="552"/>
      <c r="N175" s="244"/>
      <c r="T175" s="244"/>
      <c r="U175" s="244"/>
      <c r="V175" s="244"/>
    </row>
    <row r="176" spans="3:23" x14ac:dyDescent="0.25">
      <c r="D176" s="553" t="s">
        <v>53</v>
      </c>
      <c r="F176" s="274" t="s">
        <v>201</v>
      </c>
      <c r="G176" s="557" t="s">
        <v>202</v>
      </c>
      <c r="H176" s="558"/>
      <c r="I176" s="558"/>
      <c r="J176" s="558"/>
      <c r="K176" s="559"/>
      <c r="L176" s="639">
        <v>0</v>
      </c>
      <c r="M176" s="587"/>
      <c r="N176" s="246">
        <f t="shared" ref="N176:N183" si="37">L176/1000*$P$15</f>
        <v>0</v>
      </c>
      <c r="O176" s="771" t="str">
        <f t="shared" ref="O176:O183" si="38">IF(L176="","",IF($T$5=0,"",(L176/$T$5)))</f>
        <v/>
      </c>
      <c r="P176" s="670"/>
      <c r="Q176" s="639"/>
      <c r="R176" s="587"/>
      <c r="S176" s="242" t="str">
        <f t="shared" ref="S176:S183" si="39">IF(L176=0,"",L176-Q176)</f>
        <v/>
      </c>
      <c r="T176" s="518" t="str">
        <f>IF(L176=0,"",Q176/L176)</f>
        <v/>
      </c>
      <c r="U176" s="518"/>
      <c r="V176" s="518"/>
      <c r="W176" s="229"/>
    </row>
    <row r="177" spans="2:24" x14ac:dyDescent="0.25">
      <c r="D177" s="554"/>
      <c r="F177" s="275" t="s">
        <v>203</v>
      </c>
      <c r="G177" s="511" t="s">
        <v>204</v>
      </c>
      <c r="H177" s="512"/>
      <c r="I177" s="512"/>
      <c r="J177" s="512"/>
      <c r="K177" s="513"/>
      <c r="L177" s="639">
        <v>0</v>
      </c>
      <c r="M177" s="587"/>
      <c r="N177" s="248">
        <f t="shared" si="37"/>
        <v>0</v>
      </c>
      <c r="O177" s="663" t="str">
        <f t="shared" si="38"/>
        <v/>
      </c>
      <c r="P177" s="664"/>
      <c r="Q177" s="639"/>
      <c r="R177" s="587"/>
      <c r="S177" s="249" t="str">
        <f t="shared" si="39"/>
        <v/>
      </c>
      <c r="T177" s="518" t="str">
        <f t="shared" ref="T177:T183" si="40">IF(L177=0,"",Q177/L177)</f>
        <v/>
      </c>
      <c r="U177" s="518"/>
      <c r="V177" s="518"/>
      <c r="W177" s="229"/>
    </row>
    <row r="178" spans="2:24" x14ac:dyDescent="0.25">
      <c r="D178" s="555"/>
      <c r="F178" s="275" t="s">
        <v>205</v>
      </c>
      <c r="G178" s="511" t="s">
        <v>206</v>
      </c>
      <c r="H178" s="512"/>
      <c r="I178" s="512"/>
      <c r="J178" s="512"/>
      <c r="K178" s="513"/>
      <c r="L178" s="639">
        <v>0</v>
      </c>
      <c r="M178" s="587"/>
      <c r="N178" s="248">
        <f t="shared" si="37"/>
        <v>0</v>
      </c>
      <c r="O178" s="663" t="str">
        <f t="shared" si="38"/>
        <v/>
      </c>
      <c r="P178" s="664"/>
      <c r="Q178" s="639"/>
      <c r="R178" s="587"/>
      <c r="S178" s="249" t="str">
        <f t="shared" si="39"/>
        <v/>
      </c>
      <c r="T178" s="518" t="str">
        <f t="shared" si="40"/>
        <v/>
      </c>
      <c r="U178" s="518"/>
      <c r="V178" s="518"/>
      <c r="W178" s="229"/>
    </row>
    <row r="179" spans="2:24" x14ac:dyDescent="0.25">
      <c r="D179" s="555"/>
      <c r="F179" s="275" t="s">
        <v>207</v>
      </c>
      <c r="G179" s="511"/>
      <c r="H179" s="512"/>
      <c r="I179" s="512"/>
      <c r="J179" s="512"/>
      <c r="K179" s="513"/>
      <c r="L179" s="639">
        <v>0</v>
      </c>
      <c r="M179" s="587"/>
      <c r="N179" s="248">
        <f t="shared" si="37"/>
        <v>0</v>
      </c>
      <c r="O179" s="663" t="str">
        <f t="shared" si="38"/>
        <v/>
      </c>
      <c r="P179" s="664"/>
      <c r="Q179" s="639"/>
      <c r="R179" s="587"/>
      <c r="S179" s="249" t="str">
        <f t="shared" si="39"/>
        <v/>
      </c>
      <c r="T179" s="518" t="str">
        <f t="shared" si="40"/>
        <v/>
      </c>
      <c r="U179" s="518"/>
      <c r="V179" s="518"/>
      <c r="W179" s="229"/>
    </row>
    <row r="180" spans="2:24" x14ac:dyDescent="0.25">
      <c r="D180" s="555"/>
      <c r="F180" s="275" t="s">
        <v>208</v>
      </c>
      <c r="G180" s="511"/>
      <c r="H180" s="512"/>
      <c r="I180" s="512"/>
      <c r="J180" s="512"/>
      <c r="K180" s="513"/>
      <c r="L180" s="639">
        <v>0</v>
      </c>
      <c r="M180" s="587"/>
      <c r="N180" s="248">
        <f t="shared" si="37"/>
        <v>0</v>
      </c>
      <c r="O180" s="663" t="str">
        <f t="shared" si="38"/>
        <v/>
      </c>
      <c r="P180" s="664"/>
      <c r="Q180" s="639"/>
      <c r="R180" s="587"/>
      <c r="S180" s="249" t="str">
        <f t="shared" si="39"/>
        <v/>
      </c>
      <c r="T180" s="518" t="str">
        <f t="shared" si="40"/>
        <v/>
      </c>
      <c r="U180" s="518"/>
      <c r="V180" s="518"/>
      <c r="W180" s="229"/>
    </row>
    <row r="181" spans="2:24" x14ac:dyDescent="0.25">
      <c r="D181" s="555"/>
      <c r="F181" s="275" t="s">
        <v>209</v>
      </c>
      <c r="G181" s="511"/>
      <c r="H181" s="512"/>
      <c r="I181" s="512"/>
      <c r="J181" s="512"/>
      <c r="K181" s="513"/>
      <c r="L181" s="639">
        <v>0</v>
      </c>
      <c r="M181" s="587"/>
      <c r="N181" s="248">
        <f t="shared" si="37"/>
        <v>0</v>
      </c>
      <c r="O181" s="663" t="str">
        <f t="shared" si="38"/>
        <v/>
      </c>
      <c r="P181" s="664"/>
      <c r="Q181" s="639"/>
      <c r="R181" s="587"/>
      <c r="S181" s="249" t="str">
        <f t="shared" si="39"/>
        <v/>
      </c>
      <c r="T181" s="518" t="str">
        <f t="shared" si="40"/>
        <v/>
      </c>
      <c r="U181" s="518"/>
      <c r="V181" s="518"/>
      <c r="W181" s="229"/>
    </row>
    <row r="182" spans="2:24" x14ac:dyDescent="0.25">
      <c r="D182" s="555"/>
      <c r="F182" s="275" t="s">
        <v>210</v>
      </c>
      <c r="G182" s="511"/>
      <c r="H182" s="512"/>
      <c r="I182" s="512"/>
      <c r="J182" s="512"/>
      <c r="K182" s="513"/>
      <c r="L182" s="639">
        <v>0</v>
      </c>
      <c r="M182" s="587"/>
      <c r="N182" s="248">
        <f t="shared" si="37"/>
        <v>0</v>
      </c>
      <c r="O182" s="663" t="str">
        <f t="shared" si="38"/>
        <v/>
      </c>
      <c r="P182" s="664"/>
      <c r="Q182" s="639"/>
      <c r="R182" s="587"/>
      <c r="S182" s="250" t="str">
        <f t="shared" si="39"/>
        <v/>
      </c>
      <c r="T182" s="518" t="str">
        <f t="shared" si="40"/>
        <v/>
      </c>
      <c r="U182" s="518"/>
      <c r="V182" s="518"/>
      <c r="W182" s="229"/>
    </row>
    <row r="183" spans="2:24" x14ac:dyDescent="0.25">
      <c r="D183" s="556"/>
      <c r="F183" s="276" t="s">
        <v>211</v>
      </c>
      <c r="G183" s="660"/>
      <c r="H183" s="661"/>
      <c r="I183" s="661"/>
      <c r="J183" s="661"/>
      <c r="K183" s="662"/>
      <c r="L183" s="639">
        <v>0</v>
      </c>
      <c r="M183" s="587"/>
      <c r="N183" s="252">
        <f t="shared" si="37"/>
        <v>0</v>
      </c>
      <c r="O183" s="663" t="str">
        <f t="shared" si="38"/>
        <v/>
      </c>
      <c r="P183" s="664"/>
      <c r="Q183" s="639"/>
      <c r="R183" s="587"/>
      <c r="S183" s="253" t="str">
        <f t="shared" si="39"/>
        <v/>
      </c>
      <c r="T183" s="563" t="str">
        <f t="shared" si="40"/>
        <v/>
      </c>
      <c r="U183" s="563"/>
      <c r="V183" s="563"/>
      <c r="W183" s="229"/>
    </row>
    <row r="185" spans="2:24" x14ac:dyDescent="0.25">
      <c r="C185" s="519" t="s">
        <v>49</v>
      </c>
      <c r="D185" s="520"/>
      <c r="F185" s="525" t="s">
        <v>212</v>
      </c>
      <c r="G185" s="528" t="s">
        <v>213</v>
      </c>
      <c r="H185" s="529"/>
      <c r="I185" s="529"/>
      <c r="J185" s="529"/>
      <c r="K185" s="530"/>
      <c r="L185" s="537" t="s">
        <v>223</v>
      </c>
      <c r="M185" s="538"/>
      <c r="N185" s="541" t="s">
        <v>181</v>
      </c>
      <c r="O185" s="658" t="s">
        <v>44</v>
      </c>
      <c r="P185" s="659"/>
      <c r="Q185" s="543" t="s">
        <v>191</v>
      </c>
      <c r="R185" s="544"/>
      <c r="S185" s="643" t="s">
        <v>192</v>
      </c>
      <c r="T185" s="645" t="s">
        <v>193</v>
      </c>
      <c r="U185" s="646"/>
      <c r="V185" s="647"/>
      <c r="W185" s="509" t="s">
        <v>194</v>
      </c>
    </row>
    <row r="186" spans="2:24" x14ac:dyDescent="0.25">
      <c r="C186" s="521"/>
      <c r="D186" s="522"/>
      <c r="F186" s="526"/>
      <c r="G186" s="531"/>
      <c r="H186" s="532"/>
      <c r="I186" s="532"/>
      <c r="J186" s="532"/>
      <c r="K186" s="533"/>
      <c r="L186" s="539"/>
      <c r="M186" s="540"/>
      <c r="N186" s="542"/>
      <c r="O186" s="651" t="s">
        <v>227</v>
      </c>
      <c r="P186" s="652"/>
      <c r="Q186" s="545"/>
      <c r="R186" s="546"/>
      <c r="S186" s="644"/>
      <c r="T186" s="648"/>
      <c r="U186" s="649"/>
      <c r="V186" s="650"/>
      <c r="W186" s="510"/>
    </row>
    <row r="187" spans="2:24" x14ac:dyDescent="0.25">
      <c r="C187" s="523"/>
      <c r="D187" s="524"/>
      <c r="F187" s="655"/>
      <c r="G187" s="534"/>
      <c r="H187" s="535"/>
      <c r="I187" s="535"/>
      <c r="J187" s="535"/>
      <c r="K187" s="536"/>
      <c r="L187" s="653">
        <f>L189</f>
        <v>0</v>
      </c>
      <c r="M187" s="654"/>
      <c r="N187" s="254">
        <f>L187/1000*$P$15</f>
        <v>0</v>
      </c>
      <c r="O187" s="656" t="str">
        <f>IF(L187="","",IF($T$5=0,"",(L187/$T$5)))</f>
        <v/>
      </c>
      <c r="P187" s="657"/>
      <c r="Q187" s="653">
        <f>IF(SUM(Q189:R195)=0,0,SUM(Q189:R195))</f>
        <v>0</v>
      </c>
      <c r="R187" s="654"/>
      <c r="S187" s="278" t="str">
        <f t="shared" ref="S187" si="41">IF(L187=0,"",L187-Q187)</f>
        <v/>
      </c>
      <c r="T187" s="648" t="str">
        <f>IF(L187=0,"",SUM(Q189:R195)/L187)</f>
        <v/>
      </c>
      <c r="U187" s="649"/>
      <c r="V187" s="650"/>
      <c r="W187" s="229"/>
    </row>
    <row r="188" spans="2:24" ht="17.25" x14ac:dyDescent="0.25">
      <c r="D188" s="230"/>
      <c r="F188" s="218"/>
      <c r="G188" s="231"/>
      <c r="H188" s="231"/>
      <c r="I188" s="231"/>
      <c r="J188" s="231"/>
      <c r="K188" s="243"/>
      <c r="L188" s="635"/>
      <c r="M188" s="635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</row>
    <row r="189" spans="2:24" x14ac:dyDescent="0.25">
      <c r="D189" s="218"/>
      <c r="F189" s="277" t="s">
        <v>214</v>
      </c>
      <c r="G189" s="636" t="s">
        <v>215</v>
      </c>
      <c r="H189" s="637"/>
      <c r="I189" s="637"/>
      <c r="J189" s="637"/>
      <c r="K189" s="638"/>
      <c r="L189" s="639">
        <v>0</v>
      </c>
      <c r="M189" s="587"/>
      <c r="N189" s="256">
        <f>L189/1000*$P$15</f>
        <v>0</v>
      </c>
      <c r="O189" s="640" t="str">
        <f>IF(L189=0,"",(L189/$T$5))</f>
        <v/>
      </c>
      <c r="P189" s="587"/>
      <c r="Q189" s="641"/>
      <c r="R189" s="587"/>
      <c r="S189" s="279" t="str">
        <f>IF(L189=0,"",L189-Q189)</f>
        <v/>
      </c>
      <c r="T189" s="642" t="str">
        <f>IF(Q189=0,"",L189/Q189)</f>
        <v/>
      </c>
      <c r="U189" s="642"/>
      <c r="V189" s="642"/>
      <c r="W189" s="257" t="str">
        <f>IF(R189=0," ",(CONCATENATE(#REF!," / ",R189)))</f>
        <v xml:space="preserve"> </v>
      </c>
    </row>
    <row r="191" spans="2:24" x14ac:dyDescent="0.25">
      <c r="B191" s="613" t="s">
        <v>46</v>
      </c>
      <c r="C191" s="600"/>
      <c r="D191" s="520"/>
      <c r="F191" s="616" t="s">
        <v>228</v>
      </c>
      <c r="G191" s="616"/>
      <c r="H191" s="616"/>
      <c r="I191" s="616"/>
      <c r="J191" s="616"/>
      <c r="K191" s="616"/>
      <c r="L191" s="616"/>
      <c r="M191" s="616"/>
      <c r="N191" s="616"/>
      <c r="O191" s="616"/>
      <c r="P191" s="616"/>
      <c r="Q191" s="616"/>
      <c r="R191" s="616"/>
      <c r="S191" s="616"/>
      <c r="T191" s="616"/>
      <c r="U191" s="616"/>
      <c r="V191" s="616"/>
      <c r="W191" s="616"/>
    </row>
    <row r="192" spans="2:24" x14ac:dyDescent="0.25">
      <c r="B192" s="614"/>
      <c r="C192" s="615"/>
      <c r="D192" s="522"/>
      <c r="F192" s="616"/>
      <c r="G192" s="616"/>
      <c r="H192" s="616"/>
      <c r="I192" s="616"/>
      <c r="J192" s="616"/>
      <c r="K192" s="616"/>
      <c r="L192" s="616"/>
      <c r="M192" s="616"/>
      <c r="N192" s="616"/>
      <c r="O192" s="616"/>
      <c r="P192" s="616"/>
      <c r="Q192" s="616"/>
      <c r="R192" s="616"/>
      <c r="S192" s="616"/>
      <c r="T192" s="616"/>
      <c r="U192" s="616"/>
      <c r="V192" s="616"/>
      <c r="W192" s="616"/>
    </row>
    <row r="193" spans="2:23" x14ac:dyDescent="0.25">
      <c r="B193" s="614"/>
      <c r="C193" s="615"/>
      <c r="D193" s="522"/>
      <c r="F193" s="616"/>
      <c r="G193" s="617"/>
      <c r="H193" s="617"/>
      <c r="I193" s="617"/>
      <c r="J193" s="617"/>
      <c r="K193" s="617"/>
      <c r="L193" s="619"/>
      <c r="M193" s="620"/>
      <c r="N193" s="625" t="s">
        <v>181</v>
      </c>
      <c r="O193" s="633" t="s">
        <v>44</v>
      </c>
      <c r="P193" s="634"/>
      <c r="Q193" s="628"/>
      <c r="R193" s="600"/>
      <c r="S193" s="600"/>
      <c r="T193" s="600"/>
      <c r="U193" s="600"/>
      <c r="V193" s="600"/>
      <c r="W193" s="520"/>
    </row>
    <row r="194" spans="2:23" x14ac:dyDescent="0.25">
      <c r="B194" s="614"/>
      <c r="C194" s="615"/>
      <c r="D194" s="522"/>
      <c r="F194" s="616"/>
      <c r="G194" s="617"/>
      <c r="H194" s="617"/>
      <c r="I194" s="617"/>
      <c r="J194" s="617"/>
      <c r="K194" s="617"/>
      <c r="L194" s="621"/>
      <c r="M194" s="622"/>
      <c r="N194" s="626"/>
      <c r="O194" s="629" t="s">
        <v>229</v>
      </c>
      <c r="P194" s="579"/>
      <c r="Q194" s="614"/>
      <c r="R194" s="552"/>
      <c r="S194" s="552"/>
      <c r="T194" s="552"/>
      <c r="U194" s="552"/>
      <c r="V194" s="552"/>
      <c r="W194" s="522"/>
    </row>
    <row r="195" spans="2:23" x14ac:dyDescent="0.25">
      <c r="B195" s="614"/>
      <c r="C195" s="615"/>
      <c r="D195" s="522"/>
      <c r="F195" s="616"/>
      <c r="G195" s="617"/>
      <c r="H195" s="617"/>
      <c r="I195" s="617"/>
      <c r="J195" s="617"/>
      <c r="K195" s="617"/>
      <c r="L195" s="623"/>
      <c r="M195" s="624"/>
      <c r="N195" s="627"/>
      <c r="O195" s="630"/>
      <c r="P195" s="631"/>
      <c r="Q195" s="614"/>
      <c r="R195" s="552"/>
      <c r="S195" s="552"/>
      <c r="T195" s="552"/>
      <c r="U195" s="552"/>
      <c r="V195" s="552"/>
      <c r="W195" s="522"/>
    </row>
    <row r="196" spans="2:23" x14ac:dyDescent="0.25">
      <c r="B196" s="523"/>
      <c r="C196" s="603"/>
      <c r="D196" s="524"/>
      <c r="F196" s="618"/>
      <c r="G196" s="618"/>
      <c r="H196" s="618"/>
      <c r="I196" s="618"/>
      <c r="J196" s="618"/>
      <c r="K196" s="618"/>
      <c r="L196" s="770"/>
      <c r="M196" s="670"/>
      <c r="N196" s="258">
        <f>N202+N217+N230</f>
        <v>0</v>
      </c>
      <c r="O196" s="678" t="str">
        <f>IF(N196=0,"",(N196*1000/$P$8)/$T$5)</f>
        <v/>
      </c>
      <c r="P196" s="679"/>
      <c r="Q196" s="523"/>
      <c r="R196" s="603"/>
      <c r="S196" s="603"/>
      <c r="T196" s="603"/>
      <c r="U196" s="603"/>
      <c r="V196" s="603"/>
      <c r="W196" s="524"/>
    </row>
    <row r="197" spans="2:23" x14ac:dyDescent="0.25">
      <c r="D197" s="30"/>
    </row>
    <row r="199" spans="2:23" x14ac:dyDescent="0.25">
      <c r="C199" s="519" t="s">
        <v>49</v>
      </c>
      <c r="D199" s="520"/>
      <c r="F199" s="680" t="s">
        <v>23</v>
      </c>
      <c r="G199" s="684" t="s">
        <v>189</v>
      </c>
      <c r="H199" s="685"/>
      <c r="I199" s="685"/>
      <c r="J199" s="685"/>
      <c r="K199" s="686"/>
      <c r="L199" s="693"/>
      <c r="M199" s="694"/>
      <c r="N199" s="699" t="s">
        <v>181</v>
      </c>
      <c r="O199" s="671" t="s">
        <v>44</v>
      </c>
      <c r="P199" s="672"/>
      <c r="Q199" s="593" t="s">
        <v>191</v>
      </c>
      <c r="R199" s="594"/>
      <c r="S199" s="597" t="s">
        <v>192</v>
      </c>
      <c r="T199" s="599" t="s">
        <v>193</v>
      </c>
      <c r="U199" s="600"/>
      <c r="V199" s="601"/>
      <c r="W199" s="605" t="s">
        <v>194</v>
      </c>
    </row>
    <row r="200" spans="2:23" x14ac:dyDescent="0.25">
      <c r="C200" s="521"/>
      <c r="D200" s="522"/>
      <c r="F200" s="681"/>
      <c r="G200" s="687"/>
      <c r="H200" s="688"/>
      <c r="I200" s="688"/>
      <c r="J200" s="688"/>
      <c r="K200" s="689"/>
      <c r="L200" s="695"/>
      <c r="M200" s="696"/>
      <c r="N200" s="700"/>
      <c r="O200" s="607" t="s">
        <v>230</v>
      </c>
      <c r="P200" s="579"/>
      <c r="Q200" s="595"/>
      <c r="R200" s="596"/>
      <c r="S200" s="598"/>
      <c r="T200" s="602"/>
      <c r="U200" s="603"/>
      <c r="V200" s="604"/>
      <c r="W200" s="606"/>
    </row>
    <row r="201" spans="2:23" x14ac:dyDescent="0.25">
      <c r="C201" s="614"/>
      <c r="D201" s="522"/>
      <c r="F201" s="681"/>
      <c r="G201" s="687"/>
      <c r="H201" s="688"/>
      <c r="I201" s="688"/>
      <c r="J201" s="688"/>
      <c r="K201" s="689"/>
      <c r="L201" s="697"/>
      <c r="M201" s="698"/>
      <c r="N201" s="701"/>
      <c r="O201" s="580"/>
      <c r="P201" s="581"/>
      <c r="Q201" s="259"/>
      <c r="R201" s="260"/>
      <c r="S201" s="259"/>
      <c r="T201" s="261"/>
      <c r="U201" s="262"/>
      <c r="V201" s="263"/>
      <c r="W201" s="264"/>
    </row>
    <row r="202" spans="2:23" x14ac:dyDescent="0.25">
      <c r="C202" s="523"/>
      <c r="D202" s="524"/>
      <c r="F202" s="762"/>
      <c r="G202" s="690"/>
      <c r="H202" s="691"/>
      <c r="I202" s="691"/>
      <c r="J202" s="691"/>
      <c r="K202" s="692"/>
      <c r="L202" s="608"/>
      <c r="M202" s="609"/>
      <c r="N202" s="227">
        <f>SUM(N204:N210)</f>
        <v>0</v>
      </c>
      <c r="O202" s="632" t="str">
        <f>IF(N202=0,"",(N202*1000/$P$8)/$T$5)</f>
        <v/>
      </c>
      <c r="P202" s="522"/>
      <c r="Q202" s="610">
        <f>IF(SUM(Q204:R210)=0,0,SUM(Q204:R210))</f>
        <v>0</v>
      </c>
      <c r="R202" s="611"/>
      <c r="S202" s="266" t="str">
        <f t="shared" ref="S202" si="42">IF(L202=0,"",L202-Q202)</f>
        <v/>
      </c>
      <c r="T202" s="612" t="str">
        <f>IF(L202=0,"",SUM(Q204:R210)/L202)</f>
        <v/>
      </c>
      <c r="U202" s="603"/>
      <c r="V202" s="604"/>
      <c r="W202" s="229" t="str">
        <f>IF(D205=0,"",SUM(H206:H208)/D205)</f>
        <v/>
      </c>
    </row>
    <row r="203" spans="2:23" ht="17.25" x14ac:dyDescent="0.25">
      <c r="D203" s="230"/>
      <c r="F203" s="218"/>
      <c r="G203" s="231"/>
      <c r="H203" s="231"/>
      <c r="I203" s="231"/>
      <c r="J203" s="231"/>
      <c r="K203" s="231"/>
      <c r="L203" s="552"/>
      <c r="M203" s="552"/>
      <c r="N203" s="232"/>
    </row>
    <row r="204" spans="2:23" x14ac:dyDescent="0.25">
      <c r="D204" s="553" t="s">
        <v>53</v>
      </c>
      <c r="F204" s="233" t="s">
        <v>58</v>
      </c>
      <c r="G204" s="582" t="s">
        <v>237</v>
      </c>
      <c r="H204" s="583"/>
      <c r="I204" s="583"/>
      <c r="J204" s="583"/>
      <c r="K204" s="584"/>
      <c r="L204" s="585"/>
      <c r="M204" s="515"/>
      <c r="N204" s="234">
        <f>N32+N161+N118+N74</f>
        <v>0</v>
      </c>
      <c r="O204" s="586" t="str">
        <f>IF(N204=0,"",(N204*1000/$P$8)/$T$5)</f>
        <v/>
      </c>
      <c r="P204" s="871"/>
      <c r="Q204" s="586">
        <f>Q32+Q161+Q118+Q74</f>
        <v>0</v>
      </c>
      <c r="R204" s="871"/>
      <c r="S204" s="266" t="str">
        <f t="shared" ref="S204:S212" si="43">IF(L204=0,"",L204-Q204)</f>
        <v/>
      </c>
      <c r="T204" s="777" t="str">
        <f>IF(L204=0,"",Q204/L204)</f>
        <v/>
      </c>
      <c r="U204" s="778"/>
      <c r="V204" s="779"/>
      <c r="W204" s="229" t="str">
        <f>IF(R204=0," ",(CONCATENATE(#REF!," / ",R204)))</f>
        <v xml:space="preserve"> </v>
      </c>
    </row>
    <row r="205" spans="2:23" x14ac:dyDescent="0.25">
      <c r="D205" s="554"/>
      <c r="F205" s="236" t="s">
        <v>59</v>
      </c>
      <c r="G205" s="582" t="s">
        <v>103</v>
      </c>
      <c r="H205" s="583"/>
      <c r="I205" s="583"/>
      <c r="J205" s="583"/>
      <c r="K205" s="584"/>
      <c r="L205" s="585"/>
      <c r="M205" s="515"/>
      <c r="N205" s="234">
        <f t="shared" ref="N205:N212" si="44">N33+N162+N119+N75</f>
        <v>0</v>
      </c>
      <c r="O205" s="586" t="str">
        <f t="shared" ref="O205:O212" si="45">IF(N205=0,"",(N205*1000/$P$8)/$T$5)</f>
        <v/>
      </c>
      <c r="P205" s="871"/>
      <c r="Q205" s="586">
        <f t="shared" ref="Q205:Q212" si="46">Q33+Q162+Q119+Q75</f>
        <v>0</v>
      </c>
      <c r="R205" s="871"/>
      <c r="S205" s="266" t="str">
        <f t="shared" si="43"/>
        <v/>
      </c>
      <c r="T205" s="777" t="str">
        <f t="shared" ref="T205:T212" si="47">IF(L205=0,"",Q205/L205)</f>
        <v/>
      </c>
      <c r="U205" s="778"/>
      <c r="V205" s="779"/>
      <c r="W205" s="229" t="str">
        <f>IF(R205=0," ",(CONCATENATE(#REF!," / ",R205)))</f>
        <v xml:space="preserve"> </v>
      </c>
    </row>
    <row r="206" spans="2:23" x14ac:dyDescent="0.25">
      <c r="D206" s="555"/>
      <c r="F206" s="236" t="s">
        <v>60</v>
      </c>
      <c r="G206" s="582"/>
      <c r="H206" s="583"/>
      <c r="I206" s="583"/>
      <c r="J206" s="583"/>
      <c r="K206" s="584"/>
      <c r="L206" s="585"/>
      <c r="M206" s="515"/>
      <c r="N206" s="234">
        <f t="shared" si="44"/>
        <v>0</v>
      </c>
      <c r="O206" s="586" t="str">
        <f t="shared" si="45"/>
        <v/>
      </c>
      <c r="P206" s="871"/>
      <c r="Q206" s="586">
        <f t="shared" si="46"/>
        <v>0</v>
      </c>
      <c r="R206" s="871"/>
      <c r="S206" s="266" t="str">
        <f t="shared" si="43"/>
        <v/>
      </c>
      <c r="T206" s="777" t="str">
        <f t="shared" si="47"/>
        <v/>
      </c>
      <c r="U206" s="778"/>
      <c r="V206" s="779"/>
      <c r="W206" s="229" t="str">
        <f>IF(R206=0," ",(CONCATENATE(#REF!," / ",R206)))</f>
        <v xml:space="preserve"> </v>
      </c>
    </row>
    <row r="207" spans="2:23" x14ac:dyDescent="0.25">
      <c r="D207" s="555"/>
      <c r="F207" s="236" t="s">
        <v>62</v>
      </c>
      <c r="G207" s="582"/>
      <c r="H207" s="583"/>
      <c r="I207" s="583"/>
      <c r="J207" s="583"/>
      <c r="K207" s="584"/>
      <c r="L207" s="585"/>
      <c r="M207" s="515"/>
      <c r="N207" s="234">
        <f t="shared" si="44"/>
        <v>0</v>
      </c>
      <c r="O207" s="586" t="str">
        <f t="shared" si="45"/>
        <v/>
      </c>
      <c r="P207" s="871"/>
      <c r="Q207" s="586">
        <f t="shared" si="46"/>
        <v>0</v>
      </c>
      <c r="R207" s="871"/>
      <c r="S207" s="266" t="str">
        <f t="shared" si="43"/>
        <v/>
      </c>
      <c r="T207" s="777" t="str">
        <f t="shared" si="47"/>
        <v/>
      </c>
      <c r="U207" s="778"/>
      <c r="V207" s="779"/>
      <c r="W207" s="229" t="str">
        <f>IF(R207=0," ",(CONCATENATE(#REF!," / ",R207)))</f>
        <v xml:space="preserve"> </v>
      </c>
    </row>
    <row r="208" spans="2:23" x14ac:dyDescent="0.25">
      <c r="D208" s="555"/>
      <c r="F208" s="236" t="s">
        <v>63</v>
      </c>
      <c r="G208" s="582"/>
      <c r="H208" s="583"/>
      <c r="I208" s="583"/>
      <c r="J208" s="583"/>
      <c r="K208" s="584"/>
      <c r="L208" s="585"/>
      <c r="M208" s="515"/>
      <c r="N208" s="234">
        <f t="shared" si="44"/>
        <v>0</v>
      </c>
      <c r="O208" s="586" t="str">
        <f t="shared" si="45"/>
        <v/>
      </c>
      <c r="P208" s="871"/>
      <c r="Q208" s="586">
        <f t="shared" si="46"/>
        <v>0</v>
      </c>
      <c r="R208" s="871"/>
      <c r="S208" s="266" t="str">
        <f t="shared" si="43"/>
        <v/>
      </c>
      <c r="T208" s="777" t="str">
        <f t="shared" si="47"/>
        <v/>
      </c>
      <c r="U208" s="778"/>
      <c r="V208" s="779"/>
      <c r="W208" s="229" t="str">
        <f>IF(R208=0," ",(CONCATENATE(#REF!," / ",R208)))</f>
        <v xml:space="preserve"> </v>
      </c>
    </row>
    <row r="209" spans="3:23" x14ac:dyDescent="0.25">
      <c r="D209" s="555"/>
      <c r="F209" s="236" t="s">
        <v>110</v>
      </c>
      <c r="G209" s="582"/>
      <c r="H209" s="583"/>
      <c r="I209" s="583"/>
      <c r="J209" s="583"/>
      <c r="K209" s="584"/>
      <c r="L209" s="585"/>
      <c r="M209" s="515"/>
      <c r="N209" s="234">
        <f t="shared" si="44"/>
        <v>0</v>
      </c>
      <c r="O209" s="586" t="str">
        <f t="shared" si="45"/>
        <v/>
      </c>
      <c r="P209" s="871"/>
      <c r="Q209" s="586">
        <f t="shared" si="46"/>
        <v>0</v>
      </c>
      <c r="R209" s="871"/>
      <c r="S209" s="266" t="str">
        <f t="shared" si="43"/>
        <v/>
      </c>
      <c r="T209" s="777" t="str">
        <f t="shared" si="47"/>
        <v/>
      </c>
      <c r="U209" s="778"/>
      <c r="V209" s="779"/>
      <c r="W209" s="229" t="str">
        <f>IF(R209=0," ",(CONCATENATE(#REF!," / ",R209)))</f>
        <v xml:space="preserve"> </v>
      </c>
    </row>
    <row r="210" spans="3:23" x14ac:dyDescent="0.25">
      <c r="D210" s="555"/>
      <c r="F210" s="236" t="s">
        <v>111</v>
      </c>
      <c r="G210" s="582"/>
      <c r="H210" s="583"/>
      <c r="I210" s="583"/>
      <c r="J210" s="583"/>
      <c r="K210" s="584"/>
      <c r="L210" s="585"/>
      <c r="M210" s="515"/>
      <c r="N210" s="234">
        <f t="shared" si="44"/>
        <v>0</v>
      </c>
      <c r="O210" s="586" t="str">
        <f t="shared" si="45"/>
        <v/>
      </c>
      <c r="P210" s="871"/>
      <c r="Q210" s="586">
        <f t="shared" si="46"/>
        <v>0</v>
      </c>
      <c r="R210" s="871"/>
      <c r="S210" s="266" t="str">
        <f t="shared" si="43"/>
        <v/>
      </c>
      <c r="T210" s="777" t="str">
        <f t="shared" si="47"/>
        <v/>
      </c>
      <c r="U210" s="778"/>
      <c r="V210" s="779"/>
      <c r="W210" s="229" t="str">
        <f>IF(R210=0," ",(CONCATENATE(#REF!," / ",R210)))</f>
        <v xml:space="preserve"> </v>
      </c>
    </row>
    <row r="211" spans="3:23" x14ac:dyDescent="0.25">
      <c r="D211" s="555"/>
      <c r="F211" s="236" t="s">
        <v>112</v>
      </c>
      <c r="G211" s="582"/>
      <c r="H211" s="583"/>
      <c r="I211" s="583"/>
      <c r="J211" s="583"/>
      <c r="K211" s="584"/>
      <c r="L211" s="585"/>
      <c r="M211" s="515"/>
      <c r="N211" s="234">
        <f t="shared" si="44"/>
        <v>0</v>
      </c>
      <c r="O211" s="586" t="str">
        <f t="shared" si="45"/>
        <v/>
      </c>
      <c r="P211" s="871"/>
      <c r="Q211" s="586">
        <f t="shared" si="46"/>
        <v>0</v>
      </c>
      <c r="R211" s="871"/>
      <c r="S211" s="266" t="str">
        <f t="shared" si="43"/>
        <v/>
      </c>
      <c r="T211" s="777" t="str">
        <f t="shared" si="47"/>
        <v/>
      </c>
      <c r="U211" s="778"/>
      <c r="V211" s="779"/>
      <c r="W211" s="229"/>
    </row>
    <row r="212" spans="3:23" x14ac:dyDescent="0.25">
      <c r="D212" s="556"/>
      <c r="F212" s="236" t="s">
        <v>113</v>
      </c>
      <c r="G212" s="582"/>
      <c r="H212" s="583"/>
      <c r="I212" s="583"/>
      <c r="J212" s="583"/>
      <c r="K212" s="584"/>
      <c r="L212" s="585"/>
      <c r="M212" s="515"/>
      <c r="N212" s="234">
        <f t="shared" si="44"/>
        <v>0</v>
      </c>
      <c r="O212" s="768" t="str">
        <f t="shared" si="45"/>
        <v/>
      </c>
      <c r="P212" s="870"/>
      <c r="Q212" s="586">
        <f t="shared" si="46"/>
        <v>0</v>
      </c>
      <c r="R212" s="871"/>
      <c r="S212" s="266" t="str">
        <f t="shared" si="43"/>
        <v/>
      </c>
      <c r="T212" s="669" t="str">
        <f t="shared" si="47"/>
        <v/>
      </c>
      <c r="U212" s="872"/>
      <c r="V212" s="873"/>
      <c r="W212" s="229"/>
    </row>
    <row r="214" spans="3:23" x14ac:dyDescent="0.25">
      <c r="C214" s="519" t="s">
        <v>49</v>
      </c>
      <c r="D214" s="520"/>
      <c r="F214" s="731" t="s">
        <v>199</v>
      </c>
      <c r="G214" s="735" t="s">
        <v>200</v>
      </c>
      <c r="H214" s="736"/>
      <c r="I214" s="736"/>
      <c r="J214" s="736"/>
      <c r="K214" s="737"/>
      <c r="L214" s="744"/>
      <c r="M214" s="745"/>
      <c r="N214" s="564" t="s">
        <v>181</v>
      </c>
      <c r="O214" s="760" t="s">
        <v>44</v>
      </c>
      <c r="P214" s="761"/>
      <c r="Q214" s="567" t="s">
        <v>191</v>
      </c>
      <c r="R214" s="568"/>
      <c r="S214" s="571" t="s">
        <v>192</v>
      </c>
      <c r="T214" s="573" t="s">
        <v>193</v>
      </c>
      <c r="U214" s="574"/>
      <c r="V214" s="575"/>
      <c r="W214" s="576" t="s">
        <v>194</v>
      </c>
    </row>
    <row r="215" spans="3:23" x14ac:dyDescent="0.25">
      <c r="C215" s="521"/>
      <c r="D215" s="522"/>
      <c r="F215" s="732"/>
      <c r="G215" s="738"/>
      <c r="H215" s="739"/>
      <c r="I215" s="739"/>
      <c r="J215" s="739"/>
      <c r="K215" s="740"/>
      <c r="L215" s="746"/>
      <c r="M215" s="747"/>
      <c r="N215" s="565"/>
      <c r="O215" s="578" t="s">
        <v>230</v>
      </c>
      <c r="P215" s="579"/>
      <c r="Q215" s="569"/>
      <c r="R215" s="570"/>
      <c r="S215" s="572"/>
      <c r="T215" s="549"/>
      <c r="U215" s="550"/>
      <c r="V215" s="551"/>
      <c r="W215" s="577"/>
    </row>
    <row r="216" spans="3:23" x14ac:dyDescent="0.25">
      <c r="C216" s="614"/>
      <c r="D216" s="522"/>
      <c r="F216" s="732"/>
      <c r="G216" s="738"/>
      <c r="H216" s="739"/>
      <c r="I216" s="739"/>
      <c r="J216" s="739"/>
      <c r="K216" s="740"/>
      <c r="L216" s="748"/>
      <c r="M216" s="749"/>
      <c r="N216" s="566"/>
      <c r="O216" s="580"/>
      <c r="P216" s="581"/>
      <c r="Q216" s="271"/>
      <c r="R216" s="272"/>
      <c r="S216" s="259"/>
      <c r="T216" s="261"/>
      <c r="U216" s="262"/>
      <c r="V216" s="263"/>
      <c r="W216" s="264"/>
    </row>
    <row r="217" spans="3:23" x14ac:dyDescent="0.25">
      <c r="C217" s="523"/>
      <c r="D217" s="524"/>
      <c r="F217" s="758"/>
      <c r="G217" s="741"/>
      <c r="H217" s="742"/>
      <c r="I217" s="742"/>
      <c r="J217" s="742"/>
      <c r="K217" s="743"/>
      <c r="L217" s="547"/>
      <c r="M217" s="548"/>
      <c r="N217" s="241">
        <f>SUM(N219:N226)</f>
        <v>0</v>
      </c>
      <c r="O217" s="767" t="str">
        <f>IF(N217=0,"",(N217*1000/$P$8)/$T$5)</f>
        <v/>
      </c>
      <c r="P217" s="522"/>
      <c r="Q217" s="547">
        <f>IF(SUM(Q219:R225)=0,0,SUM(Q219:R225))</f>
        <v>0</v>
      </c>
      <c r="R217" s="548"/>
      <c r="S217" s="273" t="str">
        <f t="shared" ref="S217" si="48">IF(L217=0,"",L217-Q217)</f>
        <v/>
      </c>
      <c r="T217" s="549" t="str">
        <f>IF(L217=0,"",SUM(Q219:R225)/L217)</f>
        <v/>
      </c>
      <c r="U217" s="550"/>
      <c r="V217" s="551"/>
      <c r="W217" s="229"/>
    </row>
    <row r="218" spans="3:23" ht="17.25" x14ac:dyDescent="0.25">
      <c r="D218" s="230"/>
      <c r="F218" s="218"/>
      <c r="G218" s="231"/>
      <c r="H218" s="231"/>
      <c r="I218" s="231"/>
      <c r="J218" s="231"/>
      <c r="K218" s="231"/>
      <c r="L218" s="552"/>
      <c r="M218" s="552"/>
      <c r="N218" s="244"/>
      <c r="T218" s="244"/>
      <c r="U218" s="244"/>
      <c r="V218" s="244"/>
    </row>
    <row r="219" spans="3:23" x14ac:dyDescent="0.25">
      <c r="D219" s="553" t="s">
        <v>53</v>
      </c>
      <c r="F219" s="274" t="s">
        <v>201</v>
      </c>
      <c r="G219" s="557" t="s">
        <v>202</v>
      </c>
      <c r="H219" s="558"/>
      <c r="I219" s="558"/>
      <c r="J219" s="558"/>
      <c r="K219" s="559"/>
      <c r="L219" s="560"/>
      <c r="M219" s="515"/>
      <c r="N219" s="246">
        <f t="shared" ref="N219:N226" si="49">N46+N176+N133+N89</f>
        <v>0</v>
      </c>
      <c r="O219" s="561" t="str">
        <f>IF(N219=0,"",(N219*1000/$P$8)/$T$5)</f>
        <v/>
      </c>
      <c r="P219" s="562"/>
      <c r="Q219" s="516">
        <f t="shared" ref="Q219:R226" si="50">Q47+Q176+Q133+Q89</f>
        <v>0</v>
      </c>
      <c r="R219" s="517"/>
      <c r="S219" s="242" t="str">
        <f t="shared" ref="S219:S226" si="51">IF(L219=0,"",L219-Q219)</f>
        <v/>
      </c>
      <c r="T219" s="518" t="str">
        <f>IF(L219=0,"",Q219/L219)</f>
        <v/>
      </c>
      <c r="U219" s="518"/>
      <c r="V219" s="518"/>
      <c r="W219" s="229"/>
    </row>
    <row r="220" spans="3:23" x14ac:dyDescent="0.25">
      <c r="D220" s="554"/>
      <c r="F220" s="275" t="s">
        <v>203</v>
      </c>
      <c r="G220" s="511" t="s">
        <v>204</v>
      </c>
      <c r="H220" s="512"/>
      <c r="I220" s="512"/>
      <c r="J220" s="512"/>
      <c r="K220" s="513"/>
      <c r="L220" s="560"/>
      <c r="M220" s="515"/>
      <c r="N220" s="248">
        <f t="shared" si="49"/>
        <v>0</v>
      </c>
      <c r="O220" s="514" t="str">
        <f>IF(N220=0,"",(N220*1000/$P$8)/$T$5)</f>
        <v/>
      </c>
      <c r="P220" s="515"/>
      <c r="Q220" s="516">
        <f t="shared" si="50"/>
        <v>0</v>
      </c>
      <c r="R220" s="517">
        <f t="shared" si="50"/>
        <v>0</v>
      </c>
      <c r="S220" s="249" t="str">
        <f t="shared" si="51"/>
        <v/>
      </c>
      <c r="T220" s="518" t="str">
        <f t="shared" ref="T220:T226" si="52">IF(L220=0,"",Q220/L220)</f>
        <v/>
      </c>
      <c r="U220" s="518"/>
      <c r="V220" s="518"/>
      <c r="W220" s="229"/>
    </row>
    <row r="221" spans="3:23" x14ac:dyDescent="0.25">
      <c r="D221" s="555"/>
      <c r="F221" s="275" t="s">
        <v>205</v>
      </c>
      <c r="G221" s="511" t="s">
        <v>206</v>
      </c>
      <c r="H221" s="512"/>
      <c r="I221" s="512"/>
      <c r="J221" s="512"/>
      <c r="K221" s="513"/>
      <c r="L221" s="560"/>
      <c r="M221" s="515"/>
      <c r="N221" s="248">
        <f t="shared" si="49"/>
        <v>0</v>
      </c>
      <c r="O221" s="514"/>
      <c r="P221" s="515" t="str">
        <f t="shared" ref="P221:P226" si="53">IF(N221=0,"",(N221*1000/$P$8)/$T$5)</f>
        <v/>
      </c>
      <c r="Q221" s="516">
        <f t="shared" si="50"/>
        <v>0</v>
      </c>
      <c r="R221" s="517">
        <f t="shared" si="50"/>
        <v>0</v>
      </c>
      <c r="S221" s="249" t="str">
        <f t="shared" si="51"/>
        <v/>
      </c>
      <c r="T221" s="518" t="str">
        <f t="shared" si="52"/>
        <v/>
      </c>
      <c r="U221" s="518"/>
      <c r="V221" s="518"/>
      <c r="W221" s="229"/>
    </row>
    <row r="222" spans="3:23" x14ac:dyDescent="0.25">
      <c r="D222" s="555"/>
      <c r="F222" s="275" t="s">
        <v>207</v>
      </c>
      <c r="G222" s="511"/>
      <c r="H222" s="512"/>
      <c r="I222" s="512"/>
      <c r="J222" s="512"/>
      <c r="K222" s="513"/>
      <c r="L222" s="560"/>
      <c r="M222" s="515"/>
      <c r="N222" s="248">
        <f t="shared" si="49"/>
        <v>0</v>
      </c>
      <c r="O222" s="514"/>
      <c r="P222" s="515" t="str">
        <f t="shared" si="53"/>
        <v/>
      </c>
      <c r="Q222" s="516">
        <f t="shared" si="50"/>
        <v>0</v>
      </c>
      <c r="R222" s="517">
        <f t="shared" si="50"/>
        <v>0</v>
      </c>
      <c r="S222" s="249" t="str">
        <f t="shared" si="51"/>
        <v/>
      </c>
      <c r="T222" s="518" t="str">
        <f t="shared" si="52"/>
        <v/>
      </c>
      <c r="U222" s="518"/>
      <c r="V222" s="518"/>
      <c r="W222" s="229"/>
    </row>
    <row r="223" spans="3:23" x14ac:dyDescent="0.25">
      <c r="D223" s="555"/>
      <c r="F223" s="275" t="s">
        <v>208</v>
      </c>
      <c r="G223" s="511"/>
      <c r="H223" s="512"/>
      <c r="I223" s="512"/>
      <c r="J223" s="512"/>
      <c r="K223" s="513"/>
      <c r="L223" s="560"/>
      <c r="M223" s="515"/>
      <c r="N223" s="248">
        <f t="shared" si="49"/>
        <v>0</v>
      </c>
      <c r="O223" s="514"/>
      <c r="P223" s="515" t="str">
        <f t="shared" si="53"/>
        <v/>
      </c>
      <c r="Q223" s="516">
        <f t="shared" si="50"/>
        <v>0</v>
      </c>
      <c r="R223" s="517">
        <f t="shared" si="50"/>
        <v>0</v>
      </c>
      <c r="S223" s="249" t="str">
        <f t="shared" si="51"/>
        <v/>
      </c>
      <c r="T223" s="518" t="str">
        <f t="shared" si="52"/>
        <v/>
      </c>
      <c r="U223" s="518"/>
      <c r="V223" s="518"/>
      <c r="W223" s="229"/>
    </row>
    <row r="224" spans="3:23" x14ac:dyDescent="0.25">
      <c r="D224" s="555"/>
      <c r="F224" s="275" t="s">
        <v>209</v>
      </c>
      <c r="G224" s="511"/>
      <c r="H224" s="512"/>
      <c r="I224" s="512"/>
      <c r="J224" s="512"/>
      <c r="K224" s="513"/>
      <c r="L224" s="560"/>
      <c r="M224" s="515"/>
      <c r="N224" s="248">
        <f t="shared" si="49"/>
        <v>0</v>
      </c>
      <c r="O224" s="514"/>
      <c r="P224" s="515" t="str">
        <f t="shared" si="53"/>
        <v/>
      </c>
      <c r="Q224" s="516">
        <f t="shared" si="50"/>
        <v>0</v>
      </c>
      <c r="R224" s="517">
        <f t="shared" si="50"/>
        <v>0</v>
      </c>
      <c r="S224" s="249" t="str">
        <f t="shared" si="51"/>
        <v/>
      </c>
      <c r="T224" s="518" t="str">
        <f t="shared" si="52"/>
        <v/>
      </c>
      <c r="U224" s="518"/>
      <c r="V224" s="518"/>
      <c r="W224" s="229"/>
    </row>
    <row r="225" spans="3:23" x14ac:dyDescent="0.25">
      <c r="D225" s="555"/>
      <c r="F225" s="275" t="s">
        <v>210</v>
      </c>
      <c r="G225" s="511"/>
      <c r="H225" s="512"/>
      <c r="I225" s="512"/>
      <c r="J225" s="512"/>
      <c r="K225" s="513"/>
      <c r="L225" s="560"/>
      <c r="M225" s="515"/>
      <c r="N225" s="248">
        <f t="shared" si="49"/>
        <v>0</v>
      </c>
      <c r="O225" s="514"/>
      <c r="P225" s="515" t="str">
        <f t="shared" si="53"/>
        <v/>
      </c>
      <c r="Q225" s="516">
        <f t="shared" si="50"/>
        <v>0</v>
      </c>
      <c r="R225" s="517">
        <f t="shared" si="50"/>
        <v>0</v>
      </c>
      <c r="S225" s="250" t="str">
        <f t="shared" si="51"/>
        <v/>
      </c>
      <c r="T225" s="518" t="str">
        <f t="shared" si="52"/>
        <v/>
      </c>
      <c r="U225" s="518"/>
      <c r="V225" s="518"/>
      <c r="W225" s="229"/>
    </row>
    <row r="226" spans="3:23" x14ac:dyDescent="0.25">
      <c r="D226" s="556"/>
      <c r="F226" s="276" t="s">
        <v>211</v>
      </c>
      <c r="G226" s="660"/>
      <c r="H226" s="661"/>
      <c r="I226" s="661"/>
      <c r="J226" s="661"/>
      <c r="K226" s="662"/>
      <c r="L226" s="560"/>
      <c r="M226" s="515"/>
      <c r="N226" s="252">
        <f t="shared" si="49"/>
        <v>0</v>
      </c>
      <c r="O226" s="514"/>
      <c r="P226" s="515" t="str">
        <f t="shared" si="53"/>
        <v/>
      </c>
      <c r="Q226" s="516">
        <f t="shared" si="50"/>
        <v>0</v>
      </c>
      <c r="R226" s="517">
        <f t="shared" si="50"/>
        <v>0</v>
      </c>
      <c r="S226" s="253" t="str">
        <f t="shared" si="51"/>
        <v/>
      </c>
      <c r="T226" s="563" t="str">
        <f t="shared" si="52"/>
        <v/>
      </c>
      <c r="U226" s="563"/>
      <c r="V226" s="563"/>
      <c r="W226" s="229"/>
    </row>
    <row r="228" spans="3:23" x14ac:dyDescent="0.25">
      <c r="C228" s="519" t="s">
        <v>49</v>
      </c>
      <c r="D228" s="520"/>
      <c r="F228" s="525" t="s">
        <v>212</v>
      </c>
      <c r="G228" s="528" t="s">
        <v>213</v>
      </c>
      <c r="H228" s="529"/>
      <c r="I228" s="529"/>
      <c r="J228" s="529"/>
      <c r="K228" s="530"/>
      <c r="L228" s="537"/>
      <c r="M228" s="538"/>
      <c r="N228" s="541" t="s">
        <v>181</v>
      </c>
      <c r="O228" s="658" t="s">
        <v>44</v>
      </c>
      <c r="P228" s="659"/>
      <c r="Q228" s="543" t="s">
        <v>191</v>
      </c>
      <c r="R228" s="544"/>
      <c r="S228" s="643" t="s">
        <v>192</v>
      </c>
      <c r="T228" s="645" t="s">
        <v>193</v>
      </c>
      <c r="U228" s="646"/>
      <c r="V228" s="647"/>
      <c r="W228" s="509" t="s">
        <v>194</v>
      </c>
    </row>
    <row r="229" spans="3:23" x14ac:dyDescent="0.25">
      <c r="C229" s="521"/>
      <c r="D229" s="522"/>
      <c r="F229" s="526"/>
      <c r="G229" s="531"/>
      <c r="H229" s="532"/>
      <c r="I229" s="532"/>
      <c r="J229" s="532"/>
      <c r="K229" s="533"/>
      <c r="L229" s="539"/>
      <c r="M229" s="540"/>
      <c r="N229" s="542"/>
      <c r="O229" s="766" t="s">
        <v>186</v>
      </c>
      <c r="P229" s="673"/>
      <c r="Q229" s="545"/>
      <c r="R229" s="546"/>
      <c r="S229" s="644"/>
      <c r="T229" s="648"/>
      <c r="U229" s="649"/>
      <c r="V229" s="650"/>
      <c r="W229" s="510"/>
    </row>
    <row r="230" spans="3:23" x14ac:dyDescent="0.25">
      <c r="C230" s="523"/>
      <c r="D230" s="524"/>
      <c r="F230" s="527"/>
      <c r="G230" s="534"/>
      <c r="H230" s="535"/>
      <c r="I230" s="535"/>
      <c r="J230" s="535"/>
      <c r="K230" s="536"/>
      <c r="L230" s="653"/>
      <c r="M230" s="654"/>
      <c r="N230" s="254">
        <f>N232</f>
        <v>0</v>
      </c>
      <c r="O230" s="765" t="str">
        <f>IF(N230=0,"",(N230*1000/$P$8)/$T$5)</f>
        <v/>
      </c>
      <c r="P230" s="522"/>
      <c r="Q230" s="653">
        <f>IF(SUM(Q232:R238)=0,0,SUM(Q232:R238))</f>
        <v>0</v>
      </c>
      <c r="R230" s="654"/>
      <c r="S230" s="278" t="str">
        <f t="shared" ref="S230" si="54">IF(L230=0,"",L230-Q230)</f>
        <v/>
      </c>
      <c r="T230" s="648" t="str">
        <f>IF(L230=0,"",SUM(Q232:R238)/L230)</f>
        <v/>
      </c>
      <c r="U230" s="649"/>
      <c r="V230" s="650"/>
      <c r="W230" s="229"/>
    </row>
    <row r="231" spans="3:23" ht="17.25" x14ac:dyDescent="0.25">
      <c r="D231" s="230"/>
      <c r="F231" s="218"/>
      <c r="G231" s="231"/>
      <c r="H231" s="231"/>
      <c r="I231" s="231"/>
      <c r="J231" s="231"/>
      <c r="K231" s="231"/>
      <c r="L231" s="552"/>
      <c r="M231" s="552"/>
      <c r="N231" s="212"/>
      <c r="O231" s="212"/>
    </row>
    <row r="232" spans="3:23" x14ac:dyDescent="0.25">
      <c r="F232" s="277" t="s">
        <v>214</v>
      </c>
      <c r="G232" s="636" t="s">
        <v>215</v>
      </c>
      <c r="H232" s="637"/>
      <c r="I232" s="637"/>
      <c r="J232" s="637"/>
      <c r="K232" s="638"/>
      <c r="L232" s="763"/>
      <c r="M232" s="587"/>
      <c r="N232" s="256">
        <f>N57+N187+N144+N101</f>
        <v>0</v>
      </c>
      <c r="O232" s="764" t="str">
        <f>IF(N232=0,"",(N232*1000/$P$8)/$T$5)</f>
        <v/>
      </c>
      <c r="P232" s="587"/>
      <c r="Q232" s="641"/>
      <c r="R232" s="587"/>
      <c r="S232" s="279" t="str">
        <f t="shared" ref="S232" si="55">IF(L232=0,"",L232-Q232)</f>
        <v/>
      </c>
      <c r="T232" s="642" t="str">
        <f>IF(Q232=0,"",L232/Q232)</f>
        <v/>
      </c>
      <c r="U232" s="642"/>
      <c r="V232" s="642"/>
      <c r="W232" s="257" t="str">
        <f>IF(R232=0," ",(CONCATENATE(#REF!," / ",R232)))</f>
        <v xml:space="preserve"> </v>
      </c>
    </row>
  </sheetData>
  <mergeCells count="820">
    <mergeCell ref="I5:K5"/>
    <mergeCell ref="L5:O5"/>
    <mergeCell ref="Q5:R5"/>
    <mergeCell ref="T5:U5"/>
    <mergeCell ref="V5:W5"/>
    <mergeCell ref="F6:W6"/>
    <mergeCell ref="D1:W1"/>
    <mergeCell ref="A3:D17"/>
    <mergeCell ref="F3:G5"/>
    <mergeCell ref="I3:K4"/>
    <mergeCell ref="L3:O4"/>
    <mergeCell ref="Q3:R4"/>
    <mergeCell ref="S3:S4"/>
    <mergeCell ref="T3:W3"/>
    <mergeCell ref="T4:U4"/>
    <mergeCell ref="V4:W4"/>
    <mergeCell ref="M11:O11"/>
    <mergeCell ref="P11:Q11"/>
    <mergeCell ref="S11:T11"/>
    <mergeCell ref="J12:K12"/>
    <mergeCell ref="M12:O12"/>
    <mergeCell ref="P12:Q12"/>
    <mergeCell ref="S12:T12"/>
    <mergeCell ref="U8:W17"/>
    <mergeCell ref="J9:K9"/>
    <mergeCell ref="M9:O9"/>
    <mergeCell ref="P9:Q9"/>
    <mergeCell ref="S9:T9"/>
    <mergeCell ref="J10:K10"/>
    <mergeCell ref="M10:O10"/>
    <mergeCell ref="P10:Q10"/>
    <mergeCell ref="S10:T10"/>
    <mergeCell ref="J11:K11"/>
    <mergeCell ref="J16:K16"/>
    <mergeCell ref="M16:O16"/>
    <mergeCell ref="P16:Q16"/>
    <mergeCell ref="S16:T16"/>
    <mergeCell ref="J13:K13"/>
    <mergeCell ref="M13:O13"/>
    <mergeCell ref="P13:Q13"/>
    <mergeCell ref="S13:T13"/>
    <mergeCell ref="J14:K14"/>
    <mergeCell ref="M14:O14"/>
    <mergeCell ref="P14:Q14"/>
    <mergeCell ref="S14:T14"/>
    <mergeCell ref="J17:K17"/>
    <mergeCell ref="M17:O17"/>
    <mergeCell ref="P17:Q17"/>
    <mergeCell ref="S17:T17"/>
    <mergeCell ref="B19:D24"/>
    <mergeCell ref="F19:W20"/>
    <mergeCell ref="F21:K24"/>
    <mergeCell ref="L21:M23"/>
    <mergeCell ref="N21:N23"/>
    <mergeCell ref="O21:P21"/>
    <mergeCell ref="F7:G17"/>
    <mergeCell ref="J7:K7"/>
    <mergeCell ref="M7:O7"/>
    <mergeCell ref="P7:Q7"/>
    <mergeCell ref="S7:T7"/>
    <mergeCell ref="U7:W7"/>
    <mergeCell ref="J8:K8"/>
    <mergeCell ref="M8:O8"/>
    <mergeCell ref="P8:Q8"/>
    <mergeCell ref="S8:T8"/>
    <mergeCell ref="J15:K15"/>
    <mergeCell ref="M15:O15"/>
    <mergeCell ref="P15:Q15"/>
    <mergeCell ref="S15:T15"/>
    <mergeCell ref="C28:D30"/>
    <mergeCell ref="F28:F30"/>
    <mergeCell ref="G28:K30"/>
    <mergeCell ref="L28:M29"/>
    <mergeCell ref="N28:N29"/>
    <mergeCell ref="Q21:R23"/>
    <mergeCell ref="S21:S23"/>
    <mergeCell ref="T21:T23"/>
    <mergeCell ref="U21:W21"/>
    <mergeCell ref="O22:P23"/>
    <mergeCell ref="U22:W24"/>
    <mergeCell ref="O28:P28"/>
    <mergeCell ref="Q28:R29"/>
    <mergeCell ref="S28:S29"/>
    <mergeCell ref="T28:V29"/>
    <mergeCell ref="W28:W29"/>
    <mergeCell ref="O29:P29"/>
    <mergeCell ref="L24:M24"/>
    <mergeCell ref="O24:P24"/>
    <mergeCell ref="Q24:R24"/>
    <mergeCell ref="L25:M25"/>
    <mergeCell ref="L26:M26"/>
    <mergeCell ref="T32:V32"/>
    <mergeCell ref="G33:K33"/>
    <mergeCell ref="L33:M33"/>
    <mergeCell ref="O33:P33"/>
    <mergeCell ref="Q33:R33"/>
    <mergeCell ref="T33:V33"/>
    <mergeCell ref="L30:M30"/>
    <mergeCell ref="O30:P30"/>
    <mergeCell ref="Q30:R30"/>
    <mergeCell ref="T30:V30"/>
    <mergeCell ref="L31:M31"/>
    <mergeCell ref="G32:K32"/>
    <mergeCell ref="L32:M32"/>
    <mergeCell ref="O32:P32"/>
    <mergeCell ref="Q32:R32"/>
    <mergeCell ref="G34:K34"/>
    <mergeCell ref="L34:M34"/>
    <mergeCell ref="O34:P34"/>
    <mergeCell ref="Q34:R34"/>
    <mergeCell ref="T34:V34"/>
    <mergeCell ref="G35:K35"/>
    <mergeCell ref="L35:M35"/>
    <mergeCell ref="O35:P35"/>
    <mergeCell ref="Q35:R35"/>
    <mergeCell ref="T35:V35"/>
    <mergeCell ref="L36:M36"/>
    <mergeCell ref="O36:P36"/>
    <mergeCell ref="Q36:R36"/>
    <mergeCell ref="T36:V36"/>
    <mergeCell ref="G37:K37"/>
    <mergeCell ref="L37:M37"/>
    <mergeCell ref="O37:P37"/>
    <mergeCell ref="Q37:R37"/>
    <mergeCell ref="T37:V37"/>
    <mergeCell ref="W42:W43"/>
    <mergeCell ref="O43:P43"/>
    <mergeCell ref="G40:K40"/>
    <mergeCell ref="L40:M40"/>
    <mergeCell ref="O40:P40"/>
    <mergeCell ref="Q40:R40"/>
    <mergeCell ref="T40:V40"/>
    <mergeCell ref="C42:D44"/>
    <mergeCell ref="F42:F44"/>
    <mergeCell ref="G42:K44"/>
    <mergeCell ref="L42:M43"/>
    <mergeCell ref="N42:N43"/>
    <mergeCell ref="D32:D40"/>
    <mergeCell ref="G38:K38"/>
    <mergeCell ref="L38:M38"/>
    <mergeCell ref="O38:P38"/>
    <mergeCell ref="Q38:R38"/>
    <mergeCell ref="T38:V38"/>
    <mergeCell ref="G39:K39"/>
    <mergeCell ref="L39:M39"/>
    <mergeCell ref="O39:P39"/>
    <mergeCell ref="Q39:R39"/>
    <mergeCell ref="T39:V39"/>
    <mergeCell ref="G36:K36"/>
    <mergeCell ref="D46:D53"/>
    <mergeCell ref="G46:K46"/>
    <mergeCell ref="L46:M46"/>
    <mergeCell ref="O46:P46"/>
    <mergeCell ref="Q46:R46"/>
    <mergeCell ref="O42:P42"/>
    <mergeCell ref="Q42:R43"/>
    <mergeCell ref="S42:S43"/>
    <mergeCell ref="T42:V43"/>
    <mergeCell ref="T46:V46"/>
    <mergeCell ref="G47:K47"/>
    <mergeCell ref="L47:M47"/>
    <mergeCell ref="O47:P47"/>
    <mergeCell ref="Q47:R47"/>
    <mergeCell ref="T47:V47"/>
    <mergeCell ref="L44:M44"/>
    <mergeCell ref="O44:P44"/>
    <mergeCell ref="Q44:R44"/>
    <mergeCell ref="T44:V44"/>
    <mergeCell ref="L45:M45"/>
    <mergeCell ref="G48:K48"/>
    <mergeCell ref="L48:M48"/>
    <mergeCell ref="O48:P48"/>
    <mergeCell ref="Q48:R48"/>
    <mergeCell ref="T48:V48"/>
    <mergeCell ref="G49:K49"/>
    <mergeCell ref="L49:M49"/>
    <mergeCell ref="O49:P49"/>
    <mergeCell ref="Q49:R49"/>
    <mergeCell ref="T49:V49"/>
    <mergeCell ref="G50:K50"/>
    <mergeCell ref="L50:M50"/>
    <mergeCell ref="O50:P50"/>
    <mergeCell ref="Q50:R50"/>
    <mergeCell ref="T50:V50"/>
    <mergeCell ref="G51:K51"/>
    <mergeCell ref="L51:M51"/>
    <mergeCell ref="O51:P51"/>
    <mergeCell ref="Q51:R51"/>
    <mergeCell ref="T51:V51"/>
    <mergeCell ref="G52:K52"/>
    <mergeCell ref="L52:M52"/>
    <mergeCell ref="O52:P52"/>
    <mergeCell ref="Q52:R52"/>
    <mergeCell ref="T52:V52"/>
    <mergeCell ref="G53:K53"/>
    <mergeCell ref="L53:M53"/>
    <mergeCell ref="O53:P53"/>
    <mergeCell ref="Q53:R53"/>
    <mergeCell ref="T53:V53"/>
    <mergeCell ref="W55:W56"/>
    <mergeCell ref="O56:P56"/>
    <mergeCell ref="L57:M57"/>
    <mergeCell ref="O57:P57"/>
    <mergeCell ref="Q57:R57"/>
    <mergeCell ref="T57:V57"/>
    <mergeCell ref="C55:D57"/>
    <mergeCell ref="F55:F57"/>
    <mergeCell ref="G55:K57"/>
    <mergeCell ref="L55:M56"/>
    <mergeCell ref="N55:N56"/>
    <mergeCell ref="O55:P55"/>
    <mergeCell ref="L58:M58"/>
    <mergeCell ref="G59:K59"/>
    <mergeCell ref="L59:M59"/>
    <mergeCell ref="O59:P59"/>
    <mergeCell ref="Q59:R59"/>
    <mergeCell ref="T59:V59"/>
    <mergeCell ref="Q55:R56"/>
    <mergeCell ref="S55:S56"/>
    <mergeCell ref="T55:V56"/>
    <mergeCell ref="C69:D72"/>
    <mergeCell ref="F69:F72"/>
    <mergeCell ref="G69:K72"/>
    <mergeCell ref="L69:M71"/>
    <mergeCell ref="N69:N71"/>
    <mergeCell ref="O69:P69"/>
    <mergeCell ref="B61:D66"/>
    <mergeCell ref="F61:W62"/>
    <mergeCell ref="F63:K66"/>
    <mergeCell ref="L63:M65"/>
    <mergeCell ref="N63:N65"/>
    <mergeCell ref="O63:P63"/>
    <mergeCell ref="Q63:W66"/>
    <mergeCell ref="O64:P65"/>
    <mergeCell ref="L66:M66"/>
    <mergeCell ref="O66:P66"/>
    <mergeCell ref="Q69:R70"/>
    <mergeCell ref="S69:S70"/>
    <mergeCell ref="T69:V70"/>
    <mergeCell ref="W69:W70"/>
    <mergeCell ref="O70:P71"/>
    <mergeCell ref="L72:M72"/>
    <mergeCell ref="O72:P72"/>
    <mergeCell ref="Q72:R72"/>
    <mergeCell ref="T72:V72"/>
    <mergeCell ref="L73:M73"/>
    <mergeCell ref="D74:D82"/>
    <mergeCell ref="G74:K74"/>
    <mergeCell ref="L74:M74"/>
    <mergeCell ref="O74:P74"/>
    <mergeCell ref="Q74:R74"/>
    <mergeCell ref="G76:K76"/>
    <mergeCell ref="L76:M76"/>
    <mergeCell ref="O76:P76"/>
    <mergeCell ref="Q76:R76"/>
    <mergeCell ref="T76:V76"/>
    <mergeCell ref="G77:K77"/>
    <mergeCell ref="L77:M77"/>
    <mergeCell ref="O77:P77"/>
    <mergeCell ref="Q77:R77"/>
    <mergeCell ref="T77:V77"/>
    <mergeCell ref="T74:V74"/>
    <mergeCell ref="G75:K75"/>
    <mergeCell ref="L75:M75"/>
    <mergeCell ref="O75:P75"/>
    <mergeCell ref="Q75:R75"/>
    <mergeCell ref="T75:V75"/>
    <mergeCell ref="G78:K78"/>
    <mergeCell ref="L78:M78"/>
    <mergeCell ref="O78:P78"/>
    <mergeCell ref="Q78:R78"/>
    <mergeCell ref="T78:V78"/>
    <mergeCell ref="G79:K79"/>
    <mergeCell ref="L79:M79"/>
    <mergeCell ref="O79:P79"/>
    <mergeCell ref="Q79:R79"/>
    <mergeCell ref="T79:V79"/>
    <mergeCell ref="G80:K80"/>
    <mergeCell ref="L80:M80"/>
    <mergeCell ref="O80:P80"/>
    <mergeCell ref="Q80:R80"/>
    <mergeCell ref="T80:V80"/>
    <mergeCell ref="G81:K81"/>
    <mergeCell ref="L81:M81"/>
    <mergeCell ref="O81:P81"/>
    <mergeCell ref="Q81:R81"/>
    <mergeCell ref="T81:V81"/>
    <mergeCell ref="W84:W85"/>
    <mergeCell ref="O85:P86"/>
    <mergeCell ref="G82:K82"/>
    <mergeCell ref="L82:M82"/>
    <mergeCell ref="O82:P82"/>
    <mergeCell ref="Q82:R82"/>
    <mergeCell ref="T82:V82"/>
    <mergeCell ref="C84:D87"/>
    <mergeCell ref="F84:F87"/>
    <mergeCell ref="G84:K87"/>
    <mergeCell ref="L84:M86"/>
    <mergeCell ref="N84:N86"/>
    <mergeCell ref="D89:D96"/>
    <mergeCell ref="G89:K89"/>
    <mergeCell ref="L89:M89"/>
    <mergeCell ref="O89:P89"/>
    <mergeCell ref="G91:K91"/>
    <mergeCell ref="L91:M91"/>
    <mergeCell ref="O91:P91"/>
    <mergeCell ref="G94:K94"/>
    <mergeCell ref="L94:M94"/>
    <mergeCell ref="O94:P94"/>
    <mergeCell ref="Q89:R89"/>
    <mergeCell ref="O84:P84"/>
    <mergeCell ref="Q84:R85"/>
    <mergeCell ref="S84:S85"/>
    <mergeCell ref="T84:V85"/>
    <mergeCell ref="T89:V89"/>
    <mergeCell ref="G90:K90"/>
    <mergeCell ref="L90:M90"/>
    <mergeCell ref="O90:P90"/>
    <mergeCell ref="Q90:R90"/>
    <mergeCell ref="T90:V90"/>
    <mergeCell ref="L87:M87"/>
    <mergeCell ref="O87:P87"/>
    <mergeCell ref="Q87:R87"/>
    <mergeCell ref="T87:V87"/>
    <mergeCell ref="L88:M88"/>
    <mergeCell ref="Q91:R91"/>
    <mergeCell ref="T91:V91"/>
    <mergeCell ref="G92:K92"/>
    <mergeCell ref="L92:M92"/>
    <mergeCell ref="O92:P92"/>
    <mergeCell ref="Q92:R92"/>
    <mergeCell ref="T92:V92"/>
    <mergeCell ref="G93:K93"/>
    <mergeCell ref="L93:M93"/>
    <mergeCell ref="O93:P93"/>
    <mergeCell ref="Q93:R93"/>
    <mergeCell ref="T93:V93"/>
    <mergeCell ref="Q94:R94"/>
    <mergeCell ref="T94:V94"/>
    <mergeCell ref="G95:K95"/>
    <mergeCell ref="L95:M95"/>
    <mergeCell ref="O95:P95"/>
    <mergeCell ref="Q95:R95"/>
    <mergeCell ref="T95:V95"/>
    <mergeCell ref="G96:K96"/>
    <mergeCell ref="L96:M96"/>
    <mergeCell ref="O96:P96"/>
    <mergeCell ref="Q96:R96"/>
    <mergeCell ref="T96:V96"/>
    <mergeCell ref="W99:W100"/>
    <mergeCell ref="O100:P100"/>
    <mergeCell ref="L101:M101"/>
    <mergeCell ref="O101:P101"/>
    <mergeCell ref="Q101:R101"/>
    <mergeCell ref="T101:V101"/>
    <mergeCell ref="C99:D101"/>
    <mergeCell ref="F99:F101"/>
    <mergeCell ref="G99:K101"/>
    <mergeCell ref="L99:M100"/>
    <mergeCell ref="N99:N100"/>
    <mergeCell ref="O99:P99"/>
    <mergeCell ref="L102:M102"/>
    <mergeCell ref="G103:K103"/>
    <mergeCell ref="L103:M103"/>
    <mergeCell ref="O103:P103"/>
    <mergeCell ref="Q103:R103"/>
    <mergeCell ref="T103:V103"/>
    <mergeCell ref="Q99:R100"/>
    <mergeCell ref="S99:S100"/>
    <mergeCell ref="T99:V100"/>
    <mergeCell ref="C113:D116"/>
    <mergeCell ref="F113:F116"/>
    <mergeCell ref="G113:K116"/>
    <mergeCell ref="L113:M115"/>
    <mergeCell ref="N113:N115"/>
    <mergeCell ref="O113:P113"/>
    <mergeCell ref="B105:D110"/>
    <mergeCell ref="F105:W106"/>
    <mergeCell ref="F107:K110"/>
    <mergeCell ref="L107:M109"/>
    <mergeCell ref="N107:N109"/>
    <mergeCell ref="O107:P107"/>
    <mergeCell ref="Q107:W110"/>
    <mergeCell ref="O108:P109"/>
    <mergeCell ref="L110:M110"/>
    <mergeCell ref="O110:P110"/>
    <mergeCell ref="Q113:R114"/>
    <mergeCell ref="S113:S114"/>
    <mergeCell ref="T113:V114"/>
    <mergeCell ref="W113:W114"/>
    <mergeCell ref="O114:P115"/>
    <mergeCell ref="L116:M116"/>
    <mergeCell ref="O116:P116"/>
    <mergeCell ref="Q116:R116"/>
    <mergeCell ref="T116:V116"/>
    <mergeCell ref="L117:M117"/>
    <mergeCell ref="D118:D126"/>
    <mergeCell ref="G118:K118"/>
    <mergeCell ref="L118:M118"/>
    <mergeCell ref="O118:P118"/>
    <mergeCell ref="Q118:R118"/>
    <mergeCell ref="G120:K120"/>
    <mergeCell ref="L120:M120"/>
    <mergeCell ref="O120:P120"/>
    <mergeCell ref="Q120:R120"/>
    <mergeCell ref="T120:V120"/>
    <mergeCell ref="G121:K121"/>
    <mergeCell ref="L121:M121"/>
    <mergeCell ref="O121:P121"/>
    <mergeCell ref="Q121:R121"/>
    <mergeCell ref="T121:V121"/>
    <mergeCell ref="T118:V118"/>
    <mergeCell ref="G119:K119"/>
    <mergeCell ref="L119:M119"/>
    <mergeCell ref="O119:P119"/>
    <mergeCell ref="Q119:R119"/>
    <mergeCell ref="T119:V119"/>
    <mergeCell ref="G122:K122"/>
    <mergeCell ref="L122:M122"/>
    <mergeCell ref="O122:P122"/>
    <mergeCell ref="Q122:R122"/>
    <mergeCell ref="T122:V122"/>
    <mergeCell ref="G123:K123"/>
    <mergeCell ref="L123:M123"/>
    <mergeCell ref="O123:P123"/>
    <mergeCell ref="Q123:R123"/>
    <mergeCell ref="T123:V123"/>
    <mergeCell ref="G124:K124"/>
    <mergeCell ref="L124:M124"/>
    <mergeCell ref="O124:P124"/>
    <mergeCell ref="Q124:R124"/>
    <mergeCell ref="T124:V124"/>
    <mergeCell ref="G125:K125"/>
    <mergeCell ref="L125:M125"/>
    <mergeCell ref="O125:P125"/>
    <mergeCell ref="Q125:R125"/>
    <mergeCell ref="T125:V125"/>
    <mergeCell ref="W128:W129"/>
    <mergeCell ref="O129:P130"/>
    <mergeCell ref="G126:K126"/>
    <mergeCell ref="L126:M126"/>
    <mergeCell ref="O126:P126"/>
    <mergeCell ref="Q126:R126"/>
    <mergeCell ref="T126:V126"/>
    <mergeCell ref="C128:D131"/>
    <mergeCell ref="F128:F131"/>
    <mergeCell ref="G128:K131"/>
    <mergeCell ref="L128:M130"/>
    <mergeCell ref="N128:N130"/>
    <mergeCell ref="D133:D140"/>
    <mergeCell ref="G133:K133"/>
    <mergeCell ref="L133:M133"/>
    <mergeCell ref="O133:P133"/>
    <mergeCell ref="Q133:R133"/>
    <mergeCell ref="O128:P128"/>
    <mergeCell ref="Q128:R129"/>
    <mergeCell ref="S128:S129"/>
    <mergeCell ref="T128:V129"/>
    <mergeCell ref="T133:V133"/>
    <mergeCell ref="G134:K134"/>
    <mergeCell ref="L134:M134"/>
    <mergeCell ref="O134:P134"/>
    <mergeCell ref="Q134:R134"/>
    <mergeCell ref="T134:V134"/>
    <mergeCell ref="L131:M131"/>
    <mergeCell ref="O131:P131"/>
    <mergeCell ref="Q131:R131"/>
    <mergeCell ref="T131:V131"/>
    <mergeCell ref="L132:M132"/>
    <mergeCell ref="G135:K135"/>
    <mergeCell ref="L135:M135"/>
    <mergeCell ref="O135:P135"/>
    <mergeCell ref="Q135:R135"/>
    <mergeCell ref="T135:V135"/>
    <mergeCell ref="G136:K136"/>
    <mergeCell ref="L136:M136"/>
    <mergeCell ref="O136:P136"/>
    <mergeCell ref="Q136:R136"/>
    <mergeCell ref="T136:V136"/>
    <mergeCell ref="G137:K137"/>
    <mergeCell ref="L137:M137"/>
    <mergeCell ref="O137:P137"/>
    <mergeCell ref="Q137:R137"/>
    <mergeCell ref="T137:V137"/>
    <mergeCell ref="G138:K138"/>
    <mergeCell ref="L138:M138"/>
    <mergeCell ref="O138:P138"/>
    <mergeCell ref="Q138:R138"/>
    <mergeCell ref="T138:V138"/>
    <mergeCell ref="G139:K139"/>
    <mergeCell ref="L139:M139"/>
    <mergeCell ref="O139:P139"/>
    <mergeCell ref="Q139:R139"/>
    <mergeCell ref="T139:V139"/>
    <mergeCell ref="G140:K140"/>
    <mergeCell ref="L140:M140"/>
    <mergeCell ref="O140:P140"/>
    <mergeCell ref="Q140:R140"/>
    <mergeCell ref="T140:V140"/>
    <mergeCell ref="W142:W143"/>
    <mergeCell ref="O143:P143"/>
    <mergeCell ref="L144:M144"/>
    <mergeCell ref="O144:P144"/>
    <mergeCell ref="Q144:R144"/>
    <mergeCell ref="T144:V144"/>
    <mergeCell ref="C142:D144"/>
    <mergeCell ref="F142:F144"/>
    <mergeCell ref="G142:K144"/>
    <mergeCell ref="L142:M143"/>
    <mergeCell ref="N142:N143"/>
    <mergeCell ref="O142:P142"/>
    <mergeCell ref="L145:M145"/>
    <mergeCell ref="G146:K146"/>
    <mergeCell ref="L146:M146"/>
    <mergeCell ref="O146:P146"/>
    <mergeCell ref="Q146:R146"/>
    <mergeCell ref="T146:V146"/>
    <mergeCell ref="Q142:R143"/>
    <mergeCell ref="S142:S143"/>
    <mergeCell ref="T142:V143"/>
    <mergeCell ref="C156:D159"/>
    <mergeCell ref="F156:F159"/>
    <mergeCell ref="G156:K159"/>
    <mergeCell ref="L156:M158"/>
    <mergeCell ref="N156:N158"/>
    <mergeCell ref="O156:P156"/>
    <mergeCell ref="B148:D153"/>
    <mergeCell ref="F148:W149"/>
    <mergeCell ref="F150:K153"/>
    <mergeCell ref="L150:M152"/>
    <mergeCell ref="N150:N152"/>
    <mergeCell ref="O150:P150"/>
    <mergeCell ref="Q150:W153"/>
    <mergeCell ref="O151:P152"/>
    <mergeCell ref="L153:M153"/>
    <mergeCell ref="O153:P153"/>
    <mergeCell ref="Q156:R157"/>
    <mergeCell ref="S156:S157"/>
    <mergeCell ref="T156:V157"/>
    <mergeCell ref="W156:W157"/>
    <mergeCell ref="O157:P158"/>
    <mergeCell ref="L159:M159"/>
    <mergeCell ref="O159:P159"/>
    <mergeCell ref="Q159:R159"/>
    <mergeCell ref="T159:V159"/>
    <mergeCell ref="L160:M160"/>
    <mergeCell ref="D161:D169"/>
    <mergeCell ref="G161:K161"/>
    <mergeCell ref="L161:M161"/>
    <mergeCell ref="O161:P161"/>
    <mergeCell ref="Q161:R161"/>
    <mergeCell ref="G163:K163"/>
    <mergeCell ref="L163:M163"/>
    <mergeCell ref="O163:P163"/>
    <mergeCell ref="Q163:R163"/>
    <mergeCell ref="T163:V163"/>
    <mergeCell ref="G164:K164"/>
    <mergeCell ref="L164:M164"/>
    <mergeCell ref="O164:P164"/>
    <mergeCell ref="Q164:R164"/>
    <mergeCell ref="T164:V164"/>
    <mergeCell ref="T161:V161"/>
    <mergeCell ref="G162:K162"/>
    <mergeCell ref="L162:M162"/>
    <mergeCell ref="O162:P162"/>
    <mergeCell ref="Q162:R162"/>
    <mergeCell ref="T162:V162"/>
    <mergeCell ref="G165:K165"/>
    <mergeCell ref="L165:M165"/>
    <mergeCell ref="O165:P165"/>
    <mergeCell ref="Q165:R165"/>
    <mergeCell ref="T165:V165"/>
    <mergeCell ref="G166:K166"/>
    <mergeCell ref="L166:M166"/>
    <mergeCell ref="O166:P166"/>
    <mergeCell ref="Q166:R166"/>
    <mergeCell ref="T166:V166"/>
    <mergeCell ref="G167:K167"/>
    <mergeCell ref="L167:M167"/>
    <mergeCell ref="O167:P167"/>
    <mergeCell ref="Q167:R167"/>
    <mergeCell ref="T167:V167"/>
    <mergeCell ref="G168:K168"/>
    <mergeCell ref="L168:M168"/>
    <mergeCell ref="O168:P168"/>
    <mergeCell ref="Q168:R168"/>
    <mergeCell ref="T168:V168"/>
    <mergeCell ref="W171:W172"/>
    <mergeCell ref="O172:P173"/>
    <mergeCell ref="G169:K169"/>
    <mergeCell ref="L169:M169"/>
    <mergeCell ref="O169:P169"/>
    <mergeCell ref="Q169:R169"/>
    <mergeCell ref="T169:V169"/>
    <mergeCell ref="C171:D174"/>
    <mergeCell ref="F171:F174"/>
    <mergeCell ref="G171:K174"/>
    <mergeCell ref="L171:M173"/>
    <mergeCell ref="N171:N173"/>
    <mergeCell ref="D176:D183"/>
    <mergeCell ref="G176:K176"/>
    <mergeCell ref="L176:M176"/>
    <mergeCell ref="O176:P176"/>
    <mergeCell ref="G178:K178"/>
    <mergeCell ref="L178:M178"/>
    <mergeCell ref="O178:P178"/>
    <mergeCell ref="G181:K181"/>
    <mergeCell ref="L181:M181"/>
    <mergeCell ref="O181:P181"/>
    <mergeCell ref="Q176:R176"/>
    <mergeCell ref="O171:P171"/>
    <mergeCell ref="Q171:R172"/>
    <mergeCell ref="S171:S172"/>
    <mergeCell ref="T171:V172"/>
    <mergeCell ref="T176:V176"/>
    <mergeCell ref="G177:K177"/>
    <mergeCell ref="L177:M177"/>
    <mergeCell ref="O177:P177"/>
    <mergeCell ref="Q177:R177"/>
    <mergeCell ref="T177:V177"/>
    <mergeCell ref="L174:M174"/>
    <mergeCell ref="O174:P174"/>
    <mergeCell ref="Q174:R174"/>
    <mergeCell ref="T174:V174"/>
    <mergeCell ref="L175:M175"/>
    <mergeCell ref="Q178:R178"/>
    <mergeCell ref="T178:V178"/>
    <mergeCell ref="G179:K179"/>
    <mergeCell ref="L179:M179"/>
    <mergeCell ref="O179:P179"/>
    <mergeCell ref="Q179:R179"/>
    <mergeCell ref="T179:V179"/>
    <mergeCell ref="G180:K180"/>
    <mergeCell ref="L180:M180"/>
    <mergeCell ref="O180:P180"/>
    <mergeCell ref="Q180:R180"/>
    <mergeCell ref="T180:V180"/>
    <mergeCell ref="Q181:R181"/>
    <mergeCell ref="T181:V181"/>
    <mergeCell ref="G182:K182"/>
    <mergeCell ref="L182:M182"/>
    <mergeCell ref="O182:P182"/>
    <mergeCell ref="Q182:R182"/>
    <mergeCell ref="T182:V182"/>
    <mergeCell ref="G183:K183"/>
    <mergeCell ref="L183:M183"/>
    <mergeCell ref="O183:P183"/>
    <mergeCell ref="Q183:R183"/>
    <mergeCell ref="T183:V183"/>
    <mergeCell ref="W185:W186"/>
    <mergeCell ref="O186:P186"/>
    <mergeCell ref="L187:M187"/>
    <mergeCell ref="O187:P187"/>
    <mergeCell ref="Q187:R187"/>
    <mergeCell ref="T187:V187"/>
    <mergeCell ref="C185:D187"/>
    <mergeCell ref="F185:F187"/>
    <mergeCell ref="G185:K187"/>
    <mergeCell ref="L185:M186"/>
    <mergeCell ref="N185:N186"/>
    <mergeCell ref="O185:P185"/>
    <mergeCell ref="L188:M188"/>
    <mergeCell ref="G189:K189"/>
    <mergeCell ref="L189:M189"/>
    <mergeCell ref="O189:P189"/>
    <mergeCell ref="Q189:R189"/>
    <mergeCell ref="T189:V189"/>
    <mergeCell ref="Q185:R186"/>
    <mergeCell ref="S185:S186"/>
    <mergeCell ref="T185:V186"/>
    <mergeCell ref="C199:D202"/>
    <mergeCell ref="F199:F202"/>
    <mergeCell ref="G199:K202"/>
    <mergeCell ref="L199:M201"/>
    <mergeCell ref="N199:N201"/>
    <mergeCell ref="O199:P199"/>
    <mergeCell ref="B191:D196"/>
    <mergeCell ref="F191:W192"/>
    <mergeCell ref="F193:K196"/>
    <mergeCell ref="L193:M195"/>
    <mergeCell ref="N193:N195"/>
    <mergeCell ref="O193:P193"/>
    <mergeCell ref="Q193:W196"/>
    <mergeCell ref="O194:P195"/>
    <mergeCell ref="L196:M196"/>
    <mergeCell ref="O196:P196"/>
    <mergeCell ref="Q199:R200"/>
    <mergeCell ref="S199:S200"/>
    <mergeCell ref="T199:V200"/>
    <mergeCell ref="W199:W200"/>
    <mergeCell ref="O200:P201"/>
    <mergeCell ref="L202:M202"/>
    <mergeCell ref="O202:P202"/>
    <mergeCell ref="Q202:R202"/>
    <mergeCell ref="T202:V202"/>
    <mergeCell ref="L203:M203"/>
    <mergeCell ref="D204:D212"/>
    <mergeCell ref="G204:K204"/>
    <mergeCell ref="L204:M204"/>
    <mergeCell ref="O204:P204"/>
    <mergeCell ref="Q204:R204"/>
    <mergeCell ref="G206:K206"/>
    <mergeCell ref="L206:M206"/>
    <mergeCell ref="O206:P206"/>
    <mergeCell ref="Q206:R206"/>
    <mergeCell ref="T206:V206"/>
    <mergeCell ref="G207:K207"/>
    <mergeCell ref="L207:M207"/>
    <mergeCell ref="O207:P207"/>
    <mergeCell ref="Q207:R207"/>
    <mergeCell ref="T207:V207"/>
    <mergeCell ref="T204:V204"/>
    <mergeCell ref="G205:K205"/>
    <mergeCell ref="L205:M205"/>
    <mergeCell ref="O205:P205"/>
    <mergeCell ref="Q205:R205"/>
    <mergeCell ref="T205:V205"/>
    <mergeCell ref="G208:K208"/>
    <mergeCell ref="L208:M208"/>
    <mergeCell ref="O208:P208"/>
    <mergeCell ref="Q208:R208"/>
    <mergeCell ref="T208:V208"/>
    <mergeCell ref="G209:K209"/>
    <mergeCell ref="L209:M209"/>
    <mergeCell ref="O209:P209"/>
    <mergeCell ref="Q209:R209"/>
    <mergeCell ref="T209:V209"/>
    <mergeCell ref="G210:K210"/>
    <mergeCell ref="L210:M210"/>
    <mergeCell ref="O210:P210"/>
    <mergeCell ref="Q210:R210"/>
    <mergeCell ref="T210:V210"/>
    <mergeCell ref="G211:K211"/>
    <mergeCell ref="L211:M211"/>
    <mergeCell ref="O211:P211"/>
    <mergeCell ref="Q211:R211"/>
    <mergeCell ref="T211:V211"/>
    <mergeCell ref="W214:W215"/>
    <mergeCell ref="O215:P216"/>
    <mergeCell ref="G212:K212"/>
    <mergeCell ref="L212:M212"/>
    <mergeCell ref="O212:P212"/>
    <mergeCell ref="Q212:R212"/>
    <mergeCell ref="T212:V212"/>
    <mergeCell ref="C214:D217"/>
    <mergeCell ref="F214:F217"/>
    <mergeCell ref="G214:K217"/>
    <mergeCell ref="L214:M216"/>
    <mergeCell ref="N214:N216"/>
    <mergeCell ref="D219:D226"/>
    <mergeCell ref="G219:K219"/>
    <mergeCell ref="L219:M219"/>
    <mergeCell ref="O219:P219"/>
    <mergeCell ref="Q219:R219"/>
    <mergeCell ref="O214:P214"/>
    <mergeCell ref="Q214:R215"/>
    <mergeCell ref="S214:S215"/>
    <mergeCell ref="T214:V215"/>
    <mergeCell ref="T219:V219"/>
    <mergeCell ref="G220:K220"/>
    <mergeCell ref="L220:M220"/>
    <mergeCell ref="O220:P220"/>
    <mergeCell ref="Q220:R220"/>
    <mergeCell ref="T220:V220"/>
    <mergeCell ref="L217:M217"/>
    <mergeCell ref="O217:P217"/>
    <mergeCell ref="Q217:R217"/>
    <mergeCell ref="T217:V217"/>
    <mergeCell ref="L218:M218"/>
    <mergeCell ref="G221:K221"/>
    <mergeCell ref="L221:M221"/>
    <mergeCell ref="O221:P221"/>
    <mergeCell ref="Q221:R221"/>
    <mergeCell ref="T221:V221"/>
    <mergeCell ref="G222:K222"/>
    <mergeCell ref="L222:M222"/>
    <mergeCell ref="O222:P222"/>
    <mergeCell ref="Q222:R222"/>
    <mergeCell ref="T222:V222"/>
    <mergeCell ref="G223:K223"/>
    <mergeCell ref="L223:M223"/>
    <mergeCell ref="O223:P223"/>
    <mergeCell ref="Q223:R223"/>
    <mergeCell ref="T223:V223"/>
    <mergeCell ref="G224:K224"/>
    <mergeCell ref="L224:M224"/>
    <mergeCell ref="O224:P224"/>
    <mergeCell ref="Q224:R224"/>
    <mergeCell ref="T224:V224"/>
    <mergeCell ref="G225:K225"/>
    <mergeCell ref="L225:M225"/>
    <mergeCell ref="O225:P225"/>
    <mergeCell ref="Q225:R225"/>
    <mergeCell ref="T225:V225"/>
    <mergeCell ref="G226:K226"/>
    <mergeCell ref="L226:M226"/>
    <mergeCell ref="O226:P226"/>
    <mergeCell ref="Q226:R226"/>
    <mergeCell ref="T226:V226"/>
    <mergeCell ref="W228:W229"/>
    <mergeCell ref="O229:P229"/>
    <mergeCell ref="L230:M230"/>
    <mergeCell ref="O230:P230"/>
    <mergeCell ref="Q230:R230"/>
    <mergeCell ref="T230:V230"/>
    <mergeCell ref="Q232:R232"/>
    <mergeCell ref="T232:V232"/>
    <mergeCell ref="Q228:R229"/>
    <mergeCell ref="S228:S229"/>
    <mergeCell ref="T228:V229"/>
    <mergeCell ref="C228:D230"/>
    <mergeCell ref="F228:F230"/>
    <mergeCell ref="G228:K230"/>
    <mergeCell ref="L228:M229"/>
    <mergeCell ref="N228:N229"/>
    <mergeCell ref="O228:P228"/>
    <mergeCell ref="L231:M231"/>
    <mergeCell ref="G232:K232"/>
    <mergeCell ref="L232:M232"/>
    <mergeCell ref="O232:P232"/>
  </mergeCells>
  <dataValidations count="4">
    <dataValidation type="list" allowBlank="1" showInputMessage="1" showErrorMessage="1" sqref="S5">
      <formula1>$AA$16:$AA$16</formula1>
    </dataValidation>
    <dataValidation type="list" allowBlank="1" showInputMessage="1" showErrorMessage="1" sqref="F191:W192 F19:W20 F148 F61:W62 F105:W106">
      <formula1>Tipo_vettore</formula1>
    </dataValidation>
    <dataValidation type="list" allowBlank="1" showInputMessage="1" showErrorMessage="1" sqref="S232 S89:S96 S176:S183 S161:S169 S118:S126 S74:S82 S32:S40 S146 S46:S53 S144 S219:S226 S133:S140 S189 S204:S212">
      <formula1>Metodo_misura</formula1>
    </dataValidation>
    <dataValidation type="list" allowBlank="1" showInputMessage="1" showErrorMessage="1" sqref="G199:K202 G214:K217 G156:K159 G171:K174 G84:K87 G69:K72 G113:K116 G128:K131 G28:K30 G42:K44 G55:K57 G99:K101 G142:K144 G185:K187 G228:K230">
      <formula1>Tipo_attività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2"/>
  <sheetViews>
    <sheetView zoomScale="60" zoomScaleNormal="60" workbookViewId="0">
      <selection sqref="A1:XFD1048576"/>
    </sheetView>
  </sheetViews>
  <sheetFormatPr defaultRowHeight="15" outlineLevelRow="1" x14ac:dyDescent="0.25"/>
  <cols>
    <col min="1" max="3" width="1.42578125" customWidth="1"/>
    <col min="4" max="4" width="3.42578125" customWidth="1"/>
    <col min="5" max="5" width="0.5703125" style="212" customWidth="1"/>
    <col min="6" max="6" width="6.140625" bestFit="1" customWidth="1"/>
    <col min="7" max="7" width="12.5703125" customWidth="1"/>
    <col min="8" max="8" width="0.5703125" customWidth="1"/>
    <col min="9" max="9" width="9.28515625" customWidth="1"/>
    <col min="10" max="10" width="12.5703125" customWidth="1"/>
    <col min="11" max="11" width="18.7109375" customWidth="1"/>
    <col min="12" max="12" width="14.140625" customWidth="1"/>
    <col min="13" max="13" width="4.7109375" customWidth="1"/>
    <col min="14" max="14" width="16.140625" customWidth="1"/>
    <col min="15" max="15" width="14.85546875" customWidth="1"/>
    <col min="16" max="16" width="17.140625" customWidth="1"/>
    <col min="17" max="17" width="11.42578125" customWidth="1"/>
    <col min="18" max="18" width="12.5703125" customWidth="1"/>
    <col min="19" max="19" width="14.85546875" customWidth="1"/>
    <col min="20" max="20" width="15" customWidth="1"/>
    <col min="21" max="21" width="5.7109375" customWidth="1"/>
    <col min="22" max="22" width="8.42578125" customWidth="1"/>
    <col min="23" max="23" width="16.28515625" customWidth="1"/>
    <col min="26" max="26" width="11.85546875" customWidth="1"/>
    <col min="27" max="27" width="13.5703125" customWidth="1"/>
    <col min="28" max="28" width="11.42578125" customWidth="1"/>
  </cols>
  <sheetData>
    <row r="1" spans="1:24" ht="32.25" x14ac:dyDescent="0.25">
      <c r="D1" s="847" t="s">
        <v>154</v>
      </c>
      <c r="E1" s="847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848"/>
      <c r="S1" s="848"/>
      <c r="T1" s="848"/>
      <c r="U1" s="848"/>
      <c r="V1" s="848"/>
      <c r="W1" s="848"/>
    </row>
    <row r="2" spans="1:24" ht="21" x14ac:dyDescent="0.35">
      <c r="D2" s="192"/>
      <c r="E2" s="192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</row>
    <row r="3" spans="1:24" ht="17.25" x14ac:dyDescent="0.25">
      <c r="A3" s="613" t="s">
        <v>1</v>
      </c>
      <c r="B3" s="702"/>
      <c r="C3" s="600"/>
      <c r="D3" s="520"/>
      <c r="E3" s="194"/>
      <c r="F3" s="849" t="s">
        <v>155</v>
      </c>
      <c r="G3" s="850"/>
      <c r="H3" s="195"/>
      <c r="I3" s="853" t="s">
        <v>156</v>
      </c>
      <c r="J3" s="853"/>
      <c r="K3" s="853"/>
      <c r="L3" s="853" t="s">
        <v>157</v>
      </c>
      <c r="M3" s="853"/>
      <c r="N3" s="853"/>
      <c r="O3" s="853"/>
      <c r="P3" s="196" t="s">
        <v>158</v>
      </c>
      <c r="Q3" s="855" t="s">
        <v>159</v>
      </c>
      <c r="R3" s="856"/>
      <c r="S3" s="853" t="s">
        <v>160</v>
      </c>
      <c r="T3" s="858" t="s">
        <v>161</v>
      </c>
      <c r="U3" s="859"/>
      <c r="V3" s="859"/>
      <c r="W3" s="805"/>
    </row>
    <row r="4" spans="1:24" ht="17.25" x14ac:dyDescent="0.25">
      <c r="A4" s="614"/>
      <c r="B4" s="615"/>
      <c r="C4" s="615"/>
      <c r="D4" s="522"/>
      <c r="E4" s="194"/>
      <c r="F4" s="851"/>
      <c r="G4" s="851"/>
      <c r="H4" s="195"/>
      <c r="I4" s="854"/>
      <c r="J4" s="854"/>
      <c r="K4" s="854"/>
      <c r="L4" s="854"/>
      <c r="M4" s="854"/>
      <c r="N4" s="854"/>
      <c r="O4" s="854"/>
      <c r="P4" s="197"/>
      <c r="Q4" s="857"/>
      <c r="R4" s="857"/>
      <c r="S4" s="854"/>
      <c r="T4" s="860" t="s">
        <v>162</v>
      </c>
      <c r="U4" s="861"/>
      <c r="V4" s="862" t="s">
        <v>163</v>
      </c>
      <c r="W4" s="817"/>
    </row>
    <row r="5" spans="1:24" ht="17.25" x14ac:dyDescent="0.25">
      <c r="A5" s="614"/>
      <c r="B5" s="615"/>
      <c r="C5" s="615"/>
      <c r="D5" s="522"/>
      <c r="E5" s="194"/>
      <c r="F5" s="852"/>
      <c r="G5" s="852"/>
      <c r="H5" s="195"/>
      <c r="I5" s="838"/>
      <c r="J5" s="838"/>
      <c r="K5" s="838"/>
      <c r="L5" s="839"/>
      <c r="M5" s="838"/>
      <c r="N5" s="838"/>
      <c r="O5" s="838"/>
      <c r="P5" s="198"/>
      <c r="Q5" s="840"/>
      <c r="R5" s="841"/>
      <c r="S5" s="199"/>
      <c r="T5" s="842"/>
      <c r="U5" s="843"/>
      <c r="V5" s="844" t="str">
        <f>IF(T5=0,"",T5*$P$8*10^-3)</f>
        <v/>
      </c>
      <c r="W5" s="845"/>
    </row>
    <row r="6" spans="1:24" ht="17.25" x14ac:dyDescent="0.25">
      <c r="A6" s="614"/>
      <c r="B6" s="615"/>
      <c r="C6" s="615"/>
      <c r="D6" s="522"/>
      <c r="E6" s="194"/>
      <c r="F6" s="846"/>
      <c r="G6" s="846"/>
      <c r="H6" s="846"/>
      <c r="I6" s="846"/>
      <c r="J6" s="846"/>
      <c r="K6" s="846"/>
      <c r="L6" s="846"/>
      <c r="M6" s="846"/>
      <c r="N6" s="846"/>
      <c r="O6" s="846"/>
      <c r="P6" s="846"/>
      <c r="Q6" s="846"/>
      <c r="R6" s="846"/>
      <c r="S6" s="846"/>
      <c r="T6" s="846"/>
      <c r="U6" s="846"/>
      <c r="V6" s="846"/>
      <c r="W6" s="846"/>
      <c r="X6" s="200"/>
    </row>
    <row r="7" spans="1:24" ht="17.25" x14ac:dyDescent="0.25">
      <c r="A7" s="614"/>
      <c r="B7" s="615"/>
      <c r="C7" s="615"/>
      <c r="D7" s="522"/>
      <c r="E7" s="194"/>
      <c r="F7" s="804" t="s">
        <v>164</v>
      </c>
      <c r="G7" s="805"/>
      <c r="H7" s="195"/>
      <c r="I7" s="201" t="s">
        <v>165</v>
      </c>
      <c r="J7" s="810" t="s">
        <v>166</v>
      </c>
      <c r="K7" s="811"/>
      <c r="L7" s="201" t="s">
        <v>167</v>
      </c>
      <c r="M7" s="812" t="s">
        <v>168</v>
      </c>
      <c r="N7" s="813"/>
      <c r="O7" s="814"/>
      <c r="P7" s="810" t="s">
        <v>169</v>
      </c>
      <c r="Q7" s="810"/>
      <c r="R7" s="202" t="s">
        <v>170</v>
      </c>
      <c r="S7" s="815" t="s">
        <v>17</v>
      </c>
      <c r="T7" s="810"/>
      <c r="U7" s="815" t="s">
        <v>171</v>
      </c>
      <c r="V7" s="815"/>
      <c r="W7" s="810"/>
    </row>
    <row r="8" spans="1:24" x14ac:dyDescent="0.25">
      <c r="A8" s="614"/>
      <c r="B8" s="615"/>
      <c r="C8" s="615"/>
      <c r="D8" s="522"/>
      <c r="E8" s="194"/>
      <c r="F8" s="806"/>
      <c r="G8" s="807"/>
      <c r="H8" s="203"/>
      <c r="I8" s="204">
        <v>1</v>
      </c>
      <c r="J8" s="816" t="s">
        <v>172</v>
      </c>
      <c r="K8" s="817"/>
      <c r="L8" s="204" t="s">
        <v>173</v>
      </c>
      <c r="M8" s="818">
        <f>L24</f>
        <v>0</v>
      </c>
      <c r="N8" s="819"/>
      <c r="O8" s="820"/>
      <c r="P8" s="816">
        <f>0.187</f>
        <v>0.187</v>
      </c>
      <c r="Q8" s="816"/>
      <c r="R8" s="205"/>
      <c r="S8" s="821">
        <f>M8/1000*P8</f>
        <v>0</v>
      </c>
      <c r="T8" s="822"/>
      <c r="U8" s="863" t="str">
        <f>IF(SUM(S8:T17)=0,"",SUM(S8:T17))</f>
        <v/>
      </c>
      <c r="V8" s="863"/>
      <c r="W8" s="863"/>
    </row>
    <row r="9" spans="1:24" ht="17.25" x14ac:dyDescent="0.25">
      <c r="A9" s="614"/>
      <c r="B9" s="615"/>
      <c r="C9" s="615"/>
      <c r="D9" s="522"/>
      <c r="E9" s="194"/>
      <c r="F9" s="806"/>
      <c r="G9" s="807"/>
      <c r="H9" s="203"/>
      <c r="I9" s="206">
        <v>2</v>
      </c>
      <c r="J9" s="823" t="s">
        <v>25</v>
      </c>
      <c r="K9" s="824"/>
      <c r="L9" s="206" t="s">
        <v>174</v>
      </c>
      <c r="M9" s="825">
        <f>L68</f>
        <v>0</v>
      </c>
      <c r="N9" s="826"/>
      <c r="O9" s="827"/>
      <c r="P9" s="828">
        <f>R9*10 ^-7</f>
        <v>8.25E-4</v>
      </c>
      <c r="Q9" s="824"/>
      <c r="R9" s="207">
        <v>8250</v>
      </c>
      <c r="S9" s="829">
        <f>M9*P9</f>
        <v>0</v>
      </c>
      <c r="T9" s="830"/>
      <c r="U9" s="864"/>
      <c r="V9" s="864"/>
      <c r="W9" s="864"/>
    </row>
    <row r="10" spans="1:24" x14ac:dyDescent="0.25">
      <c r="A10" s="614"/>
      <c r="B10" s="615"/>
      <c r="C10" s="615"/>
      <c r="D10" s="522"/>
      <c r="E10" s="194"/>
      <c r="F10" s="806"/>
      <c r="G10" s="807"/>
      <c r="H10" s="203"/>
      <c r="I10" s="206">
        <v>3</v>
      </c>
      <c r="J10" s="823" t="s">
        <v>175</v>
      </c>
      <c r="K10" s="824"/>
      <c r="L10" s="206" t="s">
        <v>176</v>
      </c>
      <c r="M10" s="835"/>
      <c r="N10" s="836"/>
      <c r="O10" s="837"/>
      <c r="P10" s="828"/>
      <c r="Q10" s="824"/>
      <c r="R10" s="208"/>
      <c r="S10" s="832"/>
      <c r="T10" s="833"/>
      <c r="U10" s="864"/>
      <c r="V10" s="864"/>
      <c r="W10" s="864"/>
    </row>
    <row r="11" spans="1:24" x14ac:dyDescent="0.25">
      <c r="A11" s="614"/>
      <c r="B11" s="615"/>
      <c r="C11" s="615"/>
      <c r="D11" s="522"/>
      <c r="E11" s="194"/>
      <c r="F11" s="806"/>
      <c r="G11" s="807"/>
      <c r="H11" s="203"/>
      <c r="I11" s="206">
        <v>4</v>
      </c>
      <c r="J11" s="823" t="s">
        <v>177</v>
      </c>
      <c r="K11" s="824"/>
      <c r="L11" s="206" t="s">
        <v>176</v>
      </c>
      <c r="M11" s="835"/>
      <c r="N11" s="836"/>
      <c r="O11" s="837"/>
      <c r="P11" s="828"/>
      <c r="Q11" s="824"/>
      <c r="R11" s="208"/>
      <c r="S11" s="832"/>
      <c r="T11" s="833"/>
      <c r="U11" s="864"/>
      <c r="V11" s="864"/>
      <c r="W11" s="864"/>
    </row>
    <row r="12" spans="1:24" x14ac:dyDescent="0.25">
      <c r="A12" s="614"/>
      <c r="B12" s="615"/>
      <c r="C12" s="615"/>
      <c r="D12" s="522"/>
      <c r="E12" s="194"/>
      <c r="F12" s="806"/>
      <c r="G12" s="807"/>
      <c r="H12" s="203"/>
      <c r="I12" s="206">
        <v>5</v>
      </c>
      <c r="J12" s="823" t="s">
        <v>33</v>
      </c>
      <c r="K12" s="824"/>
      <c r="L12" s="206" t="s">
        <v>29</v>
      </c>
      <c r="M12" s="835"/>
      <c r="N12" s="836"/>
      <c r="O12" s="837"/>
      <c r="P12" s="828"/>
      <c r="Q12" s="824"/>
      <c r="R12" s="208"/>
      <c r="S12" s="832"/>
      <c r="T12" s="833"/>
      <c r="U12" s="864"/>
      <c r="V12" s="864"/>
      <c r="W12" s="864"/>
    </row>
    <row r="13" spans="1:24" x14ac:dyDescent="0.25">
      <c r="A13" s="614"/>
      <c r="B13" s="615"/>
      <c r="C13" s="615"/>
      <c r="D13" s="522"/>
      <c r="E13" s="194"/>
      <c r="F13" s="806"/>
      <c r="G13" s="807"/>
      <c r="H13" s="203"/>
      <c r="I13" s="206">
        <v>6</v>
      </c>
      <c r="J13" s="823" t="s">
        <v>31</v>
      </c>
      <c r="K13" s="824"/>
      <c r="L13" s="206" t="s">
        <v>29</v>
      </c>
      <c r="M13" s="835"/>
      <c r="N13" s="836"/>
      <c r="O13" s="837"/>
      <c r="P13" s="828"/>
      <c r="Q13" s="824"/>
      <c r="R13" s="208"/>
      <c r="S13" s="832"/>
      <c r="T13" s="833"/>
      <c r="U13" s="864"/>
      <c r="V13" s="864"/>
      <c r="W13" s="864"/>
    </row>
    <row r="14" spans="1:24" x14ac:dyDescent="0.25">
      <c r="A14" s="614"/>
      <c r="B14" s="615"/>
      <c r="C14" s="615"/>
      <c r="D14" s="522"/>
      <c r="E14" s="194"/>
      <c r="F14" s="806"/>
      <c r="G14" s="807"/>
      <c r="H14" s="203"/>
      <c r="I14" s="206">
        <v>7</v>
      </c>
      <c r="J14" s="823" t="s">
        <v>32</v>
      </c>
      <c r="K14" s="824"/>
      <c r="L14" s="206" t="s">
        <v>29</v>
      </c>
      <c r="M14" s="825">
        <f>L114/1000</f>
        <v>0</v>
      </c>
      <c r="N14" s="826"/>
      <c r="O14" s="827"/>
      <c r="P14" s="828">
        <f>R14*10^-4</f>
        <v>1.1000000000000001</v>
      </c>
      <c r="Q14" s="824"/>
      <c r="R14" s="207">
        <v>11000</v>
      </c>
      <c r="S14" s="829">
        <f>M14*P14</f>
        <v>0</v>
      </c>
      <c r="T14" s="830"/>
      <c r="U14" s="864"/>
      <c r="V14" s="864"/>
      <c r="W14" s="864"/>
    </row>
    <row r="15" spans="1:24" x14ac:dyDescent="0.25">
      <c r="A15" s="614"/>
      <c r="B15" s="615"/>
      <c r="C15" s="615"/>
      <c r="D15" s="522"/>
      <c r="E15" s="194"/>
      <c r="F15" s="806"/>
      <c r="G15" s="807"/>
      <c r="H15" s="203"/>
      <c r="I15" s="206">
        <v>8</v>
      </c>
      <c r="J15" s="823" t="s">
        <v>28</v>
      </c>
      <c r="K15" s="824"/>
      <c r="L15" s="206" t="s">
        <v>29</v>
      </c>
      <c r="M15" s="825">
        <f>L159/1000</f>
        <v>0</v>
      </c>
      <c r="N15" s="826"/>
      <c r="O15" s="827"/>
      <c r="P15" s="828">
        <f>R15*10^-4</f>
        <v>1.02</v>
      </c>
      <c r="Q15" s="824"/>
      <c r="R15" s="207">
        <v>10200</v>
      </c>
      <c r="S15" s="829">
        <f>M15*P15</f>
        <v>0</v>
      </c>
      <c r="T15" s="830"/>
      <c r="U15" s="864"/>
      <c r="V15" s="864"/>
      <c r="W15" s="864"/>
    </row>
    <row r="16" spans="1:24" x14ac:dyDescent="0.25">
      <c r="A16" s="614"/>
      <c r="B16" s="615"/>
      <c r="C16" s="615"/>
      <c r="D16" s="522"/>
      <c r="E16" s="194"/>
      <c r="F16" s="806"/>
      <c r="G16" s="807"/>
      <c r="H16" s="203"/>
      <c r="I16" s="206">
        <v>9</v>
      </c>
      <c r="J16" s="823" t="s">
        <v>178</v>
      </c>
      <c r="K16" s="824"/>
      <c r="L16" s="206" t="s">
        <v>29</v>
      </c>
      <c r="M16" s="831"/>
      <c r="N16" s="832"/>
      <c r="O16" s="833"/>
      <c r="P16" s="834"/>
      <c r="Q16" s="834"/>
      <c r="R16" s="209"/>
      <c r="S16" s="832"/>
      <c r="T16" s="833"/>
      <c r="U16" s="864"/>
      <c r="V16" s="864"/>
      <c r="W16" s="864"/>
    </row>
    <row r="17" spans="1:28" x14ac:dyDescent="0.25">
      <c r="A17" s="523"/>
      <c r="B17" s="603"/>
      <c r="C17" s="603"/>
      <c r="D17" s="524"/>
      <c r="E17" s="194"/>
      <c r="F17" s="808"/>
      <c r="G17" s="809"/>
      <c r="H17" s="203"/>
      <c r="I17" s="210">
        <v>10</v>
      </c>
      <c r="J17" s="800" t="s">
        <v>103</v>
      </c>
      <c r="K17" s="801"/>
      <c r="L17" s="211"/>
      <c r="M17" s="802"/>
      <c r="N17" s="803"/>
      <c r="O17" s="801"/>
      <c r="P17" s="800"/>
      <c r="Q17" s="800"/>
      <c r="R17" s="211"/>
      <c r="S17" s="803"/>
      <c r="T17" s="801"/>
      <c r="U17" s="865"/>
      <c r="V17" s="865"/>
      <c r="W17" s="865"/>
    </row>
    <row r="18" spans="1:28" ht="21" customHeight="1" x14ac:dyDescent="0.25"/>
    <row r="19" spans="1:28" ht="15" customHeight="1" x14ac:dyDescent="0.25">
      <c r="B19" s="613" t="s">
        <v>46</v>
      </c>
      <c r="C19" s="600"/>
      <c r="D19" s="520"/>
      <c r="F19" s="616" t="s">
        <v>179</v>
      </c>
      <c r="G19" s="616"/>
      <c r="H19" s="616"/>
      <c r="I19" s="616"/>
      <c r="J19" s="616"/>
      <c r="K19" s="616"/>
      <c r="L19" s="616"/>
      <c r="M19" s="616"/>
      <c r="N19" s="616"/>
      <c r="O19" s="616"/>
      <c r="P19" s="616"/>
      <c r="Q19" s="616"/>
      <c r="R19" s="616"/>
      <c r="S19" s="616"/>
      <c r="T19" s="616"/>
      <c r="U19" s="616"/>
      <c r="V19" s="616"/>
      <c r="W19" s="616"/>
      <c r="X19" s="213"/>
    </row>
    <row r="20" spans="1:28" x14ac:dyDescent="0.25">
      <c r="B20" s="614"/>
      <c r="C20" s="615"/>
      <c r="D20" s="522"/>
      <c r="F20" s="616"/>
      <c r="G20" s="616"/>
      <c r="H20" s="616"/>
      <c r="I20" s="616"/>
      <c r="J20" s="616"/>
      <c r="K20" s="616"/>
      <c r="L20" s="616"/>
      <c r="M20" s="616"/>
      <c r="N20" s="616"/>
      <c r="O20" s="616"/>
      <c r="P20" s="616"/>
      <c r="Q20" s="616"/>
      <c r="R20" s="616"/>
      <c r="S20" s="616"/>
      <c r="T20" s="616"/>
      <c r="U20" s="616"/>
      <c r="V20" s="616"/>
      <c r="W20" s="616"/>
      <c r="X20" s="213"/>
    </row>
    <row r="21" spans="1:28" x14ac:dyDescent="0.25">
      <c r="B21" s="614"/>
      <c r="C21" s="615"/>
      <c r="D21" s="522"/>
      <c r="F21" s="616"/>
      <c r="G21" s="617"/>
      <c r="H21" s="617"/>
      <c r="I21" s="617"/>
      <c r="J21" s="617"/>
      <c r="K21" s="617"/>
      <c r="L21" s="619" t="s">
        <v>180</v>
      </c>
      <c r="M21" s="620"/>
      <c r="N21" s="625" t="s">
        <v>181</v>
      </c>
      <c r="O21" s="633" t="s">
        <v>44</v>
      </c>
      <c r="P21" s="634"/>
      <c r="Q21" s="625" t="s">
        <v>182</v>
      </c>
      <c r="R21" s="782"/>
      <c r="S21" s="625" t="s">
        <v>183</v>
      </c>
      <c r="T21" s="625" t="s">
        <v>184</v>
      </c>
      <c r="U21" s="784" t="s">
        <v>185</v>
      </c>
      <c r="V21" s="785"/>
      <c r="W21" s="786"/>
      <c r="X21" s="213"/>
    </row>
    <row r="22" spans="1:28" ht="15" customHeight="1" x14ac:dyDescent="0.25">
      <c r="B22" s="614"/>
      <c r="C22" s="615"/>
      <c r="D22" s="522"/>
      <c r="F22" s="616"/>
      <c r="G22" s="617"/>
      <c r="H22" s="617"/>
      <c r="I22" s="617"/>
      <c r="J22" s="617"/>
      <c r="K22" s="617"/>
      <c r="L22" s="621"/>
      <c r="M22" s="622"/>
      <c r="N22" s="626"/>
      <c r="O22" s="629" t="s">
        <v>186</v>
      </c>
      <c r="P22" s="579"/>
      <c r="Q22" s="626"/>
      <c r="R22" s="783"/>
      <c r="S22" s="626"/>
      <c r="T22" s="626"/>
      <c r="U22" s="787"/>
      <c r="V22" s="788"/>
      <c r="W22" s="789"/>
      <c r="X22" s="213"/>
    </row>
    <row r="23" spans="1:28" ht="12.75" customHeight="1" x14ac:dyDescent="0.25">
      <c r="B23" s="614"/>
      <c r="C23" s="615"/>
      <c r="D23" s="522"/>
      <c r="F23" s="616"/>
      <c r="G23" s="617"/>
      <c r="H23" s="617"/>
      <c r="I23" s="617"/>
      <c r="J23" s="617"/>
      <c r="K23" s="617"/>
      <c r="L23" s="623"/>
      <c r="M23" s="624"/>
      <c r="N23" s="627"/>
      <c r="O23" s="630"/>
      <c r="P23" s="631"/>
      <c r="Q23" s="627"/>
      <c r="R23" s="627"/>
      <c r="S23" s="627"/>
      <c r="T23" s="627"/>
      <c r="U23" s="790"/>
      <c r="V23" s="791"/>
      <c r="W23" s="789"/>
      <c r="X23" s="213"/>
    </row>
    <row r="24" spans="1:28" ht="19.5" customHeight="1" x14ac:dyDescent="0.25">
      <c r="B24" s="523"/>
      <c r="C24" s="603"/>
      <c r="D24" s="524"/>
      <c r="F24" s="618"/>
      <c r="G24" s="618"/>
      <c r="H24" s="618"/>
      <c r="I24" s="618"/>
      <c r="J24" s="618"/>
      <c r="K24" s="618"/>
      <c r="L24" s="798">
        <f>L25-L26</f>
        <v>0</v>
      </c>
      <c r="M24" s="799"/>
      <c r="N24" s="214">
        <f>IF(L24=0,0,L24*$P$8*10^-3)</f>
        <v>0</v>
      </c>
      <c r="O24" s="678" t="str">
        <f>IF(L24=0,"",L24/$T$5)</f>
        <v/>
      </c>
      <c r="P24" s="679"/>
      <c r="Q24" s="798" t="str">
        <f>IF((L46+L30+L59)=0,"",L46+L30+L59)</f>
        <v/>
      </c>
      <c r="R24" s="799"/>
      <c r="S24" s="215" t="e">
        <f>L24-Q24</f>
        <v>#VALUE!</v>
      </c>
      <c r="T24" s="216" t="e">
        <f>Q24/L24</f>
        <v>#VALUE!</v>
      </c>
      <c r="U24" s="792"/>
      <c r="V24" s="793"/>
      <c r="W24" s="794"/>
      <c r="X24" s="213"/>
      <c r="Z24" s="217"/>
      <c r="AA24" s="217"/>
      <c r="AB24" s="217"/>
    </row>
    <row r="25" spans="1:28" ht="15.75" customHeight="1" outlineLevel="1" x14ac:dyDescent="0.25">
      <c r="B25" s="218"/>
      <c r="C25" s="218"/>
      <c r="D25" s="218"/>
      <c r="F25" s="219"/>
      <c r="G25" s="220" t="s">
        <v>187</v>
      </c>
      <c r="H25" s="220"/>
      <c r="I25" s="220"/>
      <c r="J25" s="220"/>
      <c r="K25" s="221"/>
      <c r="L25" s="639"/>
      <c r="M25" s="587"/>
      <c r="N25" s="222"/>
      <c r="O25" s="223"/>
      <c r="P25" s="223"/>
      <c r="Q25" s="224"/>
      <c r="R25" s="224"/>
      <c r="S25" s="224"/>
      <c r="T25" s="225"/>
      <c r="U25" s="226"/>
      <c r="V25" s="226"/>
      <c r="W25" s="226"/>
      <c r="X25" s="213"/>
      <c r="Z25" s="217"/>
      <c r="AA25" s="217"/>
      <c r="AB25" s="217"/>
    </row>
    <row r="26" spans="1:28" ht="17.25" customHeight="1" outlineLevel="1" x14ac:dyDescent="0.25">
      <c r="B26" s="218"/>
      <c r="C26" s="218"/>
      <c r="D26" s="218"/>
      <c r="F26" s="219"/>
      <c r="G26" s="220" t="s">
        <v>188</v>
      </c>
      <c r="H26" s="220"/>
      <c r="I26" s="220"/>
      <c r="J26" s="220"/>
      <c r="K26" s="221"/>
      <c r="L26" s="639"/>
      <c r="M26" s="587"/>
      <c r="N26" s="222"/>
      <c r="O26" s="223"/>
      <c r="P26" s="223"/>
      <c r="Q26" s="224"/>
      <c r="R26" s="224"/>
      <c r="S26" s="224"/>
      <c r="T26" s="225"/>
      <c r="U26" s="226"/>
      <c r="V26" s="226"/>
      <c r="W26" s="226"/>
      <c r="X26" s="213"/>
      <c r="Z26" s="217"/>
      <c r="AA26" s="217"/>
      <c r="AB26" s="217"/>
    </row>
    <row r="27" spans="1:28" ht="15.75" customHeight="1" x14ac:dyDescent="0.25">
      <c r="D27" s="30"/>
      <c r="X27" s="213"/>
    </row>
    <row r="28" spans="1:28" ht="30" customHeight="1" x14ac:dyDescent="0.25">
      <c r="C28" s="519" t="s">
        <v>49</v>
      </c>
      <c r="D28" s="520"/>
      <c r="F28" s="680" t="s">
        <v>23</v>
      </c>
      <c r="G28" s="684" t="s">
        <v>189</v>
      </c>
      <c r="H28" s="685"/>
      <c r="I28" s="685"/>
      <c r="J28" s="685"/>
      <c r="K28" s="686"/>
      <c r="L28" s="693" t="s">
        <v>190</v>
      </c>
      <c r="M28" s="694"/>
      <c r="N28" s="699" t="s">
        <v>181</v>
      </c>
      <c r="O28" s="671" t="s">
        <v>44</v>
      </c>
      <c r="P28" s="672"/>
      <c r="Q28" s="593" t="s">
        <v>191</v>
      </c>
      <c r="R28" s="594"/>
      <c r="S28" s="795" t="s">
        <v>192</v>
      </c>
      <c r="T28" s="599" t="s">
        <v>193</v>
      </c>
      <c r="U28" s="600"/>
      <c r="V28" s="601"/>
      <c r="W28" s="605" t="s">
        <v>194</v>
      </c>
    </row>
    <row r="29" spans="1:28" ht="28.5" customHeight="1" x14ac:dyDescent="0.25">
      <c r="C29" s="521"/>
      <c r="D29" s="522"/>
      <c r="F29" s="681"/>
      <c r="G29" s="687"/>
      <c r="H29" s="688"/>
      <c r="I29" s="688"/>
      <c r="J29" s="688"/>
      <c r="K29" s="689"/>
      <c r="L29" s="695"/>
      <c r="M29" s="696"/>
      <c r="N29" s="700"/>
      <c r="O29" s="797" t="s">
        <v>195</v>
      </c>
      <c r="P29" s="652"/>
      <c r="Q29" s="595"/>
      <c r="R29" s="596"/>
      <c r="S29" s="796"/>
      <c r="T29" s="602"/>
      <c r="U29" s="603"/>
      <c r="V29" s="604"/>
      <c r="W29" s="606"/>
    </row>
    <row r="30" spans="1:28" ht="19.5" customHeight="1" x14ac:dyDescent="0.25">
      <c r="C30" s="523"/>
      <c r="D30" s="524"/>
      <c r="F30" s="683"/>
      <c r="G30" s="690"/>
      <c r="H30" s="691"/>
      <c r="I30" s="691"/>
      <c r="J30" s="691"/>
      <c r="K30" s="692"/>
      <c r="L30" s="610">
        <f>IF(SUM(L32:M38)=0,0,SUM(L32:M38))</f>
        <v>0</v>
      </c>
      <c r="M30" s="611"/>
      <c r="N30" s="227">
        <f t="shared" ref="N30" si="0">IF(L30=0,0,L30*$P$8*10^-3)</f>
        <v>0</v>
      </c>
      <c r="O30" s="608" t="str">
        <f>IF(L30="","",IF($T$5=0,"",(L30/$T$5)))</f>
        <v/>
      </c>
      <c r="P30" s="657"/>
      <c r="Q30" s="610">
        <f>IF(SUM(Q32:R38)=0,0,SUM(Q32:R38))</f>
        <v>0</v>
      </c>
      <c r="R30" s="611"/>
      <c r="S30" s="228" t="str">
        <f>IF(L30=0,"",L30-Q30)</f>
        <v/>
      </c>
      <c r="T30" s="612" t="str">
        <f>IF(L30=0,"",SUM(Q32:R38)/L30)</f>
        <v/>
      </c>
      <c r="U30" s="603"/>
      <c r="V30" s="604"/>
      <c r="W30" s="229"/>
    </row>
    <row r="31" spans="1:28" ht="3" customHeight="1" x14ac:dyDescent="0.25">
      <c r="D31" s="230"/>
      <c r="F31" s="218"/>
      <c r="G31" s="231"/>
      <c r="H31" s="231"/>
      <c r="I31" s="231"/>
      <c r="J31" s="231"/>
      <c r="K31" s="231"/>
      <c r="L31" s="552"/>
      <c r="M31" s="552"/>
      <c r="N31" s="232"/>
      <c r="S31" s="212"/>
    </row>
    <row r="32" spans="1:28" x14ac:dyDescent="0.25">
      <c r="D32" s="553" t="s">
        <v>53</v>
      </c>
      <c r="F32" s="233" t="s">
        <v>58</v>
      </c>
      <c r="G32" s="582" t="s">
        <v>238</v>
      </c>
      <c r="H32" s="583"/>
      <c r="I32" s="583"/>
      <c r="J32" s="583"/>
      <c r="K32" s="584"/>
      <c r="L32" s="639"/>
      <c r="M32" s="587"/>
      <c r="N32" s="234">
        <f>IF(L32=0,0,L32*$P$8*10^-3)</f>
        <v>0</v>
      </c>
      <c r="O32" s="780" t="str">
        <f t="shared" ref="O32:O42" si="1">IF(L32="","",IF($T$5=0,"",(L32/$T$5)))</f>
        <v/>
      </c>
      <c r="P32" s="781"/>
      <c r="Q32" s="639"/>
      <c r="R32" s="587"/>
      <c r="S32" s="235" t="str">
        <f t="shared" ref="S32:S42" si="2">IF(L32=0,"",L32-Q32)</f>
        <v/>
      </c>
      <c r="T32" s="777" t="str">
        <f>IF(L32=0,"",Q32/L32)</f>
        <v/>
      </c>
      <c r="U32" s="778"/>
      <c r="V32" s="779"/>
      <c r="W32" s="229"/>
    </row>
    <row r="33" spans="3:24" x14ac:dyDescent="0.25">
      <c r="D33" s="554"/>
      <c r="F33" s="236" t="s">
        <v>59</v>
      </c>
      <c r="G33" s="582" t="s">
        <v>237</v>
      </c>
      <c r="H33" s="583"/>
      <c r="I33" s="583"/>
      <c r="J33" s="583"/>
      <c r="K33" s="584"/>
      <c r="L33" s="639"/>
      <c r="M33" s="587"/>
      <c r="N33" s="237">
        <f t="shared" ref="N33:N42" si="3">IF(L33=0,0,L33*$P$8*10^-3)</f>
        <v>0</v>
      </c>
      <c r="O33" s="775" t="str">
        <f t="shared" si="1"/>
        <v/>
      </c>
      <c r="P33" s="776"/>
      <c r="Q33" s="639"/>
      <c r="R33" s="587"/>
      <c r="S33" s="235" t="str">
        <f t="shared" si="2"/>
        <v/>
      </c>
      <c r="T33" s="777" t="str">
        <f t="shared" ref="T33:T42" si="4">IF(L33=0,"",Q33/L33)</f>
        <v/>
      </c>
      <c r="U33" s="778"/>
      <c r="V33" s="779"/>
      <c r="W33" s="229"/>
    </row>
    <row r="34" spans="3:24" x14ac:dyDescent="0.25">
      <c r="D34" s="555"/>
      <c r="F34" s="236" t="s">
        <v>60</v>
      </c>
      <c r="G34" s="582" t="s">
        <v>103</v>
      </c>
      <c r="H34" s="583"/>
      <c r="I34" s="583"/>
      <c r="J34" s="583"/>
      <c r="K34" s="584"/>
      <c r="L34" s="639"/>
      <c r="M34" s="587"/>
      <c r="N34" s="237">
        <f t="shared" si="3"/>
        <v>0</v>
      </c>
      <c r="O34" s="775" t="str">
        <f t="shared" si="1"/>
        <v/>
      </c>
      <c r="P34" s="776"/>
      <c r="Q34" s="639"/>
      <c r="R34" s="587"/>
      <c r="S34" s="235" t="str">
        <f t="shared" si="2"/>
        <v/>
      </c>
      <c r="T34" s="777" t="str">
        <f t="shared" si="4"/>
        <v/>
      </c>
      <c r="U34" s="778"/>
      <c r="V34" s="779"/>
      <c r="W34" s="229"/>
    </row>
    <row r="35" spans="3:24" x14ac:dyDescent="0.25">
      <c r="D35" s="555"/>
      <c r="F35" s="236" t="s">
        <v>62</v>
      </c>
      <c r="G35" s="582"/>
      <c r="H35" s="583"/>
      <c r="I35" s="583"/>
      <c r="J35" s="583"/>
      <c r="K35" s="584"/>
      <c r="L35" s="639"/>
      <c r="M35" s="587"/>
      <c r="N35" s="237">
        <f t="shared" si="3"/>
        <v>0</v>
      </c>
      <c r="O35" s="775" t="str">
        <f t="shared" si="1"/>
        <v/>
      </c>
      <c r="P35" s="776"/>
      <c r="Q35" s="639"/>
      <c r="R35" s="587"/>
      <c r="S35" s="235" t="str">
        <f t="shared" si="2"/>
        <v/>
      </c>
      <c r="T35" s="777" t="str">
        <f t="shared" si="4"/>
        <v/>
      </c>
      <c r="U35" s="778"/>
      <c r="V35" s="779"/>
      <c r="W35" s="229"/>
    </row>
    <row r="36" spans="3:24" x14ac:dyDescent="0.25">
      <c r="D36" s="555"/>
      <c r="F36" s="236" t="s">
        <v>63</v>
      </c>
      <c r="G36" s="582"/>
      <c r="H36" s="583"/>
      <c r="I36" s="583"/>
      <c r="J36" s="583"/>
      <c r="K36" s="584"/>
      <c r="L36" s="639"/>
      <c r="M36" s="587"/>
      <c r="N36" s="237">
        <f t="shared" si="3"/>
        <v>0</v>
      </c>
      <c r="O36" s="775" t="str">
        <f t="shared" si="1"/>
        <v/>
      </c>
      <c r="P36" s="776"/>
      <c r="Q36" s="639"/>
      <c r="R36" s="587"/>
      <c r="S36" s="235" t="str">
        <f t="shared" si="2"/>
        <v/>
      </c>
      <c r="T36" s="777" t="str">
        <f t="shared" si="4"/>
        <v/>
      </c>
      <c r="U36" s="778"/>
      <c r="V36" s="779"/>
      <c r="W36" s="229"/>
    </row>
    <row r="37" spans="3:24" x14ac:dyDescent="0.25">
      <c r="D37" s="555"/>
      <c r="F37" s="236" t="s">
        <v>110</v>
      </c>
      <c r="G37" s="582"/>
      <c r="H37" s="583"/>
      <c r="I37" s="583"/>
      <c r="J37" s="583"/>
      <c r="K37" s="584"/>
      <c r="L37" s="639"/>
      <c r="M37" s="587"/>
      <c r="N37" s="237">
        <f t="shared" si="3"/>
        <v>0</v>
      </c>
      <c r="O37" s="775" t="str">
        <f t="shared" si="1"/>
        <v/>
      </c>
      <c r="P37" s="776"/>
      <c r="Q37" s="639"/>
      <c r="R37" s="587"/>
      <c r="S37" s="235" t="str">
        <f t="shared" si="2"/>
        <v/>
      </c>
      <c r="T37" s="777" t="str">
        <f t="shared" si="4"/>
        <v/>
      </c>
      <c r="U37" s="778"/>
      <c r="V37" s="779"/>
      <c r="W37" s="229"/>
    </row>
    <row r="38" spans="3:24" x14ac:dyDescent="0.25">
      <c r="D38" s="555"/>
      <c r="F38" s="236" t="s">
        <v>111</v>
      </c>
      <c r="G38" s="582"/>
      <c r="H38" s="583"/>
      <c r="I38" s="583"/>
      <c r="J38" s="583"/>
      <c r="K38" s="584"/>
      <c r="L38" s="639"/>
      <c r="M38" s="587"/>
      <c r="N38" s="237">
        <f t="shared" si="3"/>
        <v>0</v>
      </c>
      <c r="O38" s="775" t="str">
        <f t="shared" si="1"/>
        <v/>
      </c>
      <c r="P38" s="776"/>
      <c r="Q38" s="639"/>
      <c r="R38" s="587"/>
      <c r="S38" s="235" t="str">
        <f t="shared" si="2"/>
        <v/>
      </c>
      <c r="T38" s="777" t="str">
        <f t="shared" si="4"/>
        <v/>
      </c>
      <c r="U38" s="778"/>
      <c r="V38" s="779"/>
      <c r="W38" s="229"/>
    </row>
    <row r="39" spans="3:24" x14ac:dyDescent="0.25">
      <c r="D39" s="555"/>
      <c r="F39" s="236" t="s">
        <v>112</v>
      </c>
      <c r="G39" s="582"/>
      <c r="H39" s="583"/>
      <c r="I39" s="583"/>
      <c r="J39" s="583"/>
      <c r="K39" s="584"/>
      <c r="L39" s="639"/>
      <c r="M39" s="587"/>
      <c r="N39" s="237">
        <f t="shared" si="3"/>
        <v>0</v>
      </c>
      <c r="O39" s="775" t="str">
        <f t="shared" si="1"/>
        <v/>
      </c>
      <c r="P39" s="776"/>
      <c r="Q39" s="639"/>
      <c r="R39" s="587"/>
      <c r="S39" s="235" t="str">
        <f t="shared" si="2"/>
        <v/>
      </c>
      <c r="T39" s="777" t="str">
        <f t="shared" si="4"/>
        <v/>
      </c>
      <c r="U39" s="778"/>
      <c r="V39" s="779"/>
      <c r="W39" s="229"/>
    </row>
    <row r="40" spans="3:24" x14ac:dyDescent="0.25">
      <c r="D40" s="555"/>
      <c r="F40" s="236" t="s">
        <v>113</v>
      </c>
      <c r="G40" s="582"/>
      <c r="H40" s="583"/>
      <c r="I40" s="583"/>
      <c r="J40" s="583"/>
      <c r="K40" s="584"/>
      <c r="L40" s="639"/>
      <c r="M40" s="587"/>
      <c r="N40" s="237">
        <f t="shared" si="3"/>
        <v>0</v>
      </c>
      <c r="O40" s="775" t="str">
        <f t="shared" si="1"/>
        <v/>
      </c>
      <c r="P40" s="776"/>
      <c r="Q40" s="639"/>
      <c r="R40" s="587"/>
      <c r="S40" s="235" t="str">
        <f t="shared" si="2"/>
        <v/>
      </c>
      <c r="T40" s="777" t="str">
        <f t="shared" si="4"/>
        <v/>
      </c>
      <c r="U40" s="778"/>
      <c r="V40" s="779"/>
      <c r="W40" s="229"/>
    </row>
    <row r="41" spans="3:24" x14ac:dyDescent="0.25">
      <c r="D41" s="555"/>
      <c r="F41" s="236" t="s">
        <v>233</v>
      </c>
      <c r="G41" s="582"/>
      <c r="H41" s="583"/>
      <c r="I41" s="583"/>
      <c r="J41" s="583"/>
      <c r="K41" s="584"/>
      <c r="L41" s="639"/>
      <c r="M41" s="587"/>
      <c r="N41" s="237">
        <f t="shared" si="3"/>
        <v>0</v>
      </c>
      <c r="O41" s="775" t="str">
        <f t="shared" si="1"/>
        <v/>
      </c>
      <c r="P41" s="776"/>
      <c r="Q41" s="639"/>
      <c r="R41" s="587"/>
      <c r="S41" s="235" t="str">
        <f t="shared" si="2"/>
        <v/>
      </c>
      <c r="T41" s="777" t="str">
        <f t="shared" si="4"/>
        <v/>
      </c>
      <c r="U41" s="778"/>
      <c r="V41" s="779"/>
      <c r="W41" s="229"/>
    </row>
    <row r="42" spans="3:24" x14ac:dyDescent="0.25">
      <c r="D42" s="556"/>
      <c r="F42" s="236" t="s">
        <v>234</v>
      </c>
      <c r="G42" s="582"/>
      <c r="H42" s="583"/>
      <c r="I42" s="583"/>
      <c r="J42" s="583"/>
      <c r="K42" s="584"/>
      <c r="L42" s="639"/>
      <c r="M42" s="587"/>
      <c r="N42" s="237">
        <f t="shared" si="3"/>
        <v>0</v>
      </c>
      <c r="O42" s="775" t="str">
        <f t="shared" si="1"/>
        <v/>
      </c>
      <c r="P42" s="776"/>
      <c r="Q42" s="639"/>
      <c r="R42" s="587"/>
      <c r="S42" s="235" t="str">
        <f t="shared" si="2"/>
        <v/>
      </c>
      <c r="T42" s="777" t="str">
        <f t="shared" si="4"/>
        <v/>
      </c>
      <c r="U42" s="778"/>
      <c r="V42" s="779"/>
      <c r="W42" s="229"/>
    </row>
    <row r="44" spans="3:24" x14ac:dyDescent="0.25">
      <c r="C44" s="519" t="s">
        <v>49</v>
      </c>
      <c r="D44" s="520"/>
      <c r="F44" s="731" t="s">
        <v>199</v>
      </c>
      <c r="G44" s="735" t="s">
        <v>200</v>
      </c>
      <c r="H44" s="736"/>
      <c r="I44" s="736"/>
      <c r="J44" s="736"/>
      <c r="K44" s="737"/>
      <c r="L44" s="887" t="s">
        <v>190</v>
      </c>
      <c r="M44" s="568"/>
      <c r="N44" s="889" t="s">
        <v>181</v>
      </c>
      <c r="O44" s="874" t="s">
        <v>44</v>
      </c>
      <c r="P44" s="875"/>
      <c r="Q44" s="567" t="s">
        <v>191</v>
      </c>
      <c r="R44" s="876"/>
      <c r="S44" s="773" t="s">
        <v>192</v>
      </c>
      <c r="T44" s="573" t="s">
        <v>193</v>
      </c>
      <c r="U44" s="880"/>
      <c r="V44" s="881"/>
      <c r="W44" s="576" t="s">
        <v>194</v>
      </c>
    </row>
    <row r="45" spans="3:24" x14ac:dyDescent="0.25">
      <c r="C45" s="521"/>
      <c r="D45" s="522"/>
      <c r="F45" s="732"/>
      <c r="G45" s="738"/>
      <c r="H45" s="739"/>
      <c r="I45" s="739"/>
      <c r="J45" s="739"/>
      <c r="K45" s="740"/>
      <c r="L45" s="746"/>
      <c r="M45" s="888"/>
      <c r="N45" s="890"/>
      <c r="O45" s="772" t="s">
        <v>195</v>
      </c>
      <c r="P45" s="886"/>
      <c r="Q45" s="877"/>
      <c r="R45" s="878"/>
      <c r="S45" s="879"/>
      <c r="T45" s="882"/>
      <c r="U45" s="883"/>
      <c r="V45" s="884"/>
      <c r="W45" s="885"/>
    </row>
    <row r="46" spans="3:24" x14ac:dyDescent="0.25">
      <c r="C46" s="523"/>
      <c r="D46" s="524"/>
      <c r="F46" s="758"/>
      <c r="G46" s="741"/>
      <c r="H46" s="742"/>
      <c r="I46" s="742"/>
      <c r="J46" s="742"/>
      <c r="K46" s="743"/>
      <c r="L46" s="547">
        <f>IF(SUM(L48:M55)=0,0,SUM(L48:M55))</f>
        <v>0</v>
      </c>
      <c r="M46" s="548"/>
      <c r="N46" s="241">
        <f t="shared" ref="N46" si="5">IF(L46=0,0,L46*$P$8*10^-3)</f>
        <v>0</v>
      </c>
      <c r="O46" s="759" t="str">
        <f>IF(L46="","",IF($T$5=0,"",(L46/$T$5)))</f>
        <v/>
      </c>
      <c r="P46" s="657"/>
      <c r="Q46" s="547">
        <f>IF(SUM(Q48:R54)=0,0,SUM(Q48:R54))</f>
        <v>0</v>
      </c>
      <c r="R46" s="548"/>
      <c r="S46" s="242" t="str">
        <f t="shared" ref="S46:S55" si="6">IF(L46=0,"",L46-Q46)</f>
        <v/>
      </c>
      <c r="T46" s="549" t="str">
        <f>IF(L46=0,"",SUM(Q48:R54)/L46)</f>
        <v/>
      </c>
      <c r="U46" s="550"/>
      <c r="V46" s="551"/>
      <c r="W46" s="229"/>
    </row>
    <row r="47" spans="3:24" ht="17.25" x14ac:dyDescent="0.25">
      <c r="D47" s="230"/>
      <c r="F47" s="218"/>
      <c r="G47" s="231"/>
      <c r="H47" s="231"/>
      <c r="I47" s="243"/>
      <c r="J47" s="243"/>
      <c r="K47" s="243"/>
      <c r="L47" s="635"/>
      <c r="M47" s="635"/>
      <c r="N47" s="212"/>
      <c r="O47" s="212"/>
      <c r="P47" s="212"/>
      <c r="T47" s="244"/>
      <c r="U47" s="244"/>
      <c r="V47" s="244"/>
      <c r="X47" s="212"/>
    </row>
    <row r="48" spans="3:24" x14ac:dyDescent="0.25">
      <c r="D48" s="553" t="s">
        <v>53</v>
      </c>
      <c r="F48" s="245" t="s">
        <v>201</v>
      </c>
      <c r="G48" s="557" t="s">
        <v>202</v>
      </c>
      <c r="H48" s="558"/>
      <c r="I48" s="558"/>
      <c r="J48" s="558"/>
      <c r="K48" s="559"/>
      <c r="L48" s="639"/>
      <c r="M48" s="587"/>
      <c r="N48" s="246">
        <f t="shared" ref="N48:N55" si="7">IF(L48=0,0,L48*$P$8*10^-3)</f>
        <v>0</v>
      </c>
      <c r="O48" s="759" t="str">
        <f t="shared" ref="O48:O55" si="8">IF(L48="","",IF($T$5=0,"",(L48/$T$5)))</f>
        <v/>
      </c>
      <c r="P48" s="657"/>
      <c r="Q48" s="639"/>
      <c r="R48" s="587"/>
      <c r="S48" s="242" t="str">
        <f t="shared" si="6"/>
        <v/>
      </c>
      <c r="T48" s="518" t="str">
        <f>IF(L48=0,"",Q48/L48)</f>
        <v/>
      </c>
      <c r="U48" s="518"/>
      <c r="V48" s="518"/>
      <c r="W48" s="229"/>
    </row>
    <row r="49" spans="2:24" x14ac:dyDescent="0.25">
      <c r="D49" s="554"/>
      <c r="F49" s="247" t="s">
        <v>203</v>
      </c>
      <c r="G49" s="511" t="s">
        <v>204</v>
      </c>
      <c r="H49" s="512"/>
      <c r="I49" s="512"/>
      <c r="J49" s="512"/>
      <c r="K49" s="513"/>
      <c r="L49" s="639"/>
      <c r="M49" s="587"/>
      <c r="N49" s="248">
        <f t="shared" si="7"/>
        <v>0</v>
      </c>
      <c r="O49" s="759" t="str">
        <f t="shared" si="8"/>
        <v/>
      </c>
      <c r="P49" s="657"/>
      <c r="Q49" s="639"/>
      <c r="R49" s="587"/>
      <c r="S49" s="249" t="str">
        <f t="shared" si="6"/>
        <v/>
      </c>
      <c r="T49" s="518" t="str">
        <f t="shared" ref="T49:T55" si="9">IF(L49=0,"",Q49/L49)</f>
        <v/>
      </c>
      <c r="U49" s="518"/>
      <c r="V49" s="518"/>
      <c r="W49" s="229"/>
    </row>
    <row r="50" spans="2:24" x14ac:dyDescent="0.25">
      <c r="D50" s="555"/>
      <c r="F50" s="247" t="s">
        <v>205</v>
      </c>
      <c r="G50" s="511" t="s">
        <v>206</v>
      </c>
      <c r="H50" s="512"/>
      <c r="I50" s="512"/>
      <c r="J50" s="512"/>
      <c r="K50" s="513"/>
      <c r="L50" s="639"/>
      <c r="M50" s="587"/>
      <c r="N50" s="248">
        <f t="shared" si="7"/>
        <v>0</v>
      </c>
      <c r="O50" s="759" t="str">
        <f t="shared" si="8"/>
        <v/>
      </c>
      <c r="P50" s="657"/>
      <c r="Q50" s="639"/>
      <c r="R50" s="587"/>
      <c r="S50" s="249" t="str">
        <f t="shared" si="6"/>
        <v/>
      </c>
      <c r="T50" s="518" t="str">
        <f t="shared" si="9"/>
        <v/>
      </c>
      <c r="U50" s="518"/>
      <c r="V50" s="518"/>
      <c r="W50" s="229"/>
    </row>
    <row r="51" spans="2:24" x14ac:dyDescent="0.25">
      <c r="D51" s="555"/>
      <c r="F51" s="247" t="s">
        <v>207</v>
      </c>
      <c r="G51" s="511"/>
      <c r="H51" s="512"/>
      <c r="I51" s="512"/>
      <c r="J51" s="512"/>
      <c r="K51" s="513"/>
      <c r="L51" s="639"/>
      <c r="M51" s="587"/>
      <c r="N51" s="248">
        <f t="shared" si="7"/>
        <v>0</v>
      </c>
      <c r="O51" s="759" t="str">
        <f t="shared" si="8"/>
        <v/>
      </c>
      <c r="P51" s="657"/>
      <c r="Q51" s="639"/>
      <c r="R51" s="587"/>
      <c r="S51" s="249" t="str">
        <f t="shared" si="6"/>
        <v/>
      </c>
      <c r="T51" s="518" t="str">
        <f t="shared" si="9"/>
        <v/>
      </c>
      <c r="U51" s="518"/>
      <c r="V51" s="518"/>
      <c r="W51" s="229"/>
    </row>
    <row r="52" spans="2:24" x14ac:dyDescent="0.25">
      <c r="D52" s="555"/>
      <c r="F52" s="247" t="s">
        <v>208</v>
      </c>
      <c r="G52" s="511"/>
      <c r="H52" s="512"/>
      <c r="I52" s="512"/>
      <c r="J52" s="512"/>
      <c r="K52" s="513"/>
      <c r="L52" s="639"/>
      <c r="M52" s="587"/>
      <c r="N52" s="248">
        <f t="shared" si="7"/>
        <v>0</v>
      </c>
      <c r="O52" s="759" t="str">
        <f t="shared" si="8"/>
        <v/>
      </c>
      <c r="P52" s="657"/>
      <c r="Q52" s="639"/>
      <c r="R52" s="587"/>
      <c r="S52" s="249" t="str">
        <f t="shared" si="6"/>
        <v/>
      </c>
      <c r="T52" s="518" t="str">
        <f t="shared" si="9"/>
        <v/>
      </c>
      <c r="U52" s="518"/>
      <c r="V52" s="518"/>
      <c r="W52" s="229"/>
    </row>
    <row r="53" spans="2:24" x14ac:dyDescent="0.25">
      <c r="D53" s="555"/>
      <c r="F53" s="247" t="s">
        <v>209</v>
      </c>
      <c r="G53" s="511"/>
      <c r="H53" s="512"/>
      <c r="I53" s="512"/>
      <c r="J53" s="512"/>
      <c r="K53" s="513"/>
      <c r="L53" s="639"/>
      <c r="M53" s="587"/>
      <c r="N53" s="248">
        <f t="shared" si="7"/>
        <v>0</v>
      </c>
      <c r="O53" s="759" t="str">
        <f t="shared" si="8"/>
        <v/>
      </c>
      <c r="P53" s="657"/>
      <c r="Q53" s="639"/>
      <c r="R53" s="587"/>
      <c r="S53" s="249" t="str">
        <f t="shared" si="6"/>
        <v/>
      </c>
      <c r="T53" s="518" t="str">
        <f t="shared" si="9"/>
        <v/>
      </c>
      <c r="U53" s="518"/>
      <c r="V53" s="518"/>
      <c r="W53" s="229"/>
    </row>
    <row r="54" spans="2:24" x14ac:dyDescent="0.25">
      <c r="D54" s="555"/>
      <c r="F54" s="247" t="s">
        <v>210</v>
      </c>
      <c r="G54" s="511"/>
      <c r="H54" s="512"/>
      <c r="I54" s="512"/>
      <c r="J54" s="512"/>
      <c r="K54" s="513"/>
      <c r="L54" s="639"/>
      <c r="M54" s="587"/>
      <c r="N54" s="248">
        <f t="shared" si="7"/>
        <v>0</v>
      </c>
      <c r="O54" s="759" t="str">
        <f t="shared" si="8"/>
        <v/>
      </c>
      <c r="P54" s="657"/>
      <c r="Q54" s="639"/>
      <c r="R54" s="587"/>
      <c r="S54" s="250" t="str">
        <f t="shared" si="6"/>
        <v/>
      </c>
      <c r="T54" s="518" t="str">
        <f t="shared" si="9"/>
        <v/>
      </c>
      <c r="U54" s="518"/>
      <c r="V54" s="518"/>
      <c r="W54" s="229"/>
    </row>
    <row r="55" spans="2:24" x14ac:dyDescent="0.25">
      <c r="D55" s="556"/>
      <c r="F55" s="251" t="s">
        <v>211</v>
      </c>
      <c r="G55" s="660"/>
      <c r="H55" s="661"/>
      <c r="I55" s="661"/>
      <c r="J55" s="661"/>
      <c r="K55" s="662"/>
      <c r="L55" s="639"/>
      <c r="M55" s="587"/>
      <c r="N55" s="252">
        <f t="shared" si="7"/>
        <v>0</v>
      </c>
      <c r="O55" s="759" t="str">
        <f t="shared" si="8"/>
        <v/>
      </c>
      <c r="P55" s="657"/>
      <c r="Q55" s="639"/>
      <c r="R55" s="587"/>
      <c r="S55" s="253" t="str">
        <f t="shared" si="6"/>
        <v/>
      </c>
      <c r="T55" s="563" t="str">
        <f t="shared" si="9"/>
        <v/>
      </c>
      <c r="U55" s="563"/>
      <c r="V55" s="563"/>
      <c r="W55" s="229"/>
    </row>
    <row r="57" spans="2:24" x14ac:dyDescent="0.25">
      <c r="C57" s="519" t="s">
        <v>49</v>
      </c>
      <c r="D57" s="520"/>
      <c r="F57" s="525" t="s">
        <v>212</v>
      </c>
      <c r="G57" s="528" t="s">
        <v>213</v>
      </c>
      <c r="H57" s="529"/>
      <c r="I57" s="529"/>
      <c r="J57" s="529"/>
      <c r="K57" s="530"/>
      <c r="L57" s="537" t="s">
        <v>190</v>
      </c>
      <c r="M57" s="538"/>
      <c r="N57" s="541" t="s">
        <v>181</v>
      </c>
      <c r="O57" s="658" t="s">
        <v>44</v>
      </c>
      <c r="P57" s="659"/>
      <c r="Q57" s="543" t="s">
        <v>191</v>
      </c>
      <c r="R57" s="544"/>
      <c r="S57" s="643" t="s">
        <v>192</v>
      </c>
      <c r="T57" s="645" t="s">
        <v>193</v>
      </c>
      <c r="U57" s="646"/>
      <c r="V57" s="647"/>
      <c r="W57" s="509" t="s">
        <v>194</v>
      </c>
    </row>
    <row r="58" spans="2:24" x14ac:dyDescent="0.25">
      <c r="C58" s="521"/>
      <c r="D58" s="522"/>
      <c r="F58" s="526"/>
      <c r="G58" s="531"/>
      <c r="H58" s="532"/>
      <c r="I58" s="532"/>
      <c r="J58" s="532"/>
      <c r="K58" s="533"/>
      <c r="L58" s="539"/>
      <c r="M58" s="540"/>
      <c r="N58" s="542"/>
      <c r="O58" s="651" t="s">
        <v>195</v>
      </c>
      <c r="P58" s="652"/>
      <c r="Q58" s="545"/>
      <c r="R58" s="546"/>
      <c r="S58" s="644"/>
      <c r="T58" s="648"/>
      <c r="U58" s="649"/>
      <c r="V58" s="650"/>
      <c r="W58" s="510"/>
    </row>
    <row r="59" spans="2:24" x14ac:dyDescent="0.25">
      <c r="C59" s="523"/>
      <c r="D59" s="524"/>
      <c r="F59" s="655"/>
      <c r="G59" s="534"/>
      <c r="H59" s="535"/>
      <c r="I59" s="535"/>
      <c r="J59" s="535"/>
      <c r="K59" s="536"/>
      <c r="L59" s="653">
        <f>L61</f>
        <v>0</v>
      </c>
      <c r="M59" s="654"/>
      <c r="N59" s="254">
        <f t="shared" ref="N59" si="10">IF(L59=0,0,L59*$P$8*10^-3)</f>
        <v>0</v>
      </c>
      <c r="O59" s="656" t="str">
        <f>IF(L59="","",IF($T$5=0,"",(L59/$T$5)))</f>
        <v/>
      </c>
      <c r="P59" s="657"/>
      <c r="Q59" s="653">
        <f>IF(SUM(Q61:R67)=0,0,SUM(Q61:R67))</f>
        <v>0</v>
      </c>
      <c r="R59" s="654"/>
      <c r="S59" s="254" t="str">
        <f t="shared" ref="S59:S61" si="11">IF(L59=0,"",L59-Q59)</f>
        <v/>
      </c>
      <c r="T59" s="648" t="str">
        <f>IF(L59=0,"",SUM(Q61:R67)/L59)</f>
        <v/>
      </c>
      <c r="U59" s="649"/>
      <c r="V59" s="650"/>
      <c r="W59" s="229"/>
    </row>
    <row r="60" spans="2:24" ht="17.25" x14ac:dyDescent="0.25">
      <c r="D60" s="230"/>
      <c r="F60" s="218"/>
      <c r="G60" s="231"/>
      <c r="H60" s="231"/>
      <c r="I60" s="231"/>
      <c r="J60" s="243"/>
      <c r="K60" s="243"/>
      <c r="L60" s="635"/>
      <c r="M60" s="635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</row>
    <row r="61" spans="2:24" x14ac:dyDescent="0.25">
      <c r="D61" s="218"/>
      <c r="F61" s="255" t="s">
        <v>214</v>
      </c>
      <c r="G61" s="636" t="s">
        <v>215</v>
      </c>
      <c r="H61" s="637"/>
      <c r="I61" s="637"/>
      <c r="J61" s="637"/>
      <c r="K61" s="638"/>
      <c r="L61" s="639"/>
      <c r="M61" s="587"/>
      <c r="N61" s="256">
        <f t="shared" ref="N61" si="12">IF(L61=0,0,L61*$P$8*10^-3)</f>
        <v>0</v>
      </c>
      <c r="O61" s="640" t="str">
        <f>IF(L61=0,"",(L61/$T$5))</f>
        <v/>
      </c>
      <c r="P61" s="587"/>
      <c r="Q61" s="641"/>
      <c r="R61" s="587"/>
      <c r="S61" s="256" t="str">
        <f t="shared" si="11"/>
        <v/>
      </c>
      <c r="T61" s="642" t="str">
        <f>IF(Q61=0,"",L61/Q61)</f>
        <v/>
      </c>
      <c r="U61" s="642"/>
      <c r="V61" s="642"/>
      <c r="W61" s="257" t="str">
        <f>IF(R61=0," ",(CONCATENATE(#REF!," / ",R61)))</f>
        <v xml:space="preserve"> </v>
      </c>
    </row>
    <row r="63" spans="2:24" x14ac:dyDescent="0.25">
      <c r="B63" s="613" t="s">
        <v>46</v>
      </c>
      <c r="C63" s="600"/>
      <c r="D63" s="520"/>
      <c r="F63" s="616" t="s">
        <v>216</v>
      </c>
      <c r="G63" s="616"/>
      <c r="H63" s="616"/>
      <c r="I63" s="616"/>
      <c r="J63" s="616"/>
      <c r="K63" s="616"/>
      <c r="L63" s="616"/>
      <c r="M63" s="616"/>
      <c r="N63" s="616"/>
      <c r="O63" s="616"/>
      <c r="P63" s="616"/>
      <c r="Q63" s="616"/>
      <c r="R63" s="616"/>
      <c r="S63" s="616"/>
      <c r="T63" s="616"/>
      <c r="U63" s="616"/>
      <c r="V63" s="616"/>
      <c r="W63" s="616"/>
    </row>
    <row r="64" spans="2:24" x14ac:dyDescent="0.25">
      <c r="B64" s="614"/>
      <c r="C64" s="615"/>
      <c r="D64" s="522"/>
      <c r="F64" s="616"/>
      <c r="G64" s="616"/>
      <c r="H64" s="616"/>
      <c r="I64" s="616"/>
      <c r="J64" s="616"/>
      <c r="K64" s="616"/>
      <c r="L64" s="616"/>
      <c r="M64" s="616"/>
      <c r="N64" s="616"/>
      <c r="O64" s="616"/>
      <c r="P64" s="616"/>
      <c r="Q64" s="616"/>
      <c r="R64" s="616"/>
      <c r="S64" s="616"/>
      <c r="T64" s="616"/>
      <c r="U64" s="616"/>
      <c r="V64" s="616"/>
      <c r="W64" s="616"/>
    </row>
    <row r="65" spans="2:23" x14ac:dyDescent="0.25">
      <c r="B65" s="614"/>
      <c r="C65" s="615"/>
      <c r="D65" s="522"/>
      <c r="F65" s="616"/>
      <c r="G65" s="617"/>
      <c r="H65" s="617"/>
      <c r="I65" s="617"/>
      <c r="J65" s="617"/>
      <c r="K65" s="617"/>
      <c r="L65" s="619" t="s">
        <v>217</v>
      </c>
      <c r="M65" s="620"/>
      <c r="N65" s="625" t="s">
        <v>181</v>
      </c>
      <c r="O65" s="633" t="s">
        <v>44</v>
      </c>
      <c r="P65" s="634"/>
      <c r="Q65" s="628"/>
      <c r="R65" s="752"/>
      <c r="S65" s="600"/>
      <c r="T65" s="600"/>
      <c r="U65" s="600"/>
      <c r="V65" s="600"/>
      <c r="W65" s="520"/>
    </row>
    <row r="66" spans="2:23" x14ac:dyDescent="0.25">
      <c r="B66" s="614"/>
      <c r="C66" s="615"/>
      <c r="D66" s="522"/>
      <c r="F66" s="616"/>
      <c r="G66" s="617"/>
      <c r="H66" s="617"/>
      <c r="I66" s="617"/>
      <c r="J66" s="617"/>
      <c r="K66" s="617"/>
      <c r="L66" s="621"/>
      <c r="M66" s="622"/>
      <c r="N66" s="626"/>
      <c r="O66" s="629" t="s">
        <v>218</v>
      </c>
      <c r="P66" s="579"/>
      <c r="Q66" s="720"/>
      <c r="R66" s="753"/>
      <c r="S66" s="552"/>
      <c r="T66" s="552"/>
      <c r="U66" s="552"/>
      <c r="V66" s="552"/>
      <c r="W66" s="522"/>
    </row>
    <row r="67" spans="2:23" x14ac:dyDescent="0.25">
      <c r="B67" s="614"/>
      <c r="C67" s="615"/>
      <c r="D67" s="522"/>
      <c r="F67" s="616"/>
      <c r="G67" s="617"/>
      <c r="H67" s="617"/>
      <c r="I67" s="617"/>
      <c r="J67" s="617"/>
      <c r="K67" s="617"/>
      <c r="L67" s="623"/>
      <c r="M67" s="624"/>
      <c r="N67" s="627"/>
      <c r="O67" s="630"/>
      <c r="P67" s="631"/>
      <c r="Q67" s="754"/>
      <c r="R67" s="753"/>
      <c r="S67" s="552"/>
      <c r="T67" s="552"/>
      <c r="U67" s="552"/>
      <c r="V67" s="552"/>
      <c r="W67" s="522"/>
    </row>
    <row r="68" spans="2:23" x14ac:dyDescent="0.25">
      <c r="B68" s="523"/>
      <c r="C68" s="603"/>
      <c r="D68" s="524"/>
      <c r="F68" s="618"/>
      <c r="G68" s="618"/>
      <c r="H68" s="618"/>
      <c r="I68" s="618"/>
      <c r="J68" s="618"/>
      <c r="K68" s="618"/>
      <c r="L68" s="676">
        <f>L74+L91+L105</f>
        <v>0</v>
      </c>
      <c r="M68" s="677"/>
      <c r="N68" s="258">
        <f>L68*$P$9</f>
        <v>0</v>
      </c>
      <c r="O68" s="678" t="str">
        <f>IF(L68=0,"",L68/$T$5)</f>
        <v/>
      </c>
      <c r="P68" s="679"/>
      <c r="Q68" s="523"/>
      <c r="R68" s="603"/>
      <c r="S68" s="603"/>
      <c r="T68" s="603"/>
      <c r="U68" s="603"/>
      <c r="V68" s="603"/>
      <c r="W68" s="524"/>
    </row>
    <row r="69" spans="2:23" x14ac:dyDescent="0.25">
      <c r="D69" s="30"/>
    </row>
    <row r="71" spans="2:23" x14ac:dyDescent="0.25">
      <c r="C71" s="519" t="s">
        <v>49</v>
      </c>
      <c r="D71" s="520"/>
      <c r="F71" s="680" t="s">
        <v>23</v>
      </c>
      <c r="G71" s="684" t="s">
        <v>189</v>
      </c>
      <c r="H71" s="685"/>
      <c r="I71" s="685"/>
      <c r="J71" s="685"/>
      <c r="K71" s="686"/>
      <c r="L71" s="693" t="s">
        <v>219</v>
      </c>
      <c r="M71" s="694"/>
      <c r="N71" s="699" t="s">
        <v>181</v>
      </c>
      <c r="O71" s="671" t="s">
        <v>44</v>
      </c>
      <c r="P71" s="672"/>
      <c r="Q71" s="593" t="s">
        <v>191</v>
      </c>
      <c r="R71" s="594"/>
      <c r="S71" s="597" t="s">
        <v>192</v>
      </c>
      <c r="T71" s="599" t="s">
        <v>193</v>
      </c>
      <c r="U71" s="600"/>
      <c r="V71" s="601"/>
      <c r="W71" s="605" t="s">
        <v>194</v>
      </c>
    </row>
    <row r="72" spans="2:23" x14ac:dyDescent="0.25">
      <c r="C72" s="521"/>
      <c r="D72" s="522"/>
      <c r="F72" s="681"/>
      <c r="G72" s="687"/>
      <c r="H72" s="688"/>
      <c r="I72" s="688"/>
      <c r="J72" s="688"/>
      <c r="K72" s="689"/>
      <c r="L72" s="695"/>
      <c r="M72" s="696"/>
      <c r="N72" s="700"/>
      <c r="O72" s="607" t="s">
        <v>220</v>
      </c>
      <c r="P72" s="579"/>
      <c r="Q72" s="595"/>
      <c r="R72" s="596"/>
      <c r="S72" s="598"/>
      <c r="T72" s="602"/>
      <c r="U72" s="603"/>
      <c r="V72" s="604"/>
      <c r="W72" s="606"/>
    </row>
    <row r="73" spans="2:23" x14ac:dyDescent="0.25">
      <c r="C73" s="614"/>
      <c r="D73" s="522"/>
      <c r="F73" s="681"/>
      <c r="G73" s="687"/>
      <c r="H73" s="688"/>
      <c r="I73" s="688"/>
      <c r="J73" s="688"/>
      <c r="K73" s="689"/>
      <c r="L73" s="697"/>
      <c r="M73" s="698"/>
      <c r="N73" s="701"/>
      <c r="O73" s="630"/>
      <c r="P73" s="631"/>
      <c r="Q73" s="259"/>
      <c r="R73" s="260"/>
      <c r="S73" s="259"/>
      <c r="T73" s="261"/>
      <c r="U73" s="262"/>
      <c r="V73" s="263"/>
      <c r="W73" s="264"/>
    </row>
    <row r="74" spans="2:23" x14ac:dyDescent="0.25">
      <c r="C74" s="523"/>
      <c r="D74" s="524"/>
      <c r="F74" s="762"/>
      <c r="G74" s="690"/>
      <c r="H74" s="691"/>
      <c r="I74" s="691"/>
      <c r="J74" s="691"/>
      <c r="K74" s="692"/>
      <c r="L74" s="608">
        <f>IF(SUM(L76:M82)=0,0,SUM(L76:M82))</f>
        <v>0</v>
      </c>
      <c r="M74" s="609"/>
      <c r="N74" s="227">
        <f>L74*$P$9</f>
        <v>0</v>
      </c>
      <c r="O74" s="608" t="str">
        <f>IF(L74="","",IF($T$5=0,"",(L74/$T$5)))</f>
        <v/>
      </c>
      <c r="P74" s="657"/>
      <c r="Q74" s="610">
        <f>IF(SUM(Q76:R82)=0,0,SUM(Q76:R82))</f>
        <v>0</v>
      </c>
      <c r="R74" s="611"/>
      <c r="S74" s="265" t="str">
        <f t="shared" ref="S74:S86" si="13">IF(L74=0,"",L74-Q74)</f>
        <v/>
      </c>
      <c r="T74" s="612" t="str">
        <f>IF(L74=0,"",SUM(Q76:R82)/L74)</f>
        <v/>
      </c>
      <c r="U74" s="603"/>
      <c r="V74" s="604"/>
      <c r="W74" s="229" t="str">
        <f>IF(D77=0,"",SUM(H78:H80)/D77)</f>
        <v/>
      </c>
    </row>
    <row r="75" spans="2:23" ht="17.25" x14ac:dyDescent="0.25">
      <c r="D75" s="230"/>
      <c r="F75" s="218"/>
      <c r="G75" s="231"/>
      <c r="H75" s="231"/>
      <c r="I75" s="231"/>
      <c r="J75" s="231"/>
      <c r="K75" s="231"/>
      <c r="L75" s="552"/>
      <c r="M75" s="552"/>
      <c r="N75" s="232"/>
    </row>
    <row r="76" spans="2:23" x14ac:dyDescent="0.25">
      <c r="D76" s="553" t="s">
        <v>53</v>
      </c>
      <c r="F76" s="233" t="s">
        <v>58</v>
      </c>
      <c r="G76" s="582" t="s">
        <v>238</v>
      </c>
      <c r="H76" s="583"/>
      <c r="I76" s="583"/>
      <c r="J76" s="583"/>
      <c r="K76" s="584"/>
      <c r="L76" s="639"/>
      <c r="M76" s="587"/>
      <c r="N76" s="234">
        <f t="shared" ref="N76:N86" si="14">L76*$P$9</f>
        <v>0</v>
      </c>
      <c r="O76" s="665" t="str">
        <f t="shared" ref="O76:O86" si="15">IF(L76="","",IF($T$5=0,"",(L76/$T$5)))</f>
        <v/>
      </c>
      <c r="P76" s="757"/>
      <c r="Q76" s="639"/>
      <c r="R76" s="587"/>
      <c r="S76" s="266" t="str">
        <f t="shared" si="13"/>
        <v/>
      </c>
      <c r="T76" s="588" t="str">
        <f>IF(L76=0,"",Q76/L76)</f>
        <v/>
      </c>
      <c r="U76" s="588"/>
      <c r="V76" s="588"/>
      <c r="W76" s="229" t="str">
        <f>IF(R76=0," ",(CONCATENATE(#REF!," / ",R76)))</f>
        <v xml:space="preserve"> </v>
      </c>
    </row>
    <row r="77" spans="2:23" x14ac:dyDescent="0.25">
      <c r="D77" s="554"/>
      <c r="F77" s="236" t="s">
        <v>59</v>
      </c>
      <c r="G77" s="582" t="s">
        <v>237</v>
      </c>
      <c r="H77" s="583"/>
      <c r="I77" s="583"/>
      <c r="J77" s="583"/>
      <c r="K77" s="584"/>
      <c r="L77" s="639"/>
      <c r="M77" s="587"/>
      <c r="N77" s="237">
        <f t="shared" si="14"/>
        <v>0</v>
      </c>
      <c r="O77" s="665" t="str">
        <f t="shared" si="15"/>
        <v/>
      </c>
      <c r="P77" s="757"/>
      <c r="Q77" s="639"/>
      <c r="R77" s="587"/>
      <c r="S77" s="268" t="str">
        <f t="shared" si="13"/>
        <v/>
      </c>
      <c r="T77" s="588" t="str">
        <f t="shared" ref="T77:T86" si="16">IF(L77=0,"",Q77/L77)</f>
        <v/>
      </c>
      <c r="U77" s="588"/>
      <c r="V77" s="588"/>
      <c r="W77" s="229" t="str">
        <f>IF(R77=0," ",(CONCATENATE(#REF!," / ",R77)))</f>
        <v xml:space="preserve"> </v>
      </c>
    </row>
    <row r="78" spans="2:23" x14ac:dyDescent="0.25">
      <c r="D78" s="555"/>
      <c r="F78" s="236" t="s">
        <v>60</v>
      </c>
      <c r="G78" s="582" t="s">
        <v>103</v>
      </c>
      <c r="H78" s="583"/>
      <c r="I78" s="583"/>
      <c r="J78" s="583"/>
      <c r="K78" s="584"/>
      <c r="L78" s="639"/>
      <c r="M78" s="587"/>
      <c r="N78" s="237">
        <f t="shared" si="14"/>
        <v>0</v>
      </c>
      <c r="O78" s="665" t="str">
        <f t="shared" si="15"/>
        <v/>
      </c>
      <c r="P78" s="757"/>
      <c r="Q78" s="639"/>
      <c r="R78" s="587"/>
      <c r="S78" s="268" t="str">
        <f t="shared" si="13"/>
        <v/>
      </c>
      <c r="T78" s="588" t="str">
        <f t="shared" si="16"/>
        <v/>
      </c>
      <c r="U78" s="588"/>
      <c r="V78" s="588"/>
      <c r="W78" s="229" t="str">
        <f>IF(R78=0," ",(CONCATENATE(#REF!," / ",R78)))</f>
        <v xml:space="preserve"> </v>
      </c>
    </row>
    <row r="79" spans="2:23" x14ac:dyDescent="0.25">
      <c r="D79" s="555"/>
      <c r="F79" s="236" t="s">
        <v>62</v>
      </c>
      <c r="G79" s="582"/>
      <c r="H79" s="583"/>
      <c r="I79" s="583"/>
      <c r="J79" s="583"/>
      <c r="K79" s="584"/>
      <c r="L79" s="639"/>
      <c r="M79" s="587"/>
      <c r="N79" s="237">
        <f t="shared" si="14"/>
        <v>0</v>
      </c>
      <c r="O79" s="665" t="str">
        <f t="shared" si="15"/>
        <v/>
      </c>
      <c r="P79" s="757"/>
      <c r="Q79" s="639"/>
      <c r="R79" s="587"/>
      <c r="S79" s="268" t="str">
        <f t="shared" si="13"/>
        <v/>
      </c>
      <c r="T79" s="588" t="str">
        <f t="shared" si="16"/>
        <v/>
      </c>
      <c r="U79" s="588"/>
      <c r="V79" s="588"/>
      <c r="W79" s="229" t="str">
        <f>IF(R79=0," ",(CONCATENATE(#REF!," / ",R79)))</f>
        <v xml:space="preserve"> </v>
      </c>
    </row>
    <row r="80" spans="2:23" x14ac:dyDescent="0.25">
      <c r="D80" s="555"/>
      <c r="F80" s="236" t="s">
        <v>63</v>
      </c>
      <c r="G80" s="582"/>
      <c r="H80" s="583"/>
      <c r="I80" s="583"/>
      <c r="J80" s="583"/>
      <c r="K80" s="584"/>
      <c r="L80" s="639"/>
      <c r="M80" s="587"/>
      <c r="N80" s="237">
        <f t="shared" si="14"/>
        <v>0</v>
      </c>
      <c r="O80" s="665" t="str">
        <f t="shared" si="15"/>
        <v/>
      </c>
      <c r="P80" s="757"/>
      <c r="Q80" s="639"/>
      <c r="R80" s="587"/>
      <c r="S80" s="268" t="str">
        <f t="shared" si="13"/>
        <v/>
      </c>
      <c r="T80" s="588" t="str">
        <f t="shared" si="16"/>
        <v/>
      </c>
      <c r="U80" s="588"/>
      <c r="V80" s="588"/>
      <c r="W80" s="229" t="str">
        <f>IF(R80=0," ",(CONCATENATE(#REF!," / ",R80)))</f>
        <v xml:space="preserve"> </v>
      </c>
    </row>
    <row r="81" spans="3:23" x14ac:dyDescent="0.25">
      <c r="D81" s="555"/>
      <c r="F81" s="236" t="s">
        <v>110</v>
      </c>
      <c r="G81" s="582"/>
      <c r="H81" s="583"/>
      <c r="I81" s="583"/>
      <c r="J81" s="583"/>
      <c r="K81" s="584"/>
      <c r="L81" s="639"/>
      <c r="M81" s="587"/>
      <c r="N81" s="237">
        <f t="shared" si="14"/>
        <v>0</v>
      </c>
      <c r="O81" s="665" t="str">
        <f t="shared" si="15"/>
        <v/>
      </c>
      <c r="P81" s="757"/>
      <c r="Q81" s="639"/>
      <c r="R81" s="587"/>
      <c r="S81" s="268" t="str">
        <f t="shared" si="13"/>
        <v/>
      </c>
      <c r="T81" s="588" t="str">
        <f t="shared" si="16"/>
        <v/>
      </c>
      <c r="U81" s="588"/>
      <c r="V81" s="588"/>
      <c r="W81" s="229" t="str">
        <f>IF(R81=0," ",(CONCATENATE(#REF!," / ",R81)))</f>
        <v xml:space="preserve"> </v>
      </c>
    </row>
    <row r="82" spans="3:23" x14ac:dyDescent="0.25">
      <c r="D82" s="555"/>
      <c r="F82" s="236" t="s">
        <v>111</v>
      </c>
      <c r="G82" s="582"/>
      <c r="H82" s="583"/>
      <c r="I82" s="583"/>
      <c r="J82" s="583"/>
      <c r="K82" s="584"/>
      <c r="L82" s="639"/>
      <c r="M82" s="587"/>
      <c r="N82" s="237">
        <f t="shared" si="14"/>
        <v>0</v>
      </c>
      <c r="O82" s="665" t="str">
        <f t="shared" si="15"/>
        <v/>
      </c>
      <c r="P82" s="757"/>
      <c r="Q82" s="639"/>
      <c r="R82" s="587"/>
      <c r="S82" s="268" t="str">
        <f t="shared" si="13"/>
        <v/>
      </c>
      <c r="T82" s="588" t="str">
        <f t="shared" si="16"/>
        <v/>
      </c>
      <c r="U82" s="588"/>
      <c r="V82" s="588"/>
      <c r="W82" s="229" t="str">
        <f>IF(R82=0," ",(CONCATENATE(#REF!," / ",R82)))</f>
        <v xml:space="preserve"> </v>
      </c>
    </row>
    <row r="83" spans="3:23" x14ac:dyDescent="0.25">
      <c r="D83" s="555"/>
      <c r="F83" s="236" t="s">
        <v>112</v>
      </c>
      <c r="G83" s="582"/>
      <c r="H83" s="583"/>
      <c r="I83" s="583"/>
      <c r="J83" s="583"/>
      <c r="K83" s="584"/>
      <c r="L83" s="639"/>
      <c r="M83" s="587"/>
      <c r="N83" s="237">
        <f t="shared" si="14"/>
        <v>0</v>
      </c>
      <c r="O83" s="665" t="str">
        <f t="shared" si="15"/>
        <v/>
      </c>
      <c r="P83" s="757"/>
      <c r="Q83" s="639"/>
      <c r="R83" s="587"/>
      <c r="S83" s="268" t="str">
        <f t="shared" si="13"/>
        <v/>
      </c>
      <c r="T83" s="588" t="str">
        <f t="shared" si="16"/>
        <v/>
      </c>
      <c r="U83" s="588"/>
      <c r="V83" s="588"/>
      <c r="W83" s="229"/>
    </row>
    <row r="84" spans="3:23" x14ac:dyDescent="0.25">
      <c r="D84" s="555"/>
      <c r="F84" s="236" t="s">
        <v>113</v>
      </c>
      <c r="G84" s="582"/>
      <c r="H84" s="583"/>
      <c r="I84" s="583"/>
      <c r="J84" s="583"/>
      <c r="K84" s="584"/>
      <c r="L84" s="639"/>
      <c r="M84" s="587"/>
      <c r="N84" s="237">
        <f t="shared" si="14"/>
        <v>0</v>
      </c>
      <c r="O84" s="665" t="str">
        <f t="shared" si="15"/>
        <v/>
      </c>
      <c r="P84" s="757"/>
      <c r="Q84" s="639"/>
      <c r="R84" s="587"/>
      <c r="S84" s="268" t="str">
        <f t="shared" si="13"/>
        <v/>
      </c>
      <c r="T84" s="588" t="str">
        <f t="shared" si="16"/>
        <v/>
      </c>
      <c r="U84" s="588"/>
      <c r="V84" s="588"/>
      <c r="W84" s="229"/>
    </row>
    <row r="85" spans="3:23" x14ac:dyDescent="0.25">
      <c r="D85" s="555"/>
      <c r="F85" s="236" t="s">
        <v>233</v>
      </c>
      <c r="G85" s="582"/>
      <c r="H85" s="583"/>
      <c r="I85" s="583"/>
      <c r="J85" s="583"/>
      <c r="K85" s="584"/>
      <c r="L85" s="639"/>
      <c r="M85" s="587"/>
      <c r="N85" s="237">
        <f t="shared" si="14"/>
        <v>0</v>
      </c>
      <c r="O85" s="665" t="str">
        <f t="shared" si="15"/>
        <v/>
      </c>
      <c r="P85" s="757"/>
      <c r="Q85" s="639"/>
      <c r="R85" s="587"/>
      <c r="S85" s="268" t="str">
        <f t="shared" si="13"/>
        <v/>
      </c>
      <c r="T85" s="588" t="str">
        <f t="shared" si="16"/>
        <v/>
      </c>
      <c r="U85" s="588"/>
      <c r="V85" s="588"/>
      <c r="W85" s="229"/>
    </row>
    <row r="86" spans="3:23" x14ac:dyDescent="0.25">
      <c r="D86" s="556"/>
      <c r="F86" s="236" t="s">
        <v>234</v>
      </c>
      <c r="G86" s="582"/>
      <c r="H86" s="583"/>
      <c r="I86" s="583"/>
      <c r="J86" s="583"/>
      <c r="K86" s="584"/>
      <c r="L86" s="639"/>
      <c r="M86" s="587"/>
      <c r="N86" s="237">
        <f t="shared" si="14"/>
        <v>0</v>
      </c>
      <c r="O86" s="665" t="str">
        <f t="shared" si="15"/>
        <v/>
      </c>
      <c r="P86" s="757"/>
      <c r="Q86" s="639"/>
      <c r="R86" s="587"/>
      <c r="S86" s="268" t="str">
        <f t="shared" si="13"/>
        <v/>
      </c>
      <c r="T86" s="588" t="str">
        <f t="shared" si="16"/>
        <v/>
      </c>
      <c r="U86" s="588"/>
      <c r="V86" s="588"/>
      <c r="W86" s="229"/>
    </row>
    <row r="88" spans="3:23" x14ac:dyDescent="0.25">
      <c r="C88" s="519" t="s">
        <v>49</v>
      </c>
      <c r="D88" s="520"/>
      <c r="F88" s="731" t="s">
        <v>199</v>
      </c>
      <c r="G88" s="735" t="s">
        <v>200</v>
      </c>
      <c r="H88" s="736"/>
      <c r="I88" s="736"/>
      <c r="J88" s="736"/>
      <c r="K88" s="737"/>
      <c r="L88" s="744" t="s">
        <v>219</v>
      </c>
      <c r="M88" s="745"/>
      <c r="N88" s="564" t="s">
        <v>181</v>
      </c>
      <c r="O88" s="760" t="s">
        <v>44</v>
      </c>
      <c r="P88" s="761"/>
      <c r="Q88" s="567" t="s">
        <v>191</v>
      </c>
      <c r="R88" s="568"/>
      <c r="S88" s="571" t="s">
        <v>192</v>
      </c>
      <c r="T88" s="573" t="s">
        <v>193</v>
      </c>
      <c r="U88" s="574"/>
      <c r="V88" s="575"/>
      <c r="W88" s="576" t="s">
        <v>194</v>
      </c>
    </row>
    <row r="89" spans="3:23" x14ac:dyDescent="0.25">
      <c r="C89" s="521"/>
      <c r="D89" s="522"/>
      <c r="F89" s="732"/>
      <c r="G89" s="738"/>
      <c r="H89" s="739"/>
      <c r="I89" s="739"/>
      <c r="J89" s="739"/>
      <c r="K89" s="740"/>
      <c r="L89" s="746"/>
      <c r="M89" s="747"/>
      <c r="N89" s="565"/>
      <c r="O89" s="578" t="s">
        <v>220</v>
      </c>
      <c r="P89" s="579"/>
      <c r="Q89" s="569"/>
      <c r="R89" s="570"/>
      <c r="S89" s="572"/>
      <c r="T89" s="549"/>
      <c r="U89" s="550"/>
      <c r="V89" s="551"/>
      <c r="W89" s="577"/>
    </row>
    <row r="90" spans="3:23" x14ac:dyDescent="0.25">
      <c r="C90" s="614"/>
      <c r="D90" s="522"/>
      <c r="F90" s="732"/>
      <c r="G90" s="738"/>
      <c r="H90" s="739"/>
      <c r="I90" s="739"/>
      <c r="J90" s="739"/>
      <c r="K90" s="740"/>
      <c r="L90" s="748"/>
      <c r="M90" s="749"/>
      <c r="N90" s="566"/>
      <c r="O90" s="630"/>
      <c r="P90" s="631"/>
      <c r="Q90" s="271"/>
      <c r="R90" s="272"/>
      <c r="S90" s="259"/>
      <c r="T90" s="261"/>
      <c r="U90" s="262"/>
      <c r="V90" s="263"/>
      <c r="W90" s="264"/>
    </row>
    <row r="91" spans="3:23" x14ac:dyDescent="0.25">
      <c r="C91" s="523"/>
      <c r="D91" s="524"/>
      <c r="F91" s="758"/>
      <c r="G91" s="741"/>
      <c r="H91" s="742"/>
      <c r="I91" s="742"/>
      <c r="J91" s="742"/>
      <c r="K91" s="743"/>
      <c r="L91" s="547">
        <f>IF(SUM(L93:M100)=0,0,SUM(L93:M100))</f>
        <v>0</v>
      </c>
      <c r="M91" s="548"/>
      <c r="N91" s="241">
        <f>L91*$P$9</f>
        <v>0</v>
      </c>
      <c r="O91" s="759" t="str">
        <f>IF(L91="","",IF($T$5=0,"",(L91/$T$5)))</f>
        <v/>
      </c>
      <c r="P91" s="657"/>
      <c r="Q91" s="547">
        <f>IF(SUM(Q93:R99)=0,0,SUM(Q93:R99))</f>
        <v>0</v>
      </c>
      <c r="R91" s="548"/>
      <c r="S91" s="273" t="str">
        <f t="shared" ref="S91:S100" si="17">IF(L91=0,"",L91-Q91)</f>
        <v/>
      </c>
      <c r="T91" s="549" t="str">
        <f>IF(L91=0,"",SUM(Q93:R99)/L91)</f>
        <v/>
      </c>
      <c r="U91" s="550"/>
      <c r="V91" s="551"/>
      <c r="W91" s="229"/>
    </row>
    <row r="92" spans="3:23" ht="17.25" x14ac:dyDescent="0.25">
      <c r="D92" s="230"/>
      <c r="F92" s="218"/>
      <c r="G92" s="231"/>
      <c r="H92" s="231"/>
      <c r="I92" s="231"/>
      <c r="J92" s="231"/>
      <c r="K92" s="231"/>
      <c r="L92" s="552">
        <v>0</v>
      </c>
      <c r="M92" s="552"/>
      <c r="N92" s="244"/>
      <c r="T92" s="244"/>
      <c r="U92" s="244"/>
      <c r="V92" s="244"/>
    </row>
    <row r="93" spans="3:23" x14ac:dyDescent="0.25">
      <c r="D93" s="553" t="s">
        <v>53</v>
      </c>
      <c r="F93" s="274" t="s">
        <v>201</v>
      </c>
      <c r="G93" s="557" t="s">
        <v>202</v>
      </c>
      <c r="H93" s="558"/>
      <c r="I93" s="558"/>
      <c r="J93" s="558"/>
      <c r="K93" s="559"/>
      <c r="L93" s="639">
        <v>0</v>
      </c>
      <c r="M93" s="587"/>
      <c r="N93" s="246">
        <f t="shared" ref="N93:N100" si="18">L93*$P$9</f>
        <v>0</v>
      </c>
      <c r="O93" s="663" t="str">
        <f t="shared" ref="O93:O100" si="19">IF(L93="","",IF($T$5=0,"",(L93/$T$5)))</f>
        <v/>
      </c>
      <c r="P93" s="756"/>
      <c r="Q93" s="639"/>
      <c r="R93" s="587"/>
      <c r="S93" s="242" t="str">
        <f t="shared" si="17"/>
        <v/>
      </c>
      <c r="T93" s="518" t="str">
        <f>IF(L93=0,"",Q93/L93)</f>
        <v/>
      </c>
      <c r="U93" s="518"/>
      <c r="V93" s="518"/>
      <c r="W93" s="229"/>
    </row>
    <row r="94" spans="3:23" x14ac:dyDescent="0.25">
      <c r="D94" s="554"/>
      <c r="F94" s="275" t="s">
        <v>203</v>
      </c>
      <c r="G94" s="511" t="s">
        <v>204</v>
      </c>
      <c r="H94" s="512"/>
      <c r="I94" s="512"/>
      <c r="J94" s="512"/>
      <c r="K94" s="513"/>
      <c r="L94" s="639">
        <v>0</v>
      </c>
      <c r="M94" s="587"/>
      <c r="N94" s="248">
        <f t="shared" si="18"/>
        <v>0</v>
      </c>
      <c r="O94" s="663" t="str">
        <f t="shared" si="19"/>
        <v/>
      </c>
      <c r="P94" s="756"/>
      <c r="Q94" s="639"/>
      <c r="R94" s="587"/>
      <c r="S94" s="249" t="str">
        <f t="shared" si="17"/>
        <v/>
      </c>
      <c r="T94" s="518" t="str">
        <f t="shared" ref="T94:T100" si="20">IF(L94=0,"",Q94/L94)</f>
        <v/>
      </c>
      <c r="U94" s="518"/>
      <c r="V94" s="518"/>
      <c r="W94" s="229"/>
    </row>
    <row r="95" spans="3:23" x14ac:dyDescent="0.25">
      <c r="D95" s="555"/>
      <c r="F95" s="275" t="s">
        <v>205</v>
      </c>
      <c r="G95" s="511" t="s">
        <v>206</v>
      </c>
      <c r="H95" s="512"/>
      <c r="I95" s="512"/>
      <c r="J95" s="512"/>
      <c r="K95" s="513"/>
      <c r="L95" s="639">
        <v>0</v>
      </c>
      <c r="M95" s="587"/>
      <c r="N95" s="248">
        <f t="shared" si="18"/>
        <v>0</v>
      </c>
      <c r="O95" s="663" t="str">
        <f t="shared" si="19"/>
        <v/>
      </c>
      <c r="P95" s="756"/>
      <c r="Q95" s="639"/>
      <c r="R95" s="587"/>
      <c r="S95" s="249" t="str">
        <f t="shared" si="17"/>
        <v/>
      </c>
      <c r="T95" s="518" t="str">
        <f t="shared" si="20"/>
        <v/>
      </c>
      <c r="U95" s="518"/>
      <c r="V95" s="518"/>
      <c r="W95" s="229"/>
    </row>
    <row r="96" spans="3:23" x14ac:dyDescent="0.25">
      <c r="D96" s="555"/>
      <c r="F96" s="275" t="s">
        <v>207</v>
      </c>
      <c r="G96" s="511"/>
      <c r="H96" s="512"/>
      <c r="I96" s="512"/>
      <c r="J96" s="512"/>
      <c r="K96" s="513"/>
      <c r="L96" s="639">
        <v>0</v>
      </c>
      <c r="M96" s="587"/>
      <c r="N96" s="248">
        <f t="shared" si="18"/>
        <v>0</v>
      </c>
      <c r="O96" s="663" t="str">
        <f t="shared" si="19"/>
        <v/>
      </c>
      <c r="P96" s="756"/>
      <c r="Q96" s="639"/>
      <c r="R96" s="587"/>
      <c r="S96" s="249" t="str">
        <f t="shared" si="17"/>
        <v/>
      </c>
      <c r="T96" s="518" t="str">
        <f t="shared" si="20"/>
        <v/>
      </c>
      <c r="U96" s="518"/>
      <c r="V96" s="518"/>
      <c r="W96" s="229"/>
    </row>
    <row r="97" spans="2:23" x14ac:dyDescent="0.25">
      <c r="D97" s="555"/>
      <c r="F97" s="275" t="s">
        <v>208</v>
      </c>
      <c r="G97" s="511"/>
      <c r="H97" s="512"/>
      <c r="I97" s="512"/>
      <c r="J97" s="512"/>
      <c r="K97" s="513"/>
      <c r="L97" s="639">
        <v>0</v>
      </c>
      <c r="M97" s="587"/>
      <c r="N97" s="248">
        <f t="shared" si="18"/>
        <v>0</v>
      </c>
      <c r="O97" s="663" t="str">
        <f t="shared" si="19"/>
        <v/>
      </c>
      <c r="P97" s="756"/>
      <c r="Q97" s="639"/>
      <c r="R97" s="587"/>
      <c r="S97" s="249" t="str">
        <f t="shared" si="17"/>
        <v/>
      </c>
      <c r="T97" s="518" t="str">
        <f t="shared" si="20"/>
        <v/>
      </c>
      <c r="U97" s="518"/>
      <c r="V97" s="518"/>
      <c r="W97" s="229"/>
    </row>
    <row r="98" spans="2:23" x14ac:dyDescent="0.25">
      <c r="D98" s="555"/>
      <c r="F98" s="275" t="s">
        <v>209</v>
      </c>
      <c r="G98" s="511"/>
      <c r="H98" s="512"/>
      <c r="I98" s="512"/>
      <c r="J98" s="512"/>
      <c r="K98" s="513"/>
      <c r="L98" s="639">
        <v>0</v>
      </c>
      <c r="M98" s="587"/>
      <c r="N98" s="248">
        <f t="shared" si="18"/>
        <v>0</v>
      </c>
      <c r="O98" s="663" t="str">
        <f t="shared" si="19"/>
        <v/>
      </c>
      <c r="P98" s="756"/>
      <c r="Q98" s="639"/>
      <c r="R98" s="587"/>
      <c r="S98" s="249" t="str">
        <f t="shared" si="17"/>
        <v/>
      </c>
      <c r="T98" s="518" t="str">
        <f t="shared" si="20"/>
        <v/>
      </c>
      <c r="U98" s="518"/>
      <c r="V98" s="518"/>
      <c r="W98" s="229"/>
    </row>
    <row r="99" spans="2:23" x14ac:dyDescent="0.25">
      <c r="D99" s="555"/>
      <c r="F99" s="275" t="s">
        <v>210</v>
      </c>
      <c r="G99" s="511"/>
      <c r="H99" s="512"/>
      <c r="I99" s="512"/>
      <c r="J99" s="512"/>
      <c r="K99" s="513"/>
      <c r="L99" s="639">
        <v>0</v>
      </c>
      <c r="M99" s="587"/>
      <c r="N99" s="248">
        <f t="shared" si="18"/>
        <v>0</v>
      </c>
      <c r="O99" s="663" t="str">
        <f t="shared" si="19"/>
        <v/>
      </c>
      <c r="P99" s="756"/>
      <c r="Q99" s="639"/>
      <c r="R99" s="587"/>
      <c r="S99" s="250" t="str">
        <f t="shared" si="17"/>
        <v/>
      </c>
      <c r="T99" s="518" t="str">
        <f t="shared" si="20"/>
        <v/>
      </c>
      <c r="U99" s="518"/>
      <c r="V99" s="518"/>
      <c r="W99" s="229"/>
    </row>
    <row r="100" spans="2:23" x14ac:dyDescent="0.25">
      <c r="D100" s="556"/>
      <c r="F100" s="276" t="s">
        <v>211</v>
      </c>
      <c r="G100" s="660"/>
      <c r="H100" s="661"/>
      <c r="I100" s="661"/>
      <c r="J100" s="661"/>
      <c r="K100" s="662"/>
      <c r="L100" s="639">
        <v>0</v>
      </c>
      <c r="M100" s="587"/>
      <c r="N100" s="252">
        <f t="shared" si="18"/>
        <v>0</v>
      </c>
      <c r="O100" s="663" t="str">
        <f t="shared" si="19"/>
        <v/>
      </c>
      <c r="P100" s="756"/>
      <c r="Q100" s="639"/>
      <c r="R100" s="587"/>
      <c r="S100" s="253" t="str">
        <f t="shared" si="17"/>
        <v/>
      </c>
      <c r="T100" s="563" t="str">
        <f t="shared" si="20"/>
        <v/>
      </c>
      <c r="U100" s="563"/>
      <c r="V100" s="563"/>
      <c r="W100" s="229"/>
    </row>
    <row r="103" spans="2:23" x14ac:dyDescent="0.25">
      <c r="C103" s="519" t="s">
        <v>49</v>
      </c>
      <c r="D103" s="520"/>
      <c r="F103" s="525" t="s">
        <v>212</v>
      </c>
      <c r="G103" s="528" t="s">
        <v>213</v>
      </c>
      <c r="H103" s="529"/>
      <c r="I103" s="529"/>
      <c r="J103" s="529"/>
      <c r="K103" s="530"/>
      <c r="L103" s="537" t="s">
        <v>219</v>
      </c>
      <c r="M103" s="538"/>
      <c r="N103" s="541" t="s">
        <v>181</v>
      </c>
      <c r="O103" s="658" t="s">
        <v>44</v>
      </c>
      <c r="P103" s="659"/>
      <c r="Q103" s="543" t="s">
        <v>191</v>
      </c>
      <c r="R103" s="544"/>
      <c r="S103" s="643" t="s">
        <v>192</v>
      </c>
      <c r="T103" s="645" t="s">
        <v>193</v>
      </c>
      <c r="U103" s="646"/>
      <c r="V103" s="647"/>
      <c r="W103" s="509" t="s">
        <v>194</v>
      </c>
    </row>
    <row r="104" spans="2:23" x14ac:dyDescent="0.25">
      <c r="C104" s="521"/>
      <c r="D104" s="522"/>
      <c r="F104" s="526"/>
      <c r="G104" s="531"/>
      <c r="H104" s="532"/>
      <c r="I104" s="532"/>
      <c r="J104" s="532"/>
      <c r="K104" s="533"/>
      <c r="L104" s="539"/>
      <c r="M104" s="540"/>
      <c r="N104" s="542"/>
      <c r="O104" s="651" t="s">
        <v>220</v>
      </c>
      <c r="P104" s="652"/>
      <c r="Q104" s="545"/>
      <c r="R104" s="546"/>
      <c r="S104" s="644"/>
      <c r="T104" s="648"/>
      <c r="U104" s="649"/>
      <c r="V104" s="650"/>
      <c r="W104" s="510"/>
    </row>
    <row r="105" spans="2:23" x14ac:dyDescent="0.25">
      <c r="C105" s="523"/>
      <c r="D105" s="524"/>
      <c r="F105" s="527"/>
      <c r="G105" s="534"/>
      <c r="H105" s="535"/>
      <c r="I105" s="535"/>
      <c r="J105" s="535"/>
      <c r="K105" s="536"/>
      <c r="L105" s="653">
        <f>L107</f>
        <v>0</v>
      </c>
      <c r="M105" s="654"/>
      <c r="N105" s="254">
        <f>L105*$P$9</f>
        <v>0</v>
      </c>
      <c r="O105" s="656" t="str">
        <f>IF(L105="","",IF($T$5=0,"",(L105/$T$5)))</f>
        <v/>
      </c>
      <c r="P105" s="657"/>
      <c r="Q105" s="653">
        <f>IF(SUM(Q107:R113)=0,0,SUM(Q107:R113))</f>
        <v>0</v>
      </c>
      <c r="R105" s="654"/>
      <c r="S105" s="254" t="str">
        <f t="shared" ref="S105:S107" si="21">IF(L105=0,"",L105-Q105)</f>
        <v/>
      </c>
      <c r="T105" s="648" t="str">
        <f>IF(L105=0,"",SUM(Q107:R113)/L105)</f>
        <v/>
      </c>
      <c r="U105" s="649"/>
      <c r="V105" s="650"/>
      <c r="W105" s="229"/>
    </row>
    <row r="106" spans="2:23" ht="17.25" x14ac:dyDescent="0.25">
      <c r="D106" s="230"/>
      <c r="F106" s="218"/>
      <c r="G106" s="231"/>
      <c r="H106" s="231"/>
      <c r="I106" s="231"/>
      <c r="J106" s="231"/>
      <c r="K106" s="231"/>
      <c r="L106" s="552"/>
      <c r="M106" s="552"/>
      <c r="N106" s="212"/>
      <c r="O106" s="212"/>
      <c r="S106" s="254"/>
    </row>
    <row r="107" spans="2:23" x14ac:dyDescent="0.25">
      <c r="F107" s="277" t="s">
        <v>214</v>
      </c>
      <c r="G107" s="636" t="s">
        <v>215</v>
      </c>
      <c r="H107" s="637"/>
      <c r="I107" s="637"/>
      <c r="J107" s="637"/>
      <c r="K107" s="638"/>
      <c r="L107" s="755">
        <v>0</v>
      </c>
      <c r="M107" s="755"/>
      <c r="N107" s="256">
        <f>L107*$P$9</f>
        <v>0</v>
      </c>
      <c r="O107" s="640" t="str">
        <f>IF(L107=0,"",(L107/$T$5))</f>
        <v/>
      </c>
      <c r="P107" s="587"/>
      <c r="Q107" s="641"/>
      <c r="R107" s="587"/>
      <c r="S107" s="254" t="str">
        <f t="shared" si="21"/>
        <v/>
      </c>
      <c r="T107" s="642" t="str">
        <f>IF(Q107=0,"",L107/Q107)</f>
        <v/>
      </c>
      <c r="U107" s="642"/>
      <c r="V107" s="642"/>
      <c r="W107" s="257" t="str">
        <f>IF(R107=0," ",(CONCATENATE(#REF!," / ",R107)))</f>
        <v xml:space="preserve"> </v>
      </c>
    </row>
    <row r="109" spans="2:23" x14ac:dyDescent="0.25">
      <c r="B109" s="613" t="s">
        <v>46</v>
      </c>
      <c r="C109" s="600"/>
      <c r="D109" s="520"/>
      <c r="F109" s="616" t="s">
        <v>32</v>
      </c>
      <c r="G109" s="616"/>
      <c r="H109" s="616"/>
      <c r="I109" s="616"/>
      <c r="J109" s="616"/>
      <c r="K109" s="616"/>
      <c r="L109" s="616"/>
      <c r="M109" s="616"/>
      <c r="N109" s="616"/>
      <c r="O109" s="616"/>
      <c r="P109" s="616"/>
      <c r="Q109" s="616"/>
      <c r="R109" s="616"/>
      <c r="S109" s="616"/>
      <c r="T109" s="616"/>
      <c r="U109" s="616"/>
      <c r="V109" s="616"/>
      <c r="W109" s="616"/>
    </row>
    <row r="110" spans="2:23" x14ac:dyDescent="0.25">
      <c r="B110" s="614"/>
      <c r="C110" s="615"/>
      <c r="D110" s="522"/>
      <c r="F110" s="616"/>
      <c r="G110" s="616"/>
      <c r="H110" s="616"/>
      <c r="I110" s="616"/>
      <c r="J110" s="616"/>
      <c r="K110" s="616"/>
      <c r="L110" s="616"/>
      <c r="M110" s="616"/>
      <c r="N110" s="616"/>
      <c r="O110" s="616"/>
      <c r="P110" s="616"/>
      <c r="Q110" s="616"/>
      <c r="R110" s="616"/>
      <c r="S110" s="616"/>
      <c r="T110" s="616"/>
      <c r="U110" s="616"/>
      <c r="V110" s="616"/>
      <c r="W110" s="616"/>
    </row>
    <row r="111" spans="2:23" x14ac:dyDescent="0.25">
      <c r="B111" s="614"/>
      <c r="C111" s="615"/>
      <c r="D111" s="522"/>
      <c r="F111" s="616"/>
      <c r="G111" s="617"/>
      <c r="H111" s="617"/>
      <c r="I111" s="617"/>
      <c r="J111" s="617"/>
      <c r="K111" s="617"/>
      <c r="L111" s="619" t="s">
        <v>221</v>
      </c>
      <c r="M111" s="620"/>
      <c r="N111" s="625" t="s">
        <v>181</v>
      </c>
      <c r="O111" s="633" t="s">
        <v>44</v>
      </c>
      <c r="P111" s="634"/>
      <c r="Q111" s="628"/>
      <c r="R111" s="752"/>
      <c r="S111" s="600"/>
      <c r="T111" s="600"/>
      <c r="U111" s="600"/>
      <c r="V111" s="600"/>
      <c r="W111" s="520"/>
    </row>
    <row r="112" spans="2:23" x14ac:dyDescent="0.25">
      <c r="B112" s="614"/>
      <c r="C112" s="615"/>
      <c r="D112" s="522"/>
      <c r="F112" s="616"/>
      <c r="G112" s="617"/>
      <c r="H112" s="617"/>
      <c r="I112" s="617"/>
      <c r="J112" s="617"/>
      <c r="K112" s="617"/>
      <c r="L112" s="621"/>
      <c r="M112" s="622"/>
      <c r="N112" s="626"/>
      <c r="O112" s="629" t="s">
        <v>222</v>
      </c>
      <c r="P112" s="579"/>
      <c r="Q112" s="720"/>
      <c r="R112" s="753"/>
      <c r="S112" s="552"/>
      <c r="T112" s="552"/>
      <c r="U112" s="552"/>
      <c r="V112" s="552"/>
      <c r="W112" s="522"/>
    </row>
    <row r="113" spans="2:23" x14ac:dyDescent="0.25">
      <c r="B113" s="614"/>
      <c r="C113" s="615"/>
      <c r="D113" s="522"/>
      <c r="F113" s="616"/>
      <c r="G113" s="617"/>
      <c r="H113" s="617"/>
      <c r="I113" s="617"/>
      <c r="J113" s="617"/>
      <c r="K113" s="617"/>
      <c r="L113" s="623"/>
      <c r="M113" s="624"/>
      <c r="N113" s="627"/>
      <c r="O113" s="630"/>
      <c r="P113" s="631"/>
      <c r="Q113" s="754"/>
      <c r="R113" s="753"/>
      <c r="S113" s="552"/>
      <c r="T113" s="552"/>
      <c r="U113" s="552"/>
      <c r="V113" s="552"/>
      <c r="W113" s="522"/>
    </row>
    <row r="114" spans="2:23" x14ac:dyDescent="0.25">
      <c r="B114" s="523"/>
      <c r="C114" s="603"/>
      <c r="D114" s="524"/>
      <c r="F114" s="618"/>
      <c r="G114" s="618"/>
      <c r="H114" s="618"/>
      <c r="I114" s="618"/>
      <c r="J114" s="618"/>
      <c r="K114" s="618"/>
      <c r="L114" s="676">
        <f>L120+L137+L150</f>
        <v>0</v>
      </c>
      <c r="M114" s="677"/>
      <c r="N114" s="258">
        <f>L114/1000*$P$14</f>
        <v>0</v>
      </c>
      <c r="O114" s="678" t="str">
        <f>IF(L114=0,"",L114/$T$5)</f>
        <v/>
      </c>
      <c r="P114" s="679"/>
      <c r="Q114" s="523"/>
      <c r="R114" s="603"/>
      <c r="S114" s="603"/>
      <c r="T114" s="603"/>
      <c r="U114" s="603"/>
      <c r="V114" s="603"/>
      <c r="W114" s="524"/>
    </row>
    <row r="115" spans="2:23" x14ac:dyDescent="0.25">
      <c r="D115" s="30"/>
    </row>
    <row r="117" spans="2:23" x14ac:dyDescent="0.25">
      <c r="C117" s="519" t="s">
        <v>49</v>
      </c>
      <c r="D117" s="520"/>
      <c r="F117" s="680" t="s">
        <v>23</v>
      </c>
      <c r="G117" s="684" t="s">
        <v>189</v>
      </c>
      <c r="H117" s="685"/>
      <c r="I117" s="685"/>
      <c r="J117" s="685"/>
      <c r="K117" s="686"/>
      <c r="L117" s="693" t="s">
        <v>223</v>
      </c>
      <c r="M117" s="694"/>
      <c r="N117" s="699" t="s">
        <v>181</v>
      </c>
      <c r="O117" s="671" t="s">
        <v>44</v>
      </c>
      <c r="P117" s="672"/>
      <c r="Q117" s="593" t="s">
        <v>191</v>
      </c>
      <c r="R117" s="594"/>
      <c r="S117" s="597" t="s">
        <v>192</v>
      </c>
      <c r="T117" s="599" t="s">
        <v>193</v>
      </c>
      <c r="U117" s="600"/>
      <c r="V117" s="601"/>
      <c r="W117" s="605" t="s">
        <v>194</v>
      </c>
    </row>
    <row r="118" spans="2:23" x14ac:dyDescent="0.25">
      <c r="C118" s="521"/>
      <c r="D118" s="522"/>
      <c r="F118" s="681"/>
      <c r="G118" s="687"/>
      <c r="H118" s="688"/>
      <c r="I118" s="688"/>
      <c r="J118" s="688"/>
      <c r="K118" s="689"/>
      <c r="L118" s="695"/>
      <c r="M118" s="696"/>
      <c r="N118" s="700"/>
      <c r="O118" s="607" t="s">
        <v>224</v>
      </c>
      <c r="P118" s="579"/>
      <c r="Q118" s="595"/>
      <c r="R118" s="596"/>
      <c r="S118" s="598"/>
      <c r="T118" s="602"/>
      <c r="U118" s="603"/>
      <c r="V118" s="604"/>
      <c r="W118" s="606"/>
    </row>
    <row r="119" spans="2:23" x14ac:dyDescent="0.25">
      <c r="C119" s="614"/>
      <c r="D119" s="522"/>
      <c r="F119" s="682"/>
      <c r="G119" s="687"/>
      <c r="H119" s="688"/>
      <c r="I119" s="688"/>
      <c r="J119" s="688"/>
      <c r="K119" s="689"/>
      <c r="L119" s="697"/>
      <c r="M119" s="698"/>
      <c r="N119" s="701"/>
      <c r="O119" s="630"/>
      <c r="P119" s="631"/>
      <c r="Q119" s="259"/>
      <c r="R119" s="260"/>
      <c r="S119" s="259"/>
      <c r="T119" s="261"/>
      <c r="U119" s="262"/>
      <c r="V119" s="263"/>
      <c r="W119" s="264"/>
    </row>
    <row r="120" spans="2:23" x14ac:dyDescent="0.25">
      <c r="C120" s="523"/>
      <c r="D120" s="524"/>
      <c r="F120" s="683"/>
      <c r="G120" s="690"/>
      <c r="H120" s="691"/>
      <c r="I120" s="691"/>
      <c r="J120" s="691"/>
      <c r="K120" s="692"/>
      <c r="L120" s="608">
        <f>IF(SUM(L122:M128)=0,0,SUM(L122:M128))</f>
        <v>0</v>
      </c>
      <c r="M120" s="609"/>
      <c r="N120" s="227">
        <f>L120/1000*$P$14</f>
        <v>0</v>
      </c>
      <c r="O120" s="608" t="str">
        <f>IF(L120="","",IF($T$5=0,"",(L120/$T$5)))</f>
        <v/>
      </c>
      <c r="P120" s="657"/>
      <c r="Q120" s="610">
        <f>IF(SUM(Q122:R128)=0,0,SUM(Q122:R128))</f>
        <v>0</v>
      </c>
      <c r="R120" s="611"/>
      <c r="S120" s="266" t="str">
        <f t="shared" ref="S120:S132" si="22">IF(L120=0,"",L120-Q120)</f>
        <v/>
      </c>
      <c r="T120" s="612" t="str">
        <f>IF(L120=0,"",SUM(Q122:R128)/L120)</f>
        <v/>
      </c>
      <c r="U120" s="603"/>
      <c r="V120" s="604"/>
      <c r="W120" s="229" t="str">
        <f>IF(D123=0,"",SUM(H124:H126)/D123)</f>
        <v/>
      </c>
    </row>
    <row r="121" spans="2:23" ht="17.25" x14ac:dyDescent="0.25">
      <c r="D121" s="230"/>
      <c r="F121" s="218"/>
      <c r="G121" s="231"/>
      <c r="H121" s="231"/>
      <c r="I121" s="231"/>
      <c r="J121" s="231"/>
      <c r="K121" s="231"/>
      <c r="L121" s="552"/>
      <c r="M121" s="552"/>
      <c r="N121" s="232"/>
    </row>
    <row r="122" spans="2:23" x14ac:dyDescent="0.25">
      <c r="D122" s="553" t="s">
        <v>53</v>
      </c>
      <c r="F122" s="233" t="s">
        <v>58</v>
      </c>
      <c r="G122" s="582" t="s">
        <v>238</v>
      </c>
      <c r="H122" s="583"/>
      <c r="I122" s="583"/>
      <c r="J122" s="583"/>
      <c r="K122" s="584"/>
      <c r="L122" s="730"/>
      <c r="M122" s="515"/>
      <c r="N122" s="234">
        <f t="shared" ref="N122:N132" si="23">L122/1000*$P$14</f>
        <v>0</v>
      </c>
      <c r="O122" s="750" t="str">
        <f t="shared" ref="O122:O132" si="24">IF(L122="","",IF($T$5=0,"",(L122/$T$5)))</f>
        <v/>
      </c>
      <c r="P122" s="751"/>
      <c r="Q122" s="639"/>
      <c r="R122" s="587"/>
      <c r="S122" s="266" t="str">
        <f t="shared" si="22"/>
        <v/>
      </c>
      <c r="T122" s="588" t="str">
        <f>IF(L122=0,"",Q122/L122)</f>
        <v/>
      </c>
      <c r="U122" s="588"/>
      <c r="V122" s="588"/>
      <c r="W122" s="229" t="str">
        <f>IF(R122=0," ",(CONCATENATE(#REF!," / ",R122)))</f>
        <v xml:space="preserve"> </v>
      </c>
    </row>
    <row r="123" spans="2:23" x14ac:dyDescent="0.25">
      <c r="D123" s="554"/>
      <c r="F123" s="236" t="s">
        <v>59</v>
      </c>
      <c r="G123" s="582" t="s">
        <v>237</v>
      </c>
      <c r="H123" s="583"/>
      <c r="I123" s="583"/>
      <c r="J123" s="583"/>
      <c r="K123" s="584"/>
      <c r="L123" s="730"/>
      <c r="M123" s="515"/>
      <c r="N123" s="237">
        <f t="shared" si="23"/>
        <v>0</v>
      </c>
      <c r="O123" s="750" t="str">
        <f t="shared" si="24"/>
        <v/>
      </c>
      <c r="P123" s="751"/>
      <c r="Q123" s="639"/>
      <c r="R123" s="587"/>
      <c r="S123" s="268" t="str">
        <f t="shared" si="22"/>
        <v/>
      </c>
      <c r="T123" s="588" t="str">
        <f t="shared" ref="T123:T132" si="25">IF(L123=0,"",Q123/L123)</f>
        <v/>
      </c>
      <c r="U123" s="588"/>
      <c r="V123" s="588"/>
      <c r="W123" s="229" t="str">
        <f>IF(R123=0," ",(CONCATENATE(#REF!," / ",R123)))</f>
        <v xml:space="preserve"> </v>
      </c>
    </row>
    <row r="124" spans="2:23" x14ac:dyDescent="0.25">
      <c r="D124" s="555"/>
      <c r="F124" s="236" t="s">
        <v>60</v>
      </c>
      <c r="G124" s="582" t="s">
        <v>103</v>
      </c>
      <c r="H124" s="583"/>
      <c r="I124" s="583"/>
      <c r="J124" s="583"/>
      <c r="K124" s="584"/>
      <c r="L124" s="730"/>
      <c r="M124" s="515"/>
      <c r="N124" s="237">
        <f t="shared" si="23"/>
        <v>0</v>
      </c>
      <c r="O124" s="750" t="str">
        <f t="shared" si="24"/>
        <v/>
      </c>
      <c r="P124" s="751"/>
      <c r="Q124" s="639"/>
      <c r="R124" s="587"/>
      <c r="S124" s="268" t="str">
        <f t="shared" si="22"/>
        <v/>
      </c>
      <c r="T124" s="588" t="str">
        <f t="shared" si="25"/>
        <v/>
      </c>
      <c r="U124" s="588"/>
      <c r="V124" s="588"/>
      <c r="W124" s="229" t="str">
        <f>IF(R124=0," ",(CONCATENATE(#REF!," / ",R124)))</f>
        <v xml:space="preserve"> </v>
      </c>
    </row>
    <row r="125" spans="2:23" x14ac:dyDescent="0.25">
      <c r="D125" s="555"/>
      <c r="F125" s="236" t="s">
        <v>62</v>
      </c>
      <c r="G125" s="582"/>
      <c r="H125" s="583"/>
      <c r="I125" s="583"/>
      <c r="J125" s="583"/>
      <c r="K125" s="584"/>
      <c r="L125" s="730"/>
      <c r="M125" s="515"/>
      <c r="N125" s="237">
        <f t="shared" si="23"/>
        <v>0</v>
      </c>
      <c r="O125" s="750" t="str">
        <f t="shared" si="24"/>
        <v/>
      </c>
      <c r="P125" s="751"/>
      <c r="Q125" s="639"/>
      <c r="R125" s="587"/>
      <c r="S125" s="268" t="str">
        <f t="shared" si="22"/>
        <v/>
      </c>
      <c r="T125" s="588" t="str">
        <f t="shared" si="25"/>
        <v/>
      </c>
      <c r="U125" s="588"/>
      <c r="V125" s="588"/>
      <c r="W125" s="229" t="str">
        <f>IF(R125=0," ",(CONCATENATE(#REF!," / ",R125)))</f>
        <v xml:space="preserve"> </v>
      </c>
    </row>
    <row r="126" spans="2:23" x14ac:dyDescent="0.25">
      <c r="D126" s="555"/>
      <c r="F126" s="236" t="s">
        <v>63</v>
      </c>
      <c r="G126" s="582"/>
      <c r="H126" s="583"/>
      <c r="I126" s="583"/>
      <c r="J126" s="583"/>
      <c r="K126" s="584"/>
      <c r="L126" s="730"/>
      <c r="M126" s="515"/>
      <c r="N126" s="237">
        <f t="shared" si="23"/>
        <v>0</v>
      </c>
      <c r="O126" s="750" t="str">
        <f t="shared" si="24"/>
        <v/>
      </c>
      <c r="P126" s="751"/>
      <c r="Q126" s="639"/>
      <c r="R126" s="587"/>
      <c r="S126" s="268" t="str">
        <f t="shared" si="22"/>
        <v/>
      </c>
      <c r="T126" s="588" t="str">
        <f t="shared" si="25"/>
        <v/>
      </c>
      <c r="U126" s="588"/>
      <c r="V126" s="588"/>
      <c r="W126" s="229" t="str">
        <f>IF(R126=0," ",(CONCATENATE(#REF!," / ",R126)))</f>
        <v xml:space="preserve"> </v>
      </c>
    </row>
    <row r="127" spans="2:23" x14ac:dyDescent="0.25">
      <c r="D127" s="555"/>
      <c r="F127" s="236" t="s">
        <v>110</v>
      </c>
      <c r="G127" s="582"/>
      <c r="H127" s="583"/>
      <c r="I127" s="583"/>
      <c r="J127" s="583"/>
      <c r="K127" s="584"/>
      <c r="L127" s="730"/>
      <c r="M127" s="515"/>
      <c r="N127" s="237">
        <f t="shared" si="23"/>
        <v>0</v>
      </c>
      <c r="O127" s="750" t="str">
        <f t="shared" si="24"/>
        <v/>
      </c>
      <c r="P127" s="751"/>
      <c r="Q127" s="639"/>
      <c r="R127" s="587"/>
      <c r="S127" s="268" t="str">
        <f t="shared" si="22"/>
        <v/>
      </c>
      <c r="T127" s="588" t="str">
        <f t="shared" si="25"/>
        <v/>
      </c>
      <c r="U127" s="588"/>
      <c r="V127" s="588"/>
      <c r="W127" s="229" t="str">
        <f>IF(R127=0," ",(CONCATENATE(#REF!," / ",R127)))</f>
        <v xml:space="preserve"> </v>
      </c>
    </row>
    <row r="128" spans="2:23" x14ac:dyDescent="0.25">
      <c r="D128" s="555"/>
      <c r="F128" s="236" t="s">
        <v>111</v>
      </c>
      <c r="G128" s="582"/>
      <c r="H128" s="583"/>
      <c r="I128" s="583"/>
      <c r="J128" s="583"/>
      <c r="K128" s="584"/>
      <c r="L128" s="730"/>
      <c r="M128" s="515"/>
      <c r="N128" s="237">
        <f t="shared" si="23"/>
        <v>0</v>
      </c>
      <c r="O128" s="750" t="str">
        <f t="shared" si="24"/>
        <v/>
      </c>
      <c r="P128" s="751"/>
      <c r="Q128" s="639"/>
      <c r="R128" s="587"/>
      <c r="S128" s="268" t="str">
        <f t="shared" si="22"/>
        <v/>
      </c>
      <c r="T128" s="588" t="str">
        <f t="shared" si="25"/>
        <v/>
      </c>
      <c r="U128" s="588"/>
      <c r="V128" s="588"/>
      <c r="W128" s="229" t="str">
        <f>IF(R128=0," ",(CONCATENATE(#REF!," / ",R128)))</f>
        <v xml:space="preserve"> </v>
      </c>
    </row>
    <row r="129" spans="3:23" x14ac:dyDescent="0.25">
      <c r="D129" s="555"/>
      <c r="F129" s="236" t="s">
        <v>112</v>
      </c>
      <c r="G129" s="582"/>
      <c r="H129" s="583"/>
      <c r="I129" s="583"/>
      <c r="J129" s="583"/>
      <c r="K129" s="584"/>
      <c r="L129" s="730"/>
      <c r="M129" s="515"/>
      <c r="N129" s="237">
        <f t="shared" si="23"/>
        <v>0</v>
      </c>
      <c r="O129" s="750" t="str">
        <f t="shared" si="24"/>
        <v/>
      </c>
      <c r="P129" s="751"/>
      <c r="Q129" s="639"/>
      <c r="R129" s="587"/>
      <c r="S129" s="268" t="str">
        <f t="shared" si="22"/>
        <v/>
      </c>
      <c r="T129" s="588" t="str">
        <f t="shared" si="25"/>
        <v/>
      </c>
      <c r="U129" s="588"/>
      <c r="V129" s="588"/>
      <c r="W129" s="229"/>
    </row>
    <row r="130" spans="3:23" x14ac:dyDescent="0.25">
      <c r="D130" s="555"/>
      <c r="F130" s="236" t="s">
        <v>113</v>
      </c>
      <c r="G130" s="582"/>
      <c r="H130" s="583"/>
      <c r="I130" s="583"/>
      <c r="J130" s="583"/>
      <c r="K130" s="584"/>
      <c r="L130" s="730"/>
      <c r="M130" s="515"/>
      <c r="N130" s="237">
        <f t="shared" si="23"/>
        <v>0</v>
      </c>
      <c r="O130" s="750" t="str">
        <f t="shared" si="24"/>
        <v/>
      </c>
      <c r="P130" s="751"/>
      <c r="Q130" s="639"/>
      <c r="R130" s="587"/>
      <c r="S130" s="268" t="str">
        <f t="shared" si="22"/>
        <v/>
      </c>
      <c r="T130" s="588" t="str">
        <f t="shared" si="25"/>
        <v/>
      </c>
      <c r="U130" s="588"/>
      <c r="V130" s="588"/>
      <c r="W130" s="229"/>
    </row>
    <row r="131" spans="3:23" x14ac:dyDescent="0.25">
      <c r="D131" s="555"/>
      <c r="F131" s="236" t="s">
        <v>233</v>
      </c>
      <c r="G131" s="582"/>
      <c r="H131" s="583"/>
      <c r="I131" s="583"/>
      <c r="J131" s="583"/>
      <c r="K131" s="584"/>
      <c r="L131" s="730"/>
      <c r="M131" s="515"/>
      <c r="N131" s="237">
        <f t="shared" si="23"/>
        <v>0</v>
      </c>
      <c r="O131" s="750" t="str">
        <f t="shared" si="24"/>
        <v/>
      </c>
      <c r="P131" s="751"/>
      <c r="Q131" s="639"/>
      <c r="R131" s="587"/>
      <c r="S131" s="268" t="str">
        <f t="shared" si="22"/>
        <v/>
      </c>
      <c r="T131" s="588" t="str">
        <f t="shared" si="25"/>
        <v/>
      </c>
      <c r="U131" s="588"/>
      <c r="V131" s="588"/>
      <c r="W131" s="229"/>
    </row>
    <row r="132" spans="3:23" x14ac:dyDescent="0.25">
      <c r="D132" s="556"/>
      <c r="F132" s="236" t="s">
        <v>234</v>
      </c>
      <c r="G132" s="582"/>
      <c r="H132" s="583"/>
      <c r="I132" s="583"/>
      <c r="J132" s="583"/>
      <c r="K132" s="584"/>
      <c r="L132" s="730"/>
      <c r="M132" s="515"/>
      <c r="N132" s="237">
        <f t="shared" si="23"/>
        <v>0</v>
      </c>
      <c r="O132" s="750" t="str">
        <f t="shared" si="24"/>
        <v/>
      </c>
      <c r="P132" s="751"/>
      <c r="Q132" s="639"/>
      <c r="R132" s="587"/>
      <c r="S132" s="268" t="str">
        <f t="shared" si="22"/>
        <v/>
      </c>
      <c r="T132" s="588" t="str">
        <f t="shared" si="25"/>
        <v/>
      </c>
      <c r="U132" s="588"/>
      <c r="V132" s="588"/>
      <c r="W132" s="229"/>
    </row>
    <row r="134" spans="3:23" x14ac:dyDescent="0.25">
      <c r="C134" s="519" t="s">
        <v>49</v>
      </c>
      <c r="D134" s="520"/>
      <c r="F134" s="731" t="s">
        <v>199</v>
      </c>
      <c r="G134" s="735" t="s">
        <v>200</v>
      </c>
      <c r="H134" s="736"/>
      <c r="I134" s="736"/>
      <c r="J134" s="736"/>
      <c r="K134" s="737"/>
      <c r="L134" s="744" t="s">
        <v>223</v>
      </c>
      <c r="M134" s="745"/>
      <c r="N134" s="564" t="s">
        <v>181</v>
      </c>
      <c r="O134" s="760" t="s">
        <v>44</v>
      </c>
      <c r="P134" s="761"/>
      <c r="Q134" s="567" t="s">
        <v>191</v>
      </c>
      <c r="R134" s="568"/>
      <c r="S134" s="571" t="s">
        <v>192</v>
      </c>
      <c r="T134" s="573" t="s">
        <v>193</v>
      </c>
      <c r="U134" s="574"/>
      <c r="V134" s="575"/>
      <c r="W134" s="576" t="s">
        <v>194</v>
      </c>
    </row>
    <row r="135" spans="3:23" x14ac:dyDescent="0.25">
      <c r="C135" s="521"/>
      <c r="D135" s="522"/>
      <c r="F135" s="732"/>
      <c r="G135" s="738"/>
      <c r="H135" s="739"/>
      <c r="I135" s="739"/>
      <c r="J135" s="739"/>
      <c r="K135" s="740"/>
      <c r="L135" s="746"/>
      <c r="M135" s="747"/>
      <c r="N135" s="565"/>
      <c r="O135" s="578" t="s">
        <v>224</v>
      </c>
      <c r="P135" s="579"/>
      <c r="Q135" s="569"/>
      <c r="R135" s="570"/>
      <c r="S135" s="572"/>
      <c r="T135" s="549"/>
      <c r="U135" s="550"/>
      <c r="V135" s="551"/>
      <c r="W135" s="577"/>
    </row>
    <row r="136" spans="3:23" x14ac:dyDescent="0.25">
      <c r="C136" s="614"/>
      <c r="D136" s="522"/>
      <c r="F136" s="733"/>
      <c r="G136" s="738"/>
      <c r="H136" s="739"/>
      <c r="I136" s="739"/>
      <c r="J136" s="739"/>
      <c r="K136" s="740"/>
      <c r="L136" s="748"/>
      <c r="M136" s="749"/>
      <c r="N136" s="566"/>
      <c r="O136" s="630"/>
      <c r="P136" s="631"/>
      <c r="Q136" s="271"/>
      <c r="R136" s="272"/>
      <c r="S136" s="259"/>
      <c r="T136" s="261"/>
      <c r="U136" s="262"/>
      <c r="V136" s="263"/>
      <c r="W136" s="264"/>
    </row>
    <row r="137" spans="3:23" x14ac:dyDescent="0.25">
      <c r="C137" s="523"/>
      <c r="D137" s="524"/>
      <c r="F137" s="734"/>
      <c r="G137" s="741"/>
      <c r="H137" s="742"/>
      <c r="I137" s="742"/>
      <c r="J137" s="742"/>
      <c r="K137" s="743"/>
      <c r="L137" s="547">
        <f>IF(SUM(L139:M146)=0,0,SUM(L139:M146))</f>
        <v>0</v>
      </c>
      <c r="M137" s="548"/>
      <c r="N137" s="241">
        <f>L137/1000*$P$14</f>
        <v>0</v>
      </c>
      <c r="O137" s="759" t="str">
        <f>IF(L137="","",IF($T$5=0,"",(L137/$T$5)))</f>
        <v/>
      </c>
      <c r="P137" s="657"/>
      <c r="Q137" s="547">
        <f>IF(SUM(Q139:R145)=0,0,SUM(Q139:R145))</f>
        <v>0</v>
      </c>
      <c r="R137" s="548"/>
      <c r="S137" s="242" t="str">
        <f t="shared" ref="S137:S146" si="26">IF(L137=0,"",L137-Q137)</f>
        <v/>
      </c>
      <c r="T137" s="549" t="str">
        <f>IF(L137=0,"",SUM(Q139:R145)/L137)</f>
        <v/>
      </c>
      <c r="U137" s="550"/>
      <c r="V137" s="551"/>
      <c r="W137" s="229"/>
    </row>
    <row r="138" spans="3:23" ht="17.25" x14ac:dyDescent="0.25">
      <c r="D138" s="230"/>
      <c r="F138" s="218"/>
      <c r="G138" s="231"/>
      <c r="H138" s="231"/>
      <c r="I138" s="231"/>
      <c r="J138" s="231"/>
      <c r="K138" s="231"/>
      <c r="L138" s="552"/>
      <c r="M138" s="552"/>
      <c r="N138" s="244"/>
      <c r="T138" s="244"/>
      <c r="U138" s="244"/>
      <c r="V138" s="244"/>
    </row>
    <row r="139" spans="3:23" x14ac:dyDescent="0.25">
      <c r="D139" s="553" t="s">
        <v>53</v>
      </c>
      <c r="F139" s="274" t="s">
        <v>201</v>
      </c>
      <c r="G139" s="557" t="s">
        <v>202</v>
      </c>
      <c r="H139" s="558"/>
      <c r="I139" s="558"/>
      <c r="J139" s="558"/>
      <c r="K139" s="559"/>
      <c r="L139" s="639">
        <v>0</v>
      </c>
      <c r="M139" s="587"/>
      <c r="N139" s="246">
        <f t="shared" ref="N139:N146" si="27">L139/1000*$P$14</f>
        <v>0</v>
      </c>
      <c r="O139" s="561" t="str">
        <f t="shared" ref="O139:O146" si="28">IF(L139="","",IF($T$5=0,"",(L139/$T$5)))</f>
        <v/>
      </c>
      <c r="P139" s="751"/>
      <c r="Q139" s="639"/>
      <c r="R139" s="587"/>
      <c r="S139" s="242" t="str">
        <f t="shared" si="26"/>
        <v/>
      </c>
      <c r="T139" s="518" t="str">
        <f>IF(L139=0,"",Q139/L139)</f>
        <v/>
      </c>
      <c r="U139" s="518"/>
      <c r="V139" s="518"/>
      <c r="W139" s="229"/>
    </row>
    <row r="140" spans="3:23" x14ac:dyDescent="0.25">
      <c r="D140" s="554"/>
      <c r="F140" s="275" t="s">
        <v>203</v>
      </c>
      <c r="G140" s="511" t="s">
        <v>204</v>
      </c>
      <c r="H140" s="512"/>
      <c r="I140" s="512"/>
      <c r="J140" s="512"/>
      <c r="K140" s="513"/>
      <c r="L140" s="639">
        <v>0</v>
      </c>
      <c r="M140" s="587"/>
      <c r="N140" s="248">
        <f t="shared" si="27"/>
        <v>0</v>
      </c>
      <c r="O140" s="514" t="str">
        <f t="shared" si="28"/>
        <v/>
      </c>
      <c r="P140" s="664"/>
      <c r="Q140" s="639"/>
      <c r="R140" s="587"/>
      <c r="S140" s="249" t="str">
        <f t="shared" si="26"/>
        <v/>
      </c>
      <c r="T140" s="518" t="str">
        <f t="shared" ref="T140:T146" si="29">IF(L140=0,"",Q140/L140)</f>
        <v/>
      </c>
      <c r="U140" s="518"/>
      <c r="V140" s="518"/>
      <c r="W140" s="229"/>
    </row>
    <row r="141" spans="3:23" x14ac:dyDescent="0.25">
      <c r="D141" s="555"/>
      <c r="F141" s="275" t="s">
        <v>205</v>
      </c>
      <c r="G141" s="511" t="s">
        <v>206</v>
      </c>
      <c r="H141" s="512"/>
      <c r="I141" s="512"/>
      <c r="J141" s="512"/>
      <c r="K141" s="513"/>
      <c r="L141" s="639">
        <v>0</v>
      </c>
      <c r="M141" s="587"/>
      <c r="N141" s="248">
        <f t="shared" si="27"/>
        <v>0</v>
      </c>
      <c r="O141" s="514" t="str">
        <f t="shared" si="28"/>
        <v/>
      </c>
      <c r="P141" s="664"/>
      <c r="Q141" s="639"/>
      <c r="R141" s="587"/>
      <c r="S141" s="249" t="str">
        <f t="shared" si="26"/>
        <v/>
      </c>
      <c r="T141" s="518" t="str">
        <f t="shared" si="29"/>
        <v/>
      </c>
      <c r="U141" s="518"/>
      <c r="V141" s="518"/>
      <c r="W141" s="229"/>
    </row>
    <row r="142" spans="3:23" x14ac:dyDescent="0.25">
      <c r="D142" s="555"/>
      <c r="F142" s="275" t="s">
        <v>207</v>
      </c>
      <c r="G142" s="511"/>
      <c r="H142" s="512"/>
      <c r="I142" s="512"/>
      <c r="J142" s="512"/>
      <c r="K142" s="513"/>
      <c r="L142" s="639">
        <v>0</v>
      </c>
      <c r="M142" s="587"/>
      <c r="N142" s="248">
        <f t="shared" si="27"/>
        <v>0</v>
      </c>
      <c r="O142" s="514" t="str">
        <f t="shared" si="28"/>
        <v/>
      </c>
      <c r="P142" s="664"/>
      <c r="Q142" s="639"/>
      <c r="R142" s="587"/>
      <c r="S142" s="249" t="str">
        <f t="shared" si="26"/>
        <v/>
      </c>
      <c r="T142" s="518" t="str">
        <f t="shared" si="29"/>
        <v/>
      </c>
      <c r="U142" s="518"/>
      <c r="V142" s="518"/>
      <c r="W142" s="229"/>
    </row>
    <row r="143" spans="3:23" x14ac:dyDescent="0.25">
      <c r="D143" s="555"/>
      <c r="F143" s="275" t="s">
        <v>208</v>
      </c>
      <c r="G143" s="511"/>
      <c r="H143" s="512"/>
      <c r="I143" s="512"/>
      <c r="J143" s="512"/>
      <c r="K143" s="513"/>
      <c r="L143" s="639">
        <v>0</v>
      </c>
      <c r="M143" s="587"/>
      <c r="N143" s="248">
        <f t="shared" si="27"/>
        <v>0</v>
      </c>
      <c r="O143" s="514" t="str">
        <f t="shared" si="28"/>
        <v/>
      </c>
      <c r="P143" s="664"/>
      <c r="Q143" s="639"/>
      <c r="R143" s="587"/>
      <c r="S143" s="249" t="str">
        <f t="shared" si="26"/>
        <v/>
      </c>
      <c r="T143" s="518" t="str">
        <f t="shared" si="29"/>
        <v/>
      </c>
      <c r="U143" s="518"/>
      <c r="V143" s="518"/>
      <c r="W143" s="229"/>
    </row>
    <row r="144" spans="3:23" x14ac:dyDescent="0.25">
      <c r="D144" s="555"/>
      <c r="F144" s="275" t="s">
        <v>209</v>
      </c>
      <c r="G144" s="511"/>
      <c r="H144" s="512"/>
      <c r="I144" s="512"/>
      <c r="J144" s="512"/>
      <c r="K144" s="513"/>
      <c r="L144" s="639">
        <v>0</v>
      </c>
      <c r="M144" s="587"/>
      <c r="N144" s="248">
        <f t="shared" si="27"/>
        <v>0</v>
      </c>
      <c r="O144" s="514" t="str">
        <f t="shared" si="28"/>
        <v/>
      </c>
      <c r="P144" s="664"/>
      <c r="Q144" s="639"/>
      <c r="R144" s="587"/>
      <c r="S144" s="249" t="str">
        <f t="shared" si="26"/>
        <v/>
      </c>
      <c r="T144" s="518" t="str">
        <f t="shared" si="29"/>
        <v/>
      </c>
      <c r="U144" s="518"/>
      <c r="V144" s="518"/>
      <c r="W144" s="229"/>
    </row>
    <row r="145" spans="2:24" x14ac:dyDescent="0.25">
      <c r="D145" s="555"/>
      <c r="F145" s="275" t="s">
        <v>210</v>
      </c>
      <c r="G145" s="511"/>
      <c r="H145" s="512"/>
      <c r="I145" s="512"/>
      <c r="J145" s="512"/>
      <c r="K145" s="513"/>
      <c r="L145" s="639">
        <v>0</v>
      </c>
      <c r="M145" s="587"/>
      <c r="N145" s="248">
        <f t="shared" si="27"/>
        <v>0</v>
      </c>
      <c r="O145" s="514" t="str">
        <f t="shared" si="28"/>
        <v/>
      </c>
      <c r="P145" s="664"/>
      <c r="Q145" s="639"/>
      <c r="R145" s="587"/>
      <c r="S145" s="250" t="str">
        <f t="shared" si="26"/>
        <v/>
      </c>
      <c r="T145" s="518" t="str">
        <f t="shared" si="29"/>
        <v/>
      </c>
      <c r="U145" s="518"/>
      <c r="V145" s="518"/>
      <c r="W145" s="229"/>
    </row>
    <row r="146" spans="2:24" x14ac:dyDescent="0.25">
      <c r="D146" s="556"/>
      <c r="F146" s="276" t="s">
        <v>211</v>
      </c>
      <c r="G146" s="660"/>
      <c r="H146" s="661"/>
      <c r="I146" s="661"/>
      <c r="J146" s="661"/>
      <c r="K146" s="662"/>
      <c r="L146" s="639">
        <v>0</v>
      </c>
      <c r="M146" s="587"/>
      <c r="N146" s="252">
        <f t="shared" si="27"/>
        <v>0</v>
      </c>
      <c r="O146" s="514" t="str">
        <f t="shared" si="28"/>
        <v/>
      </c>
      <c r="P146" s="664"/>
      <c r="Q146" s="639"/>
      <c r="R146" s="587"/>
      <c r="S146" s="253" t="str">
        <f t="shared" si="26"/>
        <v/>
      </c>
      <c r="T146" s="563" t="str">
        <f t="shared" si="29"/>
        <v/>
      </c>
      <c r="U146" s="563"/>
      <c r="V146" s="563"/>
      <c r="W146" s="229"/>
    </row>
    <row r="148" spans="2:24" x14ac:dyDescent="0.25">
      <c r="C148" s="519" t="s">
        <v>49</v>
      </c>
      <c r="D148" s="520"/>
      <c r="F148" s="525" t="s">
        <v>212</v>
      </c>
      <c r="G148" s="528" t="s">
        <v>213</v>
      </c>
      <c r="H148" s="529"/>
      <c r="I148" s="529"/>
      <c r="J148" s="529"/>
      <c r="K148" s="530"/>
      <c r="L148" s="537" t="s">
        <v>223</v>
      </c>
      <c r="M148" s="538"/>
      <c r="N148" s="541" t="s">
        <v>181</v>
      </c>
      <c r="O148" s="658" t="s">
        <v>44</v>
      </c>
      <c r="P148" s="659"/>
      <c r="Q148" s="543" t="s">
        <v>191</v>
      </c>
      <c r="R148" s="544"/>
      <c r="S148" s="643" t="s">
        <v>192</v>
      </c>
      <c r="T148" s="645" t="s">
        <v>193</v>
      </c>
      <c r="U148" s="646"/>
      <c r="V148" s="647"/>
      <c r="W148" s="509" t="s">
        <v>194</v>
      </c>
    </row>
    <row r="149" spans="2:24" x14ac:dyDescent="0.25">
      <c r="C149" s="521"/>
      <c r="D149" s="522"/>
      <c r="F149" s="526"/>
      <c r="G149" s="531"/>
      <c r="H149" s="532"/>
      <c r="I149" s="532"/>
      <c r="J149" s="532"/>
      <c r="K149" s="533"/>
      <c r="L149" s="539"/>
      <c r="M149" s="540"/>
      <c r="N149" s="542"/>
      <c r="O149" s="651" t="s">
        <v>224</v>
      </c>
      <c r="P149" s="652"/>
      <c r="Q149" s="545"/>
      <c r="R149" s="546"/>
      <c r="S149" s="644"/>
      <c r="T149" s="648"/>
      <c r="U149" s="649"/>
      <c r="V149" s="650"/>
      <c r="W149" s="510"/>
    </row>
    <row r="150" spans="2:24" x14ac:dyDescent="0.25">
      <c r="C150" s="523"/>
      <c r="D150" s="524"/>
      <c r="F150" s="655"/>
      <c r="G150" s="534"/>
      <c r="H150" s="535"/>
      <c r="I150" s="535"/>
      <c r="J150" s="535"/>
      <c r="K150" s="536"/>
      <c r="L150" s="653">
        <f>L152</f>
        <v>0</v>
      </c>
      <c r="M150" s="654"/>
      <c r="N150" s="254">
        <f>L150/1000*$P$14</f>
        <v>0</v>
      </c>
      <c r="O150" s="656" t="str">
        <f>IF(L150="","",IF($T$5=0,"",(L150/$T$5)))</f>
        <v/>
      </c>
      <c r="P150" s="657"/>
      <c r="Q150" s="653">
        <f>IF(SUM(Q152:R158)=0,0,SUM(Q152:R158))</f>
        <v>0</v>
      </c>
      <c r="R150" s="654"/>
      <c r="S150" s="254" t="str">
        <f t="shared" ref="S150:S152" si="30">IF(L150=0,"",L150-Q150)</f>
        <v/>
      </c>
      <c r="T150" s="648" t="str">
        <f>IF(L150=0,"",SUM(Q152:R158)/L150)</f>
        <v/>
      </c>
      <c r="U150" s="649"/>
      <c r="V150" s="650"/>
      <c r="W150" s="229"/>
    </row>
    <row r="151" spans="2:24" ht="17.25" x14ac:dyDescent="0.25">
      <c r="D151" s="230"/>
      <c r="F151" s="218"/>
      <c r="G151" s="243"/>
      <c r="H151" s="243"/>
      <c r="I151" s="243"/>
      <c r="J151" s="243"/>
      <c r="K151" s="243"/>
      <c r="L151" s="635"/>
      <c r="M151" s="635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</row>
    <row r="152" spans="2:24" x14ac:dyDescent="0.25">
      <c r="D152" s="218"/>
      <c r="F152" s="277" t="s">
        <v>214</v>
      </c>
      <c r="G152" s="636" t="s">
        <v>215</v>
      </c>
      <c r="H152" s="637"/>
      <c r="I152" s="637"/>
      <c r="J152" s="637"/>
      <c r="K152" s="638"/>
      <c r="L152" s="639"/>
      <c r="M152" s="587"/>
      <c r="N152" s="256">
        <f>L152/1000*$P$14</f>
        <v>0</v>
      </c>
      <c r="O152" s="640" t="str">
        <f>IF(L152=0,"",(L152/$T$5))</f>
        <v/>
      </c>
      <c r="P152" s="587"/>
      <c r="Q152" s="641"/>
      <c r="R152" s="587"/>
      <c r="S152" s="254" t="str">
        <f t="shared" si="30"/>
        <v/>
      </c>
      <c r="T152" s="642" t="str">
        <f>IF(Q152=0,"",L152/Q152)</f>
        <v/>
      </c>
      <c r="U152" s="642"/>
      <c r="V152" s="642"/>
      <c r="W152" s="257" t="str">
        <f>IF(R152=0," ",(CONCATENATE(#REF!," / ",R152)))</f>
        <v xml:space="preserve"> </v>
      </c>
    </row>
    <row r="154" spans="2:24" x14ac:dyDescent="0.25">
      <c r="B154" s="613" t="s">
        <v>46</v>
      </c>
      <c r="C154" s="702"/>
      <c r="D154" s="703"/>
      <c r="F154" s="710" t="s">
        <v>225</v>
      </c>
      <c r="G154" s="711"/>
      <c r="H154" s="711"/>
      <c r="I154" s="711"/>
      <c r="J154" s="711"/>
      <c r="K154" s="711"/>
      <c r="L154" s="711"/>
      <c r="M154" s="711"/>
      <c r="N154" s="711"/>
      <c r="O154" s="711"/>
      <c r="P154" s="711"/>
      <c r="Q154" s="711"/>
      <c r="R154" s="711"/>
      <c r="S154" s="711"/>
      <c r="T154" s="711"/>
      <c r="U154" s="711"/>
      <c r="V154" s="711"/>
      <c r="W154" s="712"/>
    </row>
    <row r="155" spans="2:24" x14ac:dyDescent="0.25">
      <c r="B155" s="704"/>
      <c r="C155" s="705"/>
      <c r="D155" s="706"/>
      <c r="F155" s="713"/>
      <c r="G155" s="714"/>
      <c r="H155" s="714"/>
      <c r="I155" s="714"/>
      <c r="J155" s="714"/>
      <c r="K155" s="714"/>
      <c r="L155" s="714"/>
      <c r="M155" s="714"/>
      <c r="N155" s="714"/>
      <c r="O155" s="714"/>
      <c r="P155" s="714"/>
      <c r="Q155" s="714"/>
      <c r="R155" s="714"/>
      <c r="S155" s="714"/>
      <c r="T155" s="714"/>
      <c r="U155" s="714"/>
      <c r="V155" s="714"/>
      <c r="W155" s="715"/>
    </row>
    <row r="156" spans="2:24" x14ac:dyDescent="0.25">
      <c r="B156" s="704"/>
      <c r="C156" s="705"/>
      <c r="D156" s="706"/>
      <c r="F156" s="710"/>
      <c r="G156" s="711"/>
      <c r="H156" s="711"/>
      <c r="I156" s="711"/>
      <c r="J156" s="711"/>
      <c r="K156" s="712"/>
      <c r="L156" s="628" t="s">
        <v>221</v>
      </c>
      <c r="M156" s="719"/>
      <c r="N156" s="723" t="s">
        <v>181</v>
      </c>
      <c r="O156" s="726" t="s">
        <v>44</v>
      </c>
      <c r="P156" s="727"/>
      <c r="Q156" s="628"/>
      <c r="R156" s="728"/>
      <c r="S156" s="600"/>
      <c r="T156" s="600"/>
      <c r="U156" s="600"/>
      <c r="V156" s="600"/>
      <c r="W156" s="520"/>
    </row>
    <row r="157" spans="2:24" x14ac:dyDescent="0.25">
      <c r="B157" s="704"/>
      <c r="C157" s="705"/>
      <c r="D157" s="706"/>
      <c r="F157" s="716"/>
      <c r="G157" s="717"/>
      <c r="H157" s="717"/>
      <c r="I157" s="717"/>
      <c r="J157" s="717"/>
      <c r="K157" s="718"/>
      <c r="L157" s="720"/>
      <c r="M157" s="721"/>
      <c r="N157" s="724"/>
      <c r="O157" s="629" t="s">
        <v>226</v>
      </c>
      <c r="P157" s="673"/>
      <c r="Q157" s="720"/>
      <c r="R157" s="729"/>
      <c r="S157" s="552"/>
      <c r="T157" s="552"/>
      <c r="U157" s="552"/>
      <c r="V157" s="552"/>
      <c r="W157" s="522"/>
    </row>
    <row r="158" spans="2:24" x14ac:dyDescent="0.25">
      <c r="B158" s="704"/>
      <c r="C158" s="705"/>
      <c r="D158" s="706"/>
      <c r="F158" s="716"/>
      <c r="G158" s="717"/>
      <c r="H158" s="717"/>
      <c r="I158" s="717"/>
      <c r="J158" s="717"/>
      <c r="K158" s="718"/>
      <c r="L158" s="621"/>
      <c r="M158" s="722"/>
      <c r="N158" s="725"/>
      <c r="O158" s="674"/>
      <c r="P158" s="675"/>
      <c r="Q158" s="720"/>
      <c r="R158" s="729"/>
      <c r="S158" s="552"/>
      <c r="T158" s="552"/>
      <c r="U158" s="552"/>
      <c r="V158" s="552"/>
      <c r="W158" s="522"/>
    </row>
    <row r="159" spans="2:24" x14ac:dyDescent="0.25">
      <c r="B159" s="707"/>
      <c r="C159" s="708"/>
      <c r="D159" s="709"/>
      <c r="F159" s="713"/>
      <c r="G159" s="714"/>
      <c r="H159" s="714"/>
      <c r="I159" s="714"/>
      <c r="J159" s="714"/>
      <c r="K159" s="715"/>
      <c r="L159" s="676">
        <f>L165+L182+L195</f>
        <v>0</v>
      </c>
      <c r="M159" s="677"/>
      <c r="N159" s="258">
        <f>L159/1000*$P$15</f>
        <v>0</v>
      </c>
      <c r="O159" s="678" t="str">
        <f>IF(L159=0,"",L159/$T$5)</f>
        <v/>
      </c>
      <c r="P159" s="679"/>
      <c r="Q159" s="523"/>
      <c r="R159" s="603"/>
      <c r="S159" s="603"/>
      <c r="T159" s="603"/>
      <c r="U159" s="603"/>
      <c r="V159" s="603"/>
      <c r="W159" s="524"/>
    </row>
    <row r="160" spans="2:24" x14ac:dyDescent="0.25">
      <c r="D160" s="30"/>
    </row>
    <row r="162" spans="3:23" x14ac:dyDescent="0.25">
      <c r="C162" s="519" t="s">
        <v>49</v>
      </c>
      <c r="D162" s="520"/>
      <c r="F162" s="680" t="s">
        <v>23</v>
      </c>
      <c r="G162" s="684" t="s">
        <v>189</v>
      </c>
      <c r="H162" s="685"/>
      <c r="I162" s="685"/>
      <c r="J162" s="685"/>
      <c r="K162" s="686"/>
      <c r="L162" s="693" t="s">
        <v>223</v>
      </c>
      <c r="M162" s="694"/>
      <c r="N162" s="699" t="s">
        <v>181</v>
      </c>
      <c r="O162" s="671" t="s">
        <v>44</v>
      </c>
      <c r="P162" s="672"/>
      <c r="Q162" s="593" t="s">
        <v>191</v>
      </c>
      <c r="R162" s="594"/>
      <c r="S162" s="597" t="s">
        <v>192</v>
      </c>
      <c r="T162" s="599" t="s">
        <v>193</v>
      </c>
      <c r="U162" s="600"/>
      <c r="V162" s="601"/>
      <c r="W162" s="605" t="s">
        <v>194</v>
      </c>
    </row>
    <row r="163" spans="3:23" x14ac:dyDescent="0.25">
      <c r="C163" s="521"/>
      <c r="D163" s="522"/>
      <c r="F163" s="681"/>
      <c r="G163" s="687"/>
      <c r="H163" s="688"/>
      <c r="I163" s="688"/>
      <c r="J163" s="688"/>
      <c r="K163" s="689"/>
      <c r="L163" s="695"/>
      <c r="M163" s="696"/>
      <c r="N163" s="700"/>
      <c r="O163" s="607" t="s">
        <v>227</v>
      </c>
      <c r="P163" s="579"/>
      <c r="Q163" s="595"/>
      <c r="R163" s="596"/>
      <c r="S163" s="598"/>
      <c r="T163" s="602"/>
      <c r="U163" s="603"/>
      <c r="V163" s="604"/>
      <c r="W163" s="606"/>
    </row>
    <row r="164" spans="3:23" x14ac:dyDescent="0.25">
      <c r="C164" s="614"/>
      <c r="D164" s="522"/>
      <c r="F164" s="682"/>
      <c r="G164" s="687"/>
      <c r="H164" s="688"/>
      <c r="I164" s="688"/>
      <c r="J164" s="688"/>
      <c r="K164" s="689"/>
      <c r="L164" s="697"/>
      <c r="M164" s="698"/>
      <c r="N164" s="701"/>
      <c r="O164" s="630"/>
      <c r="P164" s="631"/>
      <c r="Q164" s="259"/>
      <c r="R164" s="260"/>
      <c r="S164" s="259"/>
      <c r="T164" s="261"/>
      <c r="U164" s="262"/>
      <c r="V164" s="263"/>
      <c r="W164" s="264"/>
    </row>
    <row r="165" spans="3:23" x14ac:dyDescent="0.25">
      <c r="C165" s="523"/>
      <c r="D165" s="524"/>
      <c r="F165" s="683"/>
      <c r="G165" s="690"/>
      <c r="H165" s="691"/>
      <c r="I165" s="691"/>
      <c r="J165" s="691"/>
      <c r="K165" s="692"/>
      <c r="L165" s="608">
        <f>IF(SUM(L167:M173)=0,0,SUM(L167:M173))</f>
        <v>0</v>
      </c>
      <c r="M165" s="609"/>
      <c r="N165" s="227">
        <f>L165/1000*$P$15</f>
        <v>0</v>
      </c>
      <c r="O165" s="608" t="str">
        <f>IF(L165="","",IF($T$5=0,"",(L165/$T$5)))</f>
        <v/>
      </c>
      <c r="P165" s="657"/>
      <c r="Q165" s="610">
        <f>IF(SUM(Q167:R173)=0,0,SUM(Q167:R173))</f>
        <v>0</v>
      </c>
      <c r="R165" s="611"/>
      <c r="S165" s="266" t="str">
        <f t="shared" ref="S165:S177" si="31">IF(L165=0,"",L165-Q165)</f>
        <v/>
      </c>
      <c r="T165" s="612" t="str">
        <f>IF(L165=0,"",SUM(Q167:R173)/L165)</f>
        <v/>
      </c>
      <c r="U165" s="603"/>
      <c r="V165" s="604"/>
      <c r="W165" s="229" t="str">
        <f>IF(D168=0,"",SUM(H169:H171)/D168)</f>
        <v/>
      </c>
    </row>
    <row r="166" spans="3:23" ht="17.25" x14ac:dyDescent="0.25">
      <c r="D166" s="230"/>
      <c r="F166" s="218"/>
      <c r="G166" s="231"/>
      <c r="H166" s="231"/>
      <c r="I166" s="231"/>
      <c r="J166" s="231"/>
      <c r="K166" s="231"/>
      <c r="L166" s="552"/>
      <c r="M166" s="552"/>
      <c r="N166" s="232"/>
    </row>
    <row r="167" spans="3:23" x14ac:dyDescent="0.25">
      <c r="D167" s="553" t="s">
        <v>53</v>
      </c>
      <c r="F167" s="233" t="s">
        <v>58</v>
      </c>
      <c r="G167" s="582" t="s">
        <v>238</v>
      </c>
      <c r="H167" s="583"/>
      <c r="I167" s="583"/>
      <c r="J167" s="583"/>
      <c r="K167" s="584"/>
      <c r="L167" s="639"/>
      <c r="M167" s="587"/>
      <c r="N167" s="234">
        <f t="shared" ref="N167:N177" si="32">L167/1000*$P$15</f>
        <v>0</v>
      </c>
      <c r="O167" s="669" t="str">
        <f t="shared" ref="O167:O177" si="33">IF(L167="","",IF($T$5=0,"",(L167/$T$5)))</f>
        <v/>
      </c>
      <c r="P167" s="670"/>
      <c r="Q167" s="639"/>
      <c r="R167" s="587"/>
      <c r="S167" s="266" t="str">
        <f t="shared" si="31"/>
        <v/>
      </c>
      <c r="T167" s="588" t="str">
        <f>IF(L167=0,"",Q167/L167)</f>
        <v/>
      </c>
      <c r="U167" s="588"/>
      <c r="V167" s="588"/>
      <c r="W167" s="229" t="str">
        <f>IF(R167=0," ",(CONCATENATE(#REF!," / ",R167)))</f>
        <v xml:space="preserve"> </v>
      </c>
    </row>
    <row r="168" spans="3:23" x14ac:dyDescent="0.25">
      <c r="D168" s="554"/>
      <c r="F168" s="236" t="s">
        <v>59</v>
      </c>
      <c r="G168" s="582" t="s">
        <v>237</v>
      </c>
      <c r="H168" s="583"/>
      <c r="I168" s="583"/>
      <c r="J168" s="583"/>
      <c r="K168" s="584"/>
      <c r="L168" s="639"/>
      <c r="M168" s="587"/>
      <c r="N168" s="237">
        <f t="shared" si="32"/>
        <v>0</v>
      </c>
      <c r="O168" s="665" t="str">
        <f t="shared" si="33"/>
        <v/>
      </c>
      <c r="P168" s="664"/>
      <c r="Q168" s="639"/>
      <c r="R168" s="587"/>
      <c r="S168" s="268" t="str">
        <f t="shared" si="31"/>
        <v/>
      </c>
      <c r="T168" s="588" t="str">
        <f t="shared" ref="T168:T177" si="34">IF(L168=0,"",Q168/L168)</f>
        <v/>
      </c>
      <c r="U168" s="588"/>
      <c r="V168" s="588"/>
      <c r="W168" s="229" t="str">
        <f>IF(R168=0," ",(CONCATENATE(#REF!," / ",R168)))</f>
        <v xml:space="preserve"> </v>
      </c>
    </row>
    <row r="169" spans="3:23" x14ac:dyDescent="0.25">
      <c r="D169" s="555"/>
      <c r="F169" s="236" t="s">
        <v>60</v>
      </c>
      <c r="G169" s="582" t="s">
        <v>103</v>
      </c>
      <c r="H169" s="583"/>
      <c r="I169" s="583"/>
      <c r="J169" s="583"/>
      <c r="K169" s="584"/>
      <c r="L169" s="639"/>
      <c r="M169" s="587"/>
      <c r="N169" s="237">
        <f t="shared" si="32"/>
        <v>0</v>
      </c>
      <c r="O169" s="665" t="str">
        <f t="shared" si="33"/>
        <v/>
      </c>
      <c r="P169" s="664"/>
      <c r="Q169" s="639"/>
      <c r="R169" s="587"/>
      <c r="S169" s="268" t="str">
        <f t="shared" si="31"/>
        <v/>
      </c>
      <c r="T169" s="588" t="str">
        <f t="shared" si="34"/>
        <v/>
      </c>
      <c r="U169" s="588"/>
      <c r="V169" s="588"/>
      <c r="W169" s="229" t="str">
        <f>IF(R169=0," ",(CONCATENATE(#REF!," / ",R169)))</f>
        <v xml:space="preserve"> </v>
      </c>
    </row>
    <row r="170" spans="3:23" x14ac:dyDescent="0.25">
      <c r="D170" s="555"/>
      <c r="F170" s="236" t="s">
        <v>62</v>
      </c>
      <c r="G170" s="582"/>
      <c r="H170" s="583"/>
      <c r="I170" s="583"/>
      <c r="J170" s="583"/>
      <c r="K170" s="584"/>
      <c r="L170" s="639"/>
      <c r="M170" s="587"/>
      <c r="N170" s="237">
        <f t="shared" si="32"/>
        <v>0</v>
      </c>
      <c r="O170" s="665" t="str">
        <f t="shared" si="33"/>
        <v/>
      </c>
      <c r="P170" s="664"/>
      <c r="Q170" s="639"/>
      <c r="R170" s="587"/>
      <c r="S170" s="268" t="str">
        <f t="shared" si="31"/>
        <v/>
      </c>
      <c r="T170" s="588" t="str">
        <f t="shared" si="34"/>
        <v/>
      </c>
      <c r="U170" s="588"/>
      <c r="V170" s="588"/>
      <c r="W170" s="229" t="str">
        <f>IF(R170=0," ",(CONCATENATE(#REF!," / ",R170)))</f>
        <v xml:space="preserve"> </v>
      </c>
    </row>
    <row r="171" spans="3:23" x14ac:dyDescent="0.25">
      <c r="D171" s="555"/>
      <c r="F171" s="236" t="s">
        <v>63</v>
      </c>
      <c r="G171" s="582"/>
      <c r="H171" s="583"/>
      <c r="I171" s="583"/>
      <c r="J171" s="583"/>
      <c r="K171" s="584"/>
      <c r="L171" s="639"/>
      <c r="M171" s="587"/>
      <c r="N171" s="237">
        <f t="shared" si="32"/>
        <v>0</v>
      </c>
      <c r="O171" s="665" t="str">
        <f t="shared" si="33"/>
        <v/>
      </c>
      <c r="P171" s="664"/>
      <c r="Q171" s="639"/>
      <c r="R171" s="587"/>
      <c r="S171" s="268" t="str">
        <f t="shared" si="31"/>
        <v/>
      </c>
      <c r="T171" s="588" t="str">
        <f t="shared" si="34"/>
        <v/>
      </c>
      <c r="U171" s="588"/>
      <c r="V171" s="588"/>
      <c r="W171" s="229" t="str">
        <f>IF(R171=0," ",(CONCATENATE(#REF!," / ",R171)))</f>
        <v xml:space="preserve"> </v>
      </c>
    </row>
    <row r="172" spans="3:23" x14ac:dyDescent="0.25">
      <c r="D172" s="555"/>
      <c r="F172" s="236" t="s">
        <v>110</v>
      </c>
      <c r="G172" s="582"/>
      <c r="H172" s="583"/>
      <c r="I172" s="583"/>
      <c r="J172" s="583"/>
      <c r="K172" s="584"/>
      <c r="L172" s="639"/>
      <c r="M172" s="587"/>
      <c r="N172" s="237">
        <f t="shared" si="32"/>
        <v>0</v>
      </c>
      <c r="O172" s="665" t="str">
        <f t="shared" si="33"/>
        <v/>
      </c>
      <c r="P172" s="664"/>
      <c r="Q172" s="639"/>
      <c r="R172" s="587"/>
      <c r="S172" s="268" t="str">
        <f t="shared" si="31"/>
        <v/>
      </c>
      <c r="T172" s="588" t="str">
        <f t="shared" si="34"/>
        <v/>
      </c>
      <c r="U172" s="588"/>
      <c r="V172" s="588"/>
      <c r="W172" s="229" t="str">
        <f>IF(R172=0," ",(CONCATENATE(#REF!," / ",R172)))</f>
        <v xml:space="preserve"> </v>
      </c>
    </row>
    <row r="173" spans="3:23" x14ac:dyDescent="0.25">
      <c r="D173" s="555"/>
      <c r="F173" s="236" t="s">
        <v>111</v>
      </c>
      <c r="G173" s="582"/>
      <c r="H173" s="583"/>
      <c r="I173" s="583"/>
      <c r="J173" s="583"/>
      <c r="K173" s="584"/>
      <c r="L173" s="639"/>
      <c r="M173" s="587"/>
      <c r="N173" s="237">
        <f t="shared" si="32"/>
        <v>0</v>
      </c>
      <c r="O173" s="665" t="str">
        <f t="shared" si="33"/>
        <v/>
      </c>
      <c r="P173" s="664"/>
      <c r="Q173" s="639"/>
      <c r="R173" s="587"/>
      <c r="S173" s="268" t="str">
        <f t="shared" si="31"/>
        <v/>
      </c>
      <c r="T173" s="588" t="str">
        <f t="shared" si="34"/>
        <v/>
      </c>
      <c r="U173" s="588"/>
      <c r="V173" s="588"/>
      <c r="W173" s="229" t="str">
        <f>IF(R173=0," ",(CONCATENATE(#REF!," / ",R173)))</f>
        <v xml:space="preserve"> </v>
      </c>
    </row>
    <row r="174" spans="3:23" x14ac:dyDescent="0.25">
      <c r="D174" s="555"/>
      <c r="F174" s="236" t="s">
        <v>112</v>
      </c>
      <c r="G174" s="582"/>
      <c r="H174" s="583"/>
      <c r="I174" s="583"/>
      <c r="J174" s="583"/>
      <c r="K174" s="584"/>
      <c r="L174" s="639"/>
      <c r="M174" s="587"/>
      <c r="N174" s="237">
        <f t="shared" si="32"/>
        <v>0</v>
      </c>
      <c r="O174" s="665" t="str">
        <f t="shared" si="33"/>
        <v/>
      </c>
      <c r="P174" s="664"/>
      <c r="Q174" s="639"/>
      <c r="R174" s="587"/>
      <c r="S174" s="268" t="str">
        <f t="shared" si="31"/>
        <v/>
      </c>
      <c r="T174" s="588" t="str">
        <f t="shared" si="34"/>
        <v/>
      </c>
      <c r="U174" s="588"/>
      <c r="V174" s="588"/>
      <c r="W174" s="229"/>
    </row>
    <row r="175" spans="3:23" x14ac:dyDescent="0.25">
      <c r="D175" s="555"/>
      <c r="F175" s="236" t="s">
        <v>113</v>
      </c>
      <c r="G175" s="582"/>
      <c r="H175" s="583"/>
      <c r="I175" s="583"/>
      <c r="J175" s="583"/>
      <c r="K175" s="584"/>
      <c r="L175" s="639"/>
      <c r="M175" s="587"/>
      <c r="N175" s="237">
        <f t="shared" si="32"/>
        <v>0</v>
      </c>
      <c r="O175" s="665" t="str">
        <f t="shared" si="33"/>
        <v/>
      </c>
      <c r="P175" s="664"/>
      <c r="Q175" s="639"/>
      <c r="R175" s="587"/>
      <c r="S175" s="268" t="str">
        <f t="shared" si="31"/>
        <v/>
      </c>
      <c r="T175" s="588" t="str">
        <f t="shared" si="34"/>
        <v/>
      </c>
      <c r="U175" s="588"/>
      <c r="V175" s="588"/>
      <c r="W175" s="229"/>
    </row>
    <row r="176" spans="3:23" x14ac:dyDescent="0.25">
      <c r="D176" s="555"/>
      <c r="F176" s="236" t="s">
        <v>233</v>
      </c>
      <c r="G176" s="582"/>
      <c r="H176" s="583"/>
      <c r="I176" s="583"/>
      <c r="J176" s="583"/>
      <c r="K176" s="584"/>
      <c r="L176" s="639"/>
      <c r="M176" s="587"/>
      <c r="N176" s="237">
        <f t="shared" si="32"/>
        <v>0</v>
      </c>
      <c r="O176" s="665" t="str">
        <f t="shared" si="33"/>
        <v/>
      </c>
      <c r="P176" s="664"/>
      <c r="Q176" s="639"/>
      <c r="R176" s="587"/>
      <c r="S176" s="268" t="str">
        <f t="shared" si="31"/>
        <v/>
      </c>
      <c r="T176" s="588" t="str">
        <f t="shared" si="34"/>
        <v/>
      </c>
      <c r="U176" s="588"/>
      <c r="V176" s="588"/>
      <c r="W176" s="229"/>
    </row>
    <row r="177" spans="3:23" x14ac:dyDescent="0.25">
      <c r="D177" s="556"/>
      <c r="F177" s="236" t="s">
        <v>234</v>
      </c>
      <c r="G177" s="582"/>
      <c r="H177" s="583"/>
      <c r="I177" s="583"/>
      <c r="J177" s="583"/>
      <c r="K177" s="584"/>
      <c r="L177" s="639"/>
      <c r="M177" s="587"/>
      <c r="N177" s="237">
        <f t="shared" si="32"/>
        <v>0</v>
      </c>
      <c r="O177" s="665" t="str">
        <f t="shared" si="33"/>
        <v/>
      </c>
      <c r="P177" s="664"/>
      <c r="Q177" s="639"/>
      <c r="R177" s="587"/>
      <c r="S177" s="268" t="str">
        <f t="shared" si="31"/>
        <v/>
      </c>
      <c r="T177" s="588" t="str">
        <f t="shared" si="34"/>
        <v/>
      </c>
      <c r="U177" s="588"/>
      <c r="V177" s="588"/>
      <c r="W177" s="229"/>
    </row>
    <row r="179" spans="3:23" x14ac:dyDescent="0.25">
      <c r="C179" s="519" t="s">
        <v>49</v>
      </c>
      <c r="D179" s="520"/>
      <c r="F179" s="731" t="s">
        <v>199</v>
      </c>
      <c r="G179" s="735" t="s">
        <v>200</v>
      </c>
      <c r="H179" s="736"/>
      <c r="I179" s="736"/>
      <c r="J179" s="736"/>
      <c r="K179" s="737"/>
      <c r="L179" s="744" t="s">
        <v>223</v>
      </c>
      <c r="M179" s="745"/>
      <c r="N179" s="564" t="s">
        <v>181</v>
      </c>
      <c r="O179" s="760" t="s">
        <v>44</v>
      </c>
      <c r="P179" s="761"/>
      <c r="Q179" s="567" t="s">
        <v>191</v>
      </c>
      <c r="R179" s="568"/>
      <c r="S179" s="571" t="s">
        <v>192</v>
      </c>
      <c r="T179" s="573" t="s">
        <v>193</v>
      </c>
      <c r="U179" s="574"/>
      <c r="V179" s="575"/>
      <c r="W179" s="576" t="s">
        <v>194</v>
      </c>
    </row>
    <row r="180" spans="3:23" x14ac:dyDescent="0.25">
      <c r="C180" s="521"/>
      <c r="D180" s="522"/>
      <c r="F180" s="732"/>
      <c r="G180" s="738"/>
      <c r="H180" s="739"/>
      <c r="I180" s="739"/>
      <c r="J180" s="739"/>
      <c r="K180" s="740"/>
      <c r="L180" s="746"/>
      <c r="M180" s="747"/>
      <c r="N180" s="565"/>
      <c r="O180" s="578" t="s">
        <v>227</v>
      </c>
      <c r="P180" s="579"/>
      <c r="Q180" s="569"/>
      <c r="R180" s="570"/>
      <c r="S180" s="572"/>
      <c r="T180" s="549"/>
      <c r="U180" s="550"/>
      <c r="V180" s="551"/>
      <c r="W180" s="577"/>
    </row>
    <row r="181" spans="3:23" x14ac:dyDescent="0.25">
      <c r="C181" s="614"/>
      <c r="D181" s="522"/>
      <c r="F181" s="733"/>
      <c r="G181" s="738"/>
      <c r="H181" s="739"/>
      <c r="I181" s="739"/>
      <c r="J181" s="739"/>
      <c r="K181" s="740"/>
      <c r="L181" s="748"/>
      <c r="M181" s="749"/>
      <c r="N181" s="566"/>
      <c r="O181" s="630"/>
      <c r="P181" s="631"/>
      <c r="Q181" s="271"/>
      <c r="R181" s="272"/>
      <c r="S181" s="259"/>
      <c r="T181" s="261"/>
      <c r="U181" s="262"/>
      <c r="V181" s="263"/>
      <c r="W181" s="264"/>
    </row>
    <row r="182" spans="3:23" x14ac:dyDescent="0.25">
      <c r="C182" s="523"/>
      <c r="D182" s="524"/>
      <c r="F182" s="734"/>
      <c r="G182" s="741"/>
      <c r="H182" s="742"/>
      <c r="I182" s="742"/>
      <c r="J182" s="742"/>
      <c r="K182" s="743"/>
      <c r="L182" s="547">
        <f>IF(SUM(L184:M191)=0,0,SUM(L184:M191))</f>
        <v>0</v>
      </c>
      <c r="M182" s="548"/>
      <c r="N182" s="241">
        <f>L182/1000*$P$15</f>
        <v>0</v>
      </c>
      <c r="O182" s="759" t="str">
        <f>IF(L182="","",IF($T$5=0,"",(L182/$T$5)))</f>
        <v/>
      </c>
      <c r="P182" s="657"/>
      <c r="Q182" s="547">
        <f>IF(SUM(Q184:R190)=0,0,SUM(Q184:R190))</f>
        <v>0</v>
      </c>
      <c r="R182" s="548"/>
      <c r="S182" s="273" t="str">
        <f t="shared" ref="S182" si="35">IF(L182=0,"",L182-Q182)</f>
        <v/>
      </c>
      <c r="T182" s="549" t="str">
        <f>IF(L182=0,"",SUM(Q184:R190)/L182)</f>
        <v/>
      </c>
      <c r="U182" s="550"/>
      <c r="V182" s="551"/>
      <c r="W182" s="229"/>
    </row>
    <row r="183" spans="3:23" ht="17.25" x14ac:dyDescent="0.25">
      <c r="D183" s="230"/>
      <c r="F183" s="218"/>
      <c r="G183" s="231"/>
      <c r="H183" s="231"/>
      <c r="I183" s="231"/>
      <c r="J183" s="231"/>
      <c r="K183" s="231"/>
      <c r="L183" s="552"/>
      <c r="M183" s="552"/>
      <c r="N183" s="244"/>
      <c r="T183" s="244"/>
      <c r="U183" s="244"/>
      <c r="V183" s="244"/>
    </row>
    <row r="184" spans="3:23" x14ac:dyDescent="0.25">
      <c r="D184" s="553" t="s">
        <v>53</v>
      </c>
      <c r="F184" s="274" t="s">
        <v>201</v>
      </c>
      <c r="G184" s="557" t="s">
        <v>202</v>
      </c>
      <c r="H184" s="558"/>
      <c r="I184" s="558"/>
      <c r="J184" s="558"/>
      <c r="K184" s="559"/>
      <c r="L184" s="639">
        <v>0</v>
      </c>
      <c r="M184" s="587"/>
      <c r="N184" s="246">
        <f t="shared" ref="N184:N191" si="36">L184/1000*$P$15</f>
        <v>0</v>
      </c>
      <c r="O184" s="771" t="str">
        <f t="shared" ref="O184:O191" si="37">IF(L184="","",IF($T$5=0,"",(L184/$T$5)))</f>
        <v/>
      </c>
      <c r="P184" s="670"/>
      <c r="Q184" s="639"/>
      <c r="R184" s="587"/>
      <c r="S184" s="242" t="str">
        <f t="shared" ref="S184:S191" si="38">IF(L184=0,"",L184-Q184)</f>
        <v/>
      </c>
      <c r="T184" s="518" t="str">
        <f>IF(L184=0,"",Q184/L184)</f>
        <v/>
      </c>
      <c r="U184" s="518"/>
      <c r="V184" s="518"/>
      <c r="W184" s="229"/>
    </row>
    <row r="185" spans="3:23" x14ac:dyDescent="0.25">
      <c r="D185" s="554"/>
      <c r="F185" s="275" t="s">
        <v>203</v>
      </c>
      <c r="G185" s="511" t="s">
        <v>204</v>
      </c>
      <c r="H185" s="512"/>
      <c r="I185" s="512"/>
      <c r="J185" s="512"/>
      <c r="K185" s="513"/>
      <c r="L185" s="639">
        <v>0</v>
      </c>
      <c r="M185" s="587"/>
      <c r="N185" s="248">
        <f t="shared" si="36"/>
        <v>0</v>
      </c>
      <c r="O185" s="663" t="str">
        <f t="shared" si="37"/>
        <v/>
      </c>
      <c r="P185" s="664"/>
      <c r="Q185" s="639"/>
      <c r="R185" s="587"/>
      <c r="S185" s="249" t="str">
        <f t="shared" si="38"/>
        <v/>
      </c>
      <c r="T185" s="518" t="str">
        <f t="shared" ref="T185:T191" si="39">IF(L185=0,"",Q185/L185)</f>
        <v/>
      </c>
      <c r="U185" s="518"/>
      <c r="V185" s="518"/>
      <c r="W185" s="229"/>
    </row>
    <row r="186" spans="3:23" x14ac:dyDescent="0.25">
      <c r="D186" s="555"/>
      <c r="F186" s="275" t="s">
        <v>205</v>
      </c>
      <c r="G186" s="511" t="s">
        <v>206</v>
      </c>
      <c r="H186" s="512"/>
      <c r="I186" s="512"/>
      <c r="J186" s="512"/>
      <c r="K186" s="513"/>
      <c r="L186" s="639">
        <v>0</v>
      </c>
      <c r="M186" s="587"/>
      <c r="N186" s="248">
        <f t="shared" si="36"/>
        <v>0</v>
      </c>
      <c r="O186" s="663" t="str">
        <f t="shared" si="37"/>
        <v/>
      </c>
      <c r="P186" s="664"/>
      <c r="Q186" s="639"/>
      <c r="R186" s="587"/>
      <c r="S186" s="249" t="str">
        <f t="shared" si="38"/>
        <v/>
      </c>
      <c r="T186" s="518" t="str">
        <f t="shared" si="39"/>
        <v/>
      </c>
      <c r="U186" s="518"/>
      <c r="V186" s="518"/>
      <c r="W186" s="229"/>
    </row>
    <row r="187" spans="3:23" x14ac:dyDescent="0.25">
      <c r="D187" s="555"/>
      <c r="F187" s="275" t="s">
        <v>207</v>
      </c>
      <c r="G187" s="511"/>
      <c r="H187" s="512"/>
      <c r="I187" s="512"/>
      <c r="J187" s="512"/>
      <c r="K187" s="513"/>
      <c r="L187" s="639">
        <v>0</v>
      </c>
      <c r="M187" s="587"/>
      <c r="N187" s="248">
        <f t="shared" si="36"/>
        <v>0</v>
      </c>
      <c r="O187" s="663" t="str">
        <f t="shared" si="37"/>
        <v/>
      </c>
      <c r="P187" s="664"/>
      <c r="Q187" s="639"/>
      <c r="R187" s="587"/>
      <c r="S187" s="249" t="str">
        <f t="shared" si="38"/>
        <v/>
      </c>
      <c r="T187" s="518" t="str">
        <f t="shared" si="39"/>
        <v/>
      </c>
      <c r="U187" s="518"/>
      <c r="V187" s="518"/>
      <c r="W187" s="229"/>
    </row>
    <row r="188" spans="3:23" x14ac:dyDescent="0.25">
      <c r="D188" s="555"/>
      <c r="F188" s="275" t="s">
        <v>208</v>
      </c>
      <c r="G188" s="511"/>
      <c r="H188" s="512"/>
      <c r="I188" s="512"/>
      <c r="J188" s="512"/>
      <c r="K188" s="513"/>
      <c r="L188" s="639">
        <v>0</v>
      </c>
      <c r="M188" s="587"/>
      <c r="N188" s="248">
        <f t="shared" si="36"/>
        <v>0</v>
      </c>
      <c r="O188" s="663" t="str">
        <f t="shared" si="37"/>
        <v/>
      </c>
      <c r="P188" s="664"/>
      <c r="Q188" s="639"/>
      <c r="R188" s="587"/>
      <c r="S188" s="249" t="str">
        <f t="shared" si="38"/>
        <v/>
      </c>
      <c r="T188" s="518" t="str">
        <f t="shared" si="39"/>
        <v/>
      </c>
      <c r="U188" s="518"/>
      <c r="V188" s="518"/>
      <c r="W188" s="229"/>
    </row>
    <row r="189" spans="3:23" x14ac:dyDescent="0.25">
      <c r="D189" s="555"/>
      <c r="F189" s="275" t="s">
        <v>209</v>
      </c>
      <c r="G189" s="511"/>
      <c r="H189" s="512"/>
      <c r="I189" s="512"/>
      <c r="J189" s="512"/>
      <c r="K189" s="513"/>
      <c r="L189" s="639">
        <v>0</v>
      </c>
      <c r="M189" s="587"/>
      <c r="N189" s="248">
        <f t="shared" si="36"/>
        <v>0</v>
      </c>
      <c r="O189" s="663" t="str">
        <f t="shared" si="37"/>
        <v/>
      </c>
      <c r="P189" s="664"/>
      <c r="Q189" s="639"/>
      <c r="R189" s="587"/>
      <c r="S189" s="249" t="str">
        <f t="shared" si="38"/>
        <v/>
      </c>
      <c r="T189" s="518" t="str">
        <f t="shared" si="39"/>
        <v/>
      </c>
      <c r="U189" s="518"/>
      <c r="V189" s="518"/>
      <c r="W189" s="229"/>
    </row>
    <row r="190" spans="3:23" x14ac:dyDescent="0.25">
      <c r="D190" s="555"/>
      <c r="F190" s="275" t="s">
        <v>210</v>
      </c>
      <c r="G190" s="511"/>
      <c r="H190" s="512"/>
      <c r="I190" s="512"/>
      <c r="J190" s="512"/>
      <c r="K190" s="513"/>
      <c r="L190" s="639">
        <v>0</v>
      </c>
      <c r="M190" s="587"/>
      <c r="N190" s="248">
        <f t="shared" si="36"/>
        <v>0</v>
      </c>
      <c r="O190" s="663" t="str">
        <f t="shared" si="37"/>
        <v/>
      </c>
      <c r="P190" s="664"/>
      <c r="Q190" s="639"/>
      <c r="R190" s="587"/>
      <c r="S190" s="250" t="str">
        <f t="shared" si="38"/>
        <v/>
      </c>
      <c r="T190" s="518" t="str">
        <f t="shared" si="39"/>
        <v/>
      </c>
      <c r="U190" s="518"/>
      <c r="V190" s="518"/>
      <c r="W190" s="229"/>
    </row>
    <row r="191" spans="3:23" x14ac:dyDescent="0.25">
      <c r="D191" s="556"/>
      <c r="F191" s="276" t="s">
        <v>211</v>
      </c>
      <c r="G191" s="660"/>
      <c r="H191" s="661"/>
      <c r="I191" s="661"/>
      <c r="J191" s="661"/>
      <c r="K191" s="662"/>
      <c r="L191" s="639">
        <v>0</v>
      </c>
      <c r="M191" s="587"/>
      <c r="N191" s="252">
        <f t="shared" si="36"/>
        <v>0</v>
      </c>
      <c r="O191" s="663" t="str">
        <f t="shared" si="37"/>
        <v/>
      </c>
      <c r="P191" s="664"/>
      <c r="Q191" s="639"/>
      <c r="R191" s="587"/>
      <c r="S191" s="253" t="str">
        <f t="shared" si="38"/>
        <v/>
      </c>
      <c r="T191" s="563" t="str">
        <f t="shared" si="39"/>
        <v/>
      </c>
      <c r="U191" s="563"/>
      <c r="V191" s="563"/>
      <c r="W191" s="229"/>
    </row>
    <row r="193" spans="2:24" x14ac:dyDescent="0.25">
      <c r="C193" s="519" t="s">
        <v>49</v>
      </c>
      <c r="D193" s="520"/>
      <c r="F193" s="525" t="s">
        <v>212</v>
      </c>
      <c r="G193" s="528" t="s">
        <v>213</v>
      </c>
      <c r="H193" s="529"/>
      <c r="I193" s="529"/>
      <c r="J193" s="529"/>
      <c r="K193" s="530"/>
      <c r="L193" s="537" t="s">
        <v>223</v>
      </c>
      <c r="M193" s="538"/>
      <c r="N193" s="541" t="s">
        <v>181</v>
      </c>
      <c r="O193" s="658" t="s">
        <v>44</v>
      </c>
      <c r="P193" s="659"/>
      <c r="Q193" s="543" t="s">
        <v>191</v>
      </c>
      <c r="R193" s="544"/>
      <c r="S193" s="643" t="s">
        <v>192</v>
      </c>
      <c r="T193" s="645" t="s">
        <v>193</v>
      </c>
      <c r="U193" s="646"/>
      <c r="V193" s="647"/>
      <c r="W193" s="509" t="s">
        <v>194</v>
      </c>
    </row>
    <row r="194" spans="2:24" x14ac:dyDescent="0.25">
      <c r="C194" s="521"/>
      <c r="D194" s="522"/>
      <c r="F194" s="526"/>
      <c r="G194" s="531"/>
      <c r="H194" s="532"/>
      <c r="I194" s="532"/>
      <c r="J194" s="532"/>
      <c r="K194" s="533"/>
      <c r="L194" s="539"/>
      <c r="M194" s="540"/>
      <c r="N194" s="542"/>
      <c r="O194" s="651" t="s">
        <v>227</v>
      </c>
      <c r="P194" s="652"/>
      <c r="Q194" s="545"/>
      <c r="R194" s="546"/>
      <c r="S194" s="644"/>
      <c r="T194" s="648"/>
      <c r="U194" s="649"/>
      <c r="V194" s="650"/>
      <c r="W194" s="510"/>
    </row>
    <row r="195" spans="2:24" x14ac:dyDescent="0.25">
      <c r="C195" s="523"/>
      <c r="D195" s="524"/>
      <c r="F195" s="655"/>
      <c r="G195" s="534"/>
      <c r="H195" s="535"/>
      <c r="I195" s="535"/>
      <c r="J195" s="535"/>
      <c r="K195" s="536"/>
      <c r="L195" s="653">
        <f>L197</f>
        <v>0</v>
      </c>
      <c r="M195" s="654"/>
      <c r="N195" s="254">
        <f>L195/1000*$P$15</f>
        <v>0</v>
      </c>
      <c r="O195" s="656" t="str">
        <f>IF(L195="","",IF($T$5=0,"",(L195/$T$5)))</f>
        <v/>
      </c>
      <c r="P195" s="657"/>
      <c r="Q195" s="653">
        <f>IF(SUM(Q197:R203)=0,0,SUM(Q197:R203))</f>
        <v>0</v>
      </c>
      <c r="R195" s="654"/>
      <c r="S195" s="278" t="str">
        <f t="shared" ref="S195" si="40">IF(L195=0,"",L195-Q195)</f>
        <v/>
      </c>
      <c r="T195" s="648" t="str">
        <f>IF(L195=0,"",SUM(Q197:R203)/L195)</f>
        <v/>
      </c>
      <c r="U195" s="649"/>
      <c r="V195" s="650"/>
      <c r="W195" s="229"/>
    </row>
    <row r="196" spans="2:24" ht="17.25" x14ac:dyDescent="0.25">
      <c r="D196" s="230"/>
      <c r="F196" s="218"/>
      <c r="G196" s="231"/>
      <c r="H196" s="231"/>
      <c r="I196" s="231"/>
      <c r="J196" s="231"/>
      <c r="K196" s="243"/>
      <c r="L196" s="635"/>
      <c r="M196" s="635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</row>
    <row r="197" spans="2:24" x14ac:dyDescent="0.25">
      <c r="D197" s="218"/>
      <c r="F197" s="277" t="s">
        <v>214</v>
      </c>
      <c r="G197" s="636" t="s">
        <v>215</v>
      </c>
      <c r="H197" s="637"/>
      <c r="I197" s="637"/>
      <c r="J197" s="637"/>
      <c r="K197" s="638"/>
      <c r="L197" s="639">
        <v>0</v>
      </c>
      <c r="M197" s="587"/>
      <c r="N197" s="256">
        <f>L197/1000*$P$15</f>
        <v>0</v>
      </c>
      <c r="O197" s="640" t="str">
        <f>IF(L197=0,"",(L197/$T$5))</f>
        <v/>
      </c>
      <c r="P197" s="587"/>
      <c r="Q197" s="641"/>
      <c r="R197" s="587"/>
      <c r="S197" s="279" t="str">
        <f>IF(L197=0,"",L197-Q197)</f>
        <v/>
      </c>
      <c r="T197" s="642" t="str">
        <f>IF(Q197=0,"",L197/Q197)</f>
        <v/>
      </c>
      <c r="U197" s="642"/>
      <c r="V197" s="642"/>
      <c r="W197" s="257" t="str">
        <f>IF(R197=0," ",(CONCATENATE(#REF!," / ",R197)))</f>
        <v xml:space="preserve"> </v>
      </c>
    </row>
    <row r="199" spans="2:24" x14ac:dyDescent="0.25">
      <c r="B199" s="613" t="s">
        <v>46</v>
      </c>
      <c r="C199" s="600"/>
      <c r="D199" s="520"/>
      <c r="F199" s="616" t="s">
        <v>228</v>
      </c>
      <c r="G199" s="616"/>
      <c r="H199" s="616"/>
      <c r="I199" s="616"/>
      <c r="J199" s="616"/>
      <c r="K199" s="616"/>
      <c r="L199" s="616"/>
      <c r="M199" s="616"/>
      <c r="N199" s="616"/>
      <c r="O199" s="616"/>
      <c r="P199" s="616"/>
      <c r="Q199" s="616"/>
      <c r="R199" s="616"/>
      <c r="S199" s="616"/>
      <c r="T199" s="616"/>
      <c r="U199" s="616"/>
      <c r="V199" s="616"/>
      <c r="W199" s="616"/>
    </row>
    <row r="200" spans="2:24" x14ac:dyDescent="0.25">
      <c r="B200" s="614"/>
      <c r="C200" s="615"/>
      <c r="D200" s="522"/>
      <c r="F200" s="616"/>
      <c r="G200" s="616"/>
      <c r="H200" s="616"/>
      <c r="I200" s="616"/>
      <c r="J200" s="616"/>
      <c r="K200" s="616"/>
      <c r="L200" s="616"/>
      <c r="M200" s="616"/>
      <c r="N200" s="616"/>
      <c r="O200" s="616"/>
      <c r="P200" s="616"/>
      <c r="Q200" s="616"/>
      <c r="R200" s="616"/>
      <c r="S200" s="616"/>
      <c r="T200" s="616"/>
      <c r="U200" s="616"/>
      <c r="V200" s="616"/>
      <c r="W200" s="616"/>
    </row>
    <row r="201" spans="2:24" x14ac:dyDescent="0.25">
      <c r="B201" s="614"/>
      <c r="C201" s="615"/>
      <c r="D201" s="522"/>
      <c r="F201" s="616"/>
      <c r="G201" s="617"/>
      <c r="H201" s="617"/>
      <c r="I201" s="617"/>
      <c r="J201" s="617"/>
      <c r="K201" s="617"/>
      <c r="L201" s="619"/>
      <c r="M201" s="620"/>
      <c r="N201" s="625" t="s">
        <v>181</v>
      </c>
      <c r="O201" s="633" t="s">
        <v>44</v>
      </c>
      <c r="P201" s="634"/>
      <c r="Q201" s="628"/>
      <c r="R201" s="600"/>
      <c r="S201" s="600"/>
      <c r="T201" s="600"/>
      <c r="U201" s="600"/>
      <c r="V201" s="600"/>
      <c r="W201" s="520"/>
    </row>
    <row r="202" spans="2:24" x14ac:dyDescent="0.25">
      <c r="B202" s="614"/>
      <c r="C202" s="615"/>
      <c r="D202" s="522"/>
      <c r="F202" s="616"/>
      <c r="G202" s="617"/>
      <c r="H202" s="617"/>
      <c r="I202" s="617"/>
      <c r="J202" s="617"/>
      <c r="K202" s="617"/>
      <c r="L202" s="621"/>
      <c r="M202" s="622"/>
      <c r="N202" s="626"/>
      <c r="O202" s="629" t="s">
        <v>229</v>
      </c>
      <c r="P202" s="579"/>
      <c r="Q202" s="614"/>
      <c r="R202" s="552"/>
      <c r="S202" s="552"/>
      <c r="T202" s="552"/>
      <c r="U202" s="552"/>
      <c r="V202" s="552"/>
      <c r="W202" s="522"/>
    </row>
    <row r="203" spans="2:24" x14ac:dyDescent="0.25">
      <c r="B203" s="614"/>
      <c r="C203" s="615"/>
      <c r="D203" s="522"/>
      <c r="F203" s="616"/>
      <c r="G203" s="617"/>
      <c r="H203" s="617"/>
      <c r="I203" s="617"/>
      <c r="J203" s="617"/>
      <c r="K203" s="617"/>
      <c r="L203" s="623"/>
      <c r="M203" s="624"/>
      <c r="N203" s="627"/>
      <c r="O203" s="630"/>
      <c r="P203" s="631"/>
      <c r="Q203" s="614"/>
      <c r="R203" s="552"/>
      <c r="S203" s="552"/>
      <c r="T203" s="552"/>
      <c r="U203" s="552"/>
      <c r="V203" s="552"/>
      <c r="W203" s="522"/>
    </row>
    <row r="204" spans="2:24" x14ac:dyDescent="0.25">
      <c r="B204" s="523"/>
      <c r="C204" s="603"/>
      <c r="D204" s="524"/>
      <c r="F204" s="618"/>
      <c r="G204" s="618"/>
      <c r="H204" s="618"/>
      <c r="I204" s="618"/>
      <c r="J204" s="618"/>
      <c r="K204" s="618"/>
      <c r="L204" s="770"/>
      <c r="M204" s="670"/>
      <c r="N204" s="258">
        <f>N210+N227+N240</f>
        <v>0</v>
      </c>
      <c r="O204" s="678" t="str">
        <f>IF(N204=0,"",(N204*1000/$P$8)/$T$5)</f>
        <v/>
      </c>
      <c r="P204" s="679"/>
      <c r="Q204" s="523"/>
      <c r="R204" s="603"/>
      <c r="S204" s="603"/>
      <c r="T204" s="603"/>
      <c r="U204" s="603"/>
      <c r="V204" s="603"/>
      <c r="W204" s="524"/>
    </row>
    <row r="205" spans="2:24" x14ac:dyDescent="0.25">
      <c r="D205" s="30"/>
    </row>
    <row r="207" spans="2:24" x14ac:dyDescent="0.25">
      <c r="C207" s="519" t="s">
        <v>49</v>
      </c>
      <c r="D207" s="520"/>
      <c r="F207" s="680" t="s">
        <v>23</v>
      </c>
      <c r="G207" s="684" t="s">
        <v>189</v>
      </c>
      <c r="H207" s="685"/>
      <c r="I207" s="685"/>
      <c r="J207" s="685"/>
      <c r="K207" s="686"/>
      <c r="L207" s="693"/>
      <c r="M207" s="694"/>
      <c r="N207" s="699" t="s">
        <v>181</v>
      </c>
      <c r="O207" s="671" t="s">
        <v>44</v>
      </c>
      <c r="P207" s="672"/>
      <c r="Q207" s="593" t="s">
        <v>191</v>
      </c>
      <c r="R207" s="594"/>
      <c r="S207" s="597" t="s">
        <v>192</v>
      </c>
      <c r="T207" s="599" t="s">
        <v>193</v>
      </c>
      <c r="U207" s="600"/>
      <c r="V207" s="601"/>
      <c r="W207" s="605" t="s">
        <v>194</v>
      </c>
    </row>
    <row r="208" spans="2:24" x14ac:dyDescent="0.25">
      <c r="C208" s="521"/>
      <c r="D208" s="522"/>
      <c r="F208" s="681"/>
      <c r="G208" s="687"/>
      <c r="H208" s="688"/>
      <c r="I208" s="688"/>
      <c r="J208" s="688"/>
      <c r="K208" s="689"/>
      <c r="L208" s="695"/>
      <c r="M208" s="696"/>
      <c r="N208" s="700"/>
      <c r="O208" s="607" t="s">
        <v>230</v>
      </c>
      <c r="P208" s="579"/>
      <c r="Q208" s="595"/>
      <c r="R208" s="596"/>
      <c r="S208" s="598"/>
      <c r="T208" s="602"/>
      <c r="U208" s="603"/>
      <c r="V208" s="604"/>
      <c r="W208" s="606"/>
    </row>
    <row r="209" spans="3:23" x14ac:dyDescent="0.25">
      <c r="C209" s="614"/>
      <c r="D209" s="522"/>
      <c r="F209" s="681"/>
      <c r="G209" s="687"/>
      <c r="H209" s="688"/>
      <c r="I209" s="688"/>
      <c r="J209" s="688"/>
      <c r="K209" s="689"/>
      <c r="L209" s="697"/>
      <c r="M209" s="698"/>
      <c r="N209" s="701"/>
      <c r="O209" s="580"/>
      <c r="P209" s="581"/>
      <c r="Q209" s="259"/>
      <c r="R209" s="260"/>
      <c r="S209" s="259"/>
      <c r="T209" s="261"/>
      <c r="U209" s="262"/>
      <c r="V209" s="263"/>
      <c r="W209" s="264"/>
    </row>
    <row r="210" spans="3:23" x14ac:dyDescent="0.25">
      <c r="C210" s="523"/>
      <c r="D210" s="524"/>
      <c r="F210" s="762"/>
      <c r="G210" s="690"/>
      <c r="H210" s="691"/>
      <c r="I210" s="691"/>
      <c r="J210" s="691"/>
      <c r="K210" s="692"/>
      <c r="L210" s="608"/>
      <c r="M210" s="609"/>
      <c r="N210" s="227">
        <f>SUM(N212:N218)</f>
        <v>0</v>
      </c>
      <c r="O210" s="632" t="str">
        <f>IF(N210=0,"",(N210*1000/$P$8)/$T$5)</f>
        <v/>
      </c>
      <c r="P210" s="522"/>
      <c r="Q210" s="610">
        <f>IF(SUM(Q212:R218)=0,0,SUM(Q212:R218))</f>
        <v>0</v>
      </c>
      <c r="R210" s="611"/>
      <c r="S210" s="266" t="str">
        <f t="shared" ref="S210" si="41">IF(L210=0,"",L210-Q210)</f>
        <v/>
      </c>
      <c r="T210" s="612" t="str">
        <f>IF(L210=0,"",SUM(Q212:R218)/L210)</f>
        <v/>
      </c>
      <c r="U210" s="603"/>
      <c r="V210" s="604"/>
      <c r="W210" s="229" t="str">
        <f>IF(D213=0,"",SUM(H214:H216)/D213)</f>
        <v/>
      </c>
    </row>
    <row r="211" spans="3:23" ht="17.25" x14ac:dyDescent="0.25">
      <c r="D211" s="230"/>
      <c r="F211" s="218"/>
      <c r="G211" s="231"/>
      <c r="H211" s="231"/>
      <c r="I211" s="231"/>
      <c r="J211" s="231"/>
      <c r="K211" s="231"/>
      <c r="L211" s="552"/>
      <c r="M211" s="552"/>
      <c r="N211" s="232"/>
    </row>
    <row r="212" spans="3:23" x14ac:dyDescent="0.25">
      <c r="D212" s="553" t="s">
        <v>53</v>
      </c>
      <c r="F212" s="233" t="s">
        <v>58</v>
      </c>
      <c r="G212" s="582" t="s">
        <v>238</v>
      </c>
      <c r="H212" s="583"/>
      <c r="I212" s="583"/>
      <c r="J212" s="583"/>
      <c r="K212" s="584"/>
      <c r="L212" s="585"/>
      <c r="M212" s="515"/>
      <c r="N212" s="234">
        <f>N32+N167+N122+N76</f>
        <v>0</v>
      </c>
      <c r="O212" s="586" t="str">
        <f>IF(N212=0,"",(N212*1000/$P$8)/$T$5)</f>
        <v/>
      </c>
      <c r="P212" s="871"/>
      <c r="Q212" s="586">
        <f>Q32+Q167+Q122+Q76</f>
        <v>0</v>
      </c>
      <c r="R212" s="871"/>
      <c r="S212" s="266" t="str">
        <f t="shared" ref="S212:S222" si="42">IF(L212=0,"",L212-Q212)</f>
        <v/>
      </c>
      <c r="T212" s="777" t="str">
        <f>IF(L212=0,"",Q212/L212)</f>
        <v/>
      </c>
      <c r="U212" s="778"/>
      <c r="V212" s="779"/>
      <c r="W212" s="229" t="str">
        <f>IF(R212=0," ",(CONCATENATE(#REF!," / ",R212)))</f>
        <v xml:space="preserve"> </v>
      </c>
    </row>
    <row r="213" spans="3:23" x14ac:dyDescent="0.25">
      <c r="D213" s="554"/>
      <c r="F213" s="236" t="s">
        <v>59</v>
      </c>
      <c r="G213" s="582" t="s">
        <v>237</v>
      </c>
      <c r="H213" s="583"/>
      <c r="I213" s="583"/>
      <c r="J213" s="583"/>
      <c r="K213" s="584"/>
      <c r="L213" s="585"/>
      <c r="M213" s="515"/>
      <c r="N213" s="234">
        <f t="shared" ref="N213:N222" si="43">N33+N168+N123+N77</f>
        <v>0</v>
      </c>
      <c r="O213" s="586" t="str">
        <f t="shared" ref="O213:O222" si="44">IF(N213=0,"",(N213*1000/$P$8)/$T$5)</f>
        <v/>
      </c>
      <c r="P213" s="871"/>
      <c r="Q213" s="586">
        <f t="shared" ref="Q213:Q221" si="45">Q33+Q168+Q123+Q77</f>
        <v>0</v>
      </c>
      <c r="R213" s="871"/>
      <c r="S213" s="266" t="str">
        <f t="shared" si="42"/>
        <v/>
      </c>
      <c r="T213" s="777" t="str">
        <f t="shared" ref="T213:T222" si="46">IF(L213=0,"",Q213/L213)</f>
        <v/>
      </c>
      <c r="U213" s="778"/>
      <c r="V213" s="779"/>
      <c r="W213" s="229" t="str">
        <f>IF(R213=0," ",(CONCATENATE(#REF!," / ",R213)))</f>
        <v xml:space="preserve"> </v>
      </c>
    </row>
    <row r="214" spans="3:23" x14ac:dyDescent="0.25">
      <c r="D214" s="555"/>
      <c r="F214" s="236" t="s">
        <v>60</v>
      </c>
      <c r="G214" s="582" t="s">
        <v>103</v>
      </c>
      <c r="H214" s="583"/>
      <c r="I214" s="583"/>
      <c r="J214" s="583"/>
      <c r="K214" s="584"/>
      <c r="L214" s="585"/>
      <c r="M214" s="515"/>
      <c r="N214" s="234">
        <f t="shared" si="43"/>
        <v>0</v>
      </c>
      <c r="O214" s="586" t="str">
        <f t="shared" si="44"/>
        <v/>
      </c>
      <c r="P214" s="871"/>
      <c r="Q214" s="586">
        <f t="shared" si="45"/>
        <v>0</v>
      </c>
      <c r="R214" s="871"/>
      <c r="S214" s="266" t="str">
        <f t="shared" si="42"/>
        <v/>
      </c>
      <c r="T214" s="777" t="str">
        <f t="shared" si="46"/>
        <v/>
      </c>
      <c r="U214" s="778"/>
      <c r="V214" s="779"/>
      <c r="W214" s="229" t="str">
        <f>IF(R214=0," ",(CONCATENATE(#REF!," / ",R214)))</f>
        <v xml:space="preserve"> </v>
      </c>
    </row>
    <row r="215" spans="3:23" x14ac:dyDescent="0.25">
      <c r="D215" s="555"/>
      <c r="F215" s="236" t="s">
        <v>62</v>
      </c>
      <c r="G215" s="582"/>
      <c r="H215" s="583"/>
      <c r="I215" s="583"/>
      <c r="J215" s="583"/>
      <c r="K215" s="584"/>
      <c r="L215" s="585"/>
      <c r="M215" s="515"/>
      <c r="N215" s="234">
        <f t="shared" si="43"/>
        <v>0</v>
      </c>
      <c r="O215" s="586" t="str">
        <f t="shared" si="44"/>
        <v/>
      </c>
      <c r="P215" s="871"/>
      <c r="Q215" s="586">
        <f t="shared" si="45"/>
        <v>0</v>
      </c>
      <c r="R215" s="871"/>
      <c r="S215" s="266" t="str">
        <f t="shared" si="42"/>
        <v/>
      </c>
      <c r="T215" s="777" t="str">
        <f t="shared" si="46"/>
        <v/>
      </c>
      <c r="U215" s="778"/>
      <c r="V215" s="779"/>
      <c r="W215" s="229" t="str">
        <f>IF(R215=0," ",(CONCATENATE(#REF!," / ",R215)))</f>
        <v xml:space="preserve"> </v>
      </c>
    </row>
    <row r="216" spans="3:23" x14ac:dyDescent="0.25">
      <c r="D216" s="555"/>
      <c r="F216" s="236" t="s">
        <v>63</v>
      </c>
      <c r="G216" s="582"/>
      <c r="H216" s="583"/>
      <c r="I216" s="583"/>
      <c r="J216" s="583"/>
      <c r="K216" s="584"/>
      <c r="L216" s="585"/>
      <c r="M216" s="515"/>
      <c r="N216" s="234">
        <f t="shared" si="43"/>
        <v>0</v>
      </c>
      <c r="O216" s="586" t="str">
        <f t="shared" si="44"/>
        <v/>
      </c>
      <c r="P216" s="871"/>
      <c r="Q216" s="586">
        <f t="shared" si="45"/>
        <v>0</v>
      </c>
      <c r="R216" s="871"/>
      <c r="S216" s="266" t="str">
        <f t="shared" si="42"/>
        <v/>
      </c>
      <c r="T216" s="777" t="str">
        <f t="shared" si="46"/>
        <v/>
      </c>
      <c r="U216" s="778"/>
      <c r="V216" s="779"/>
      <c r="W216" s="229" t="str">
        <f>IF(R216=0," ",(CONCATENATE(#REF!," / ",R216)))</f>
        <v xml:space="preserve"> </v>
      </c>
    </row>
    <row r="217" spans="3:23" x14ac:dyDescent="0.25">
      <c r="D217" s="555"/>
      <c r="F217" s="236" t="s">
        <v>110</v>
      </c>
      <c r="G217" s="582"/>
      <c r="H217" s="583"/>
      <c r="I217" s="583"/>
      <c r="J217" s="583"/>
      <c r="K217" s="584"/>
      <c r="L217" s="585"/>
      <c r="M217" s="515"/>
      <c r="N217" s="234">
        <f t="shared" si="43"/>
        <v>0</v>
      </c>
      <c r="O217" s="586" t="str">
        <f t="shared" si="44"/>
        <v/>
      </c>
      <c r="P217" s="871"/>
      <c r="Q217" s="586">
        <f t="shared" si="45"/>
        <v>0</v>
      </c>
      <c r="R217" s="871"/>
      <c r="S217" s="266" t="str">
        <f t="shared" si="42"/>
        <v/>
      </c>
      <c r="T217" s="777" t="str">
        <f t="shared" si="46"/>
        <v/>
      </c>
      <c r="U217" s="778"/>
      <c r="V217" s="779"/>
      <c r="W217" s="229" t="str">
        <f>IF(R217=0," ",(CONCATENATE(#REF!," / ",R217)))</f>
        <v xml:space="preserve"> </v>
      </c>
    </row>
    <row r="218" spans="3:23" x14ac:dyDescent="0.25">
      <c r="D218" s="555"/>
      <c r="F218" s="236" t="s">
        <v>111</v>
      </c>
      <c r="G218" s="582"/>
      <c r="H218" s="583"/>
      <c r="I218" s="583"/>
      <c r="J218" s="583"/>
      <c r="K218" s="584"/>
      <c r="L218" s="585"/>
      <c r="M218" s="515"/>
      <c r="N218" s="234">
        <f t="shared" si="43"/>
        <v>0</v>
      </c>
      <c r="O218" s="586" t="str">
        <f t="shared" si="44"/>
        <v/>
      </c>
      <c r="P218" s="871"/>
      <c r="Q218" s="586">
        <f t="shared" si="45"/>
        <v>0</v>
      </c>
      <c r="R218" s="871"/>
      <c r="S218" s="266" t="str">
        <f t="shared" si="42"/>
        <v/>
      </c>
      <c r="T218" s="777" t="str">
        <f t="shared" si="46"/>
        <v/>
      </c>
      <c r="U218" s="778"/>
      <c r="V218" s="779"/>
      <c r="W218" s="229" t="str">
        <f>IF(R218=0," ",(CONCATENATE(#REF!," / ",R218)))</f>
        <v xml:space="preserve"> </v>
      </c>
    </row>
    <row r="219" spans="3:23" x14ac:dyDescent="0.25">
      <c r="D219" s="555"/>
      <c r="F219" s="236" t="s">
        <v>112</v>
      </c>
      <c r="G219" s="582"/>
      <c r="H219" s="583"/>
      <c r="I219" s="583"/>
      <c r="J219" s="583"/>
      <c r="K219" s="584"/>
      <c r="L219" s="585"/>
      <c r="M219" s="515"/>
      <c r="N219" s="234">
        <f t="shared" si="43"/>
        <v>0</v>
      </c>
      <c r="O219" s="586" t="str">
        <f t="shared" si="44"/>
        <v/>
      </c>
      <c r="P219" s="871"/>
      <c r="Q219" s="586">
        <f t="shared" si="45"/>
        <v>0</v>
      </c>
      <c r="R219" s="871"/>
      <c r="S219" s="266" t="str">
        <f t="shared" si="42"/>
        <v/>
      </c>
      <c r="T219" s="777" t="str">
        <f t="shared" si="46"/>
        <v/>
      </c>
      <c r="U219" s="778"/>
      <c r="V219" s="779"/>
      <c r="W219" s="229"/>
    </row>
    <row r="220" spans="3:23" x14ac:dyDescent="0.25">
      <c r="D220" s="555"/>
      <c r="F220" s="236" t="s">
        <v>113</v>
      </c>
      <c r="G220" s="582"/>
      <c r="H220" s="583"/>
      <c r="I220" s="583"/>
      <c r="J220" s="583"/>
      <c r="K220" s="584"/>
      <c r="L220" s="585"/>
      <c r="M220" s="515"/>
      <c r="N220" s="234">
        <f t="shared" si="43"/>
        <v>0</v>
      </c>
      <c r="O220" s="586" t="str">
        <f t="shared" si="44"/>
        <v/>
      </c>
      <c r="P220" s="871"/>
      <c r="Q220" s="586">
        <f t="shared" si="45"/>
        <v>0</v>
      </c>
      <c r="R220" s="871"/>
      <c r="S220" s="266" t="str">
        <f t="shared" si="42"/>
        <v/>
      </c>
      <c r="T220" s="777" t="str">
        <f t="shared" si="46"/>
        <v/>
      </c>
      <c r="U220" s="778"/>
      <c r="V220" s="779"/>
      <c r="W220" s="229"/>
    </row>
    <row r="221" spans="3:23" x14ac:dyDescent="0.25">
      <c r="D221" s="555"/>
      <c r="F221" s="236" t="s">
        <v>233</v>
      </c>
      <c r="G221" s="582"/>
      <c r="H221" s="583"/>
      <c r="I221" s="583"/>
      <c r="J221" s="583"/>
      <c r="K221" s="584"/>
      <c r="L221" s="585"/>
      <c r="M221" s="515"/>
      <c r="N221" s="234">
        <f t="shared" si="43"/>
        <v>0</v>
      </c>
      <c r="O221" s="586" t="str">
        <f t="shared" si="44"/>
        <v/>
      </c>
      <c r="P221" s="871"/>
      <c r="Q221" s="586">
        <f t="shared" si="45"/>
        <v>0</v>
      </c>
      <c r="R221" s="871"/>
      <c r="S221" s="266" t="str">
        <f t="shared" si="42"/>
        <v/>
      </c>
      <c r="T221" s="777" t="str">
        <f t="shared" si="46"/>
        <v/>
      </c>
      <c r="U221" s="778"/>
      <c r="V221" s="779"/>
      <c r="W221" s="229"/>
    </row>
    <row r="222" spans="3:23" x14ac:dyDescent="0.25">
      <c r="D222" s="556"/>
      <c r="F222" s="236" t="s">
        <v>234</v>
      </c>
      <c r="G222" s="582"/>
      <c r="H222" s="583"/>
      <c r="I222" s="583"/>
      <c r="J222" s="583"/>
      <c r="K222" s="584"/>
      <c r="L222" s="585"/>
      <c r="M222" s="515"/>
      <c r="N222" s="234">
        <f t="shared" si="43"/>
        <v>0</v>
      </c>
      <c r="O222" s="586" t="str">
        <f t="shared" si="44"/>
        <v/>
      </c>
      <c r="P222" s="871"/>
      <c r="Q222" s="586">
        <f>Q42+Q177+Q132+Q86</f>
        <v>0</v>
      </c>
      <c r="R222" s="871"/>
      <c r="S222" s="266" t="str">
        <f t="shared" si="42"/>
        <v/>
      </c>
      <c r="T222" s="777" t="str">
        <f t="shared" si="46"/>
        <v/>
      </c>
      <c r="U222" s="778"/>
      <c r="V222" s="779"/>
      <c r="W222" s="229"/>
    </row>
    <row r="224" spans="3:23" x14ac:dyDescent="0.25">
      <c r="C224" s="519" t="s">
        <v>49</v>
      </c>
      <c r="D224" s="520"/>
      <c r="F224" s="731" t="s">
        <v>199</v>
      </c>
      <c r="G224" s="735" t="s">
        <v>200</v>
      </c>
      <c r="H224" s="736"/>
      <c r="I224" s="736"/>
      <c r="J224" s="736"/>
      <c r="K224" s="737"/>
      <c r="L224" s="744"/>
      <c r="M224" s="745"/>
      <c r="N224" s="564" t="s">
        <v>181</v>
      </c>
      <c r="O224" s="760" t="s">
        <v>44</v>
      </c>
      <c r="P224" s="761"/>
      <c r="Q224" s="567" t="s">
        <v>191</v>
      </c>
      <c r="R224" s="568"/>
      <c r="S224" s="571" t="s">
        <v>192</v>
      </c>
      <c r="T224" s="573" t="s">
        <v>193</v>
      </c>
      <c r="U224" s="574"/>
      <c r="V224" s="575"/>
      <c r="W224" s="576" t="s">
        <v>194</v>
      </c>
    </row>
    <row r="225" spans="3:23" x14ac:dyDescent="0.25">
      <c r="C225" s="521"/>
      <c r="D225" s="522"/>
      <c r="F225" s="732"/>
      <c r="G225" s="738"/>
      <c r="H225" s="739"/>
      <c r="I225" s="739"/>
      <c r="J225" s="739"/>
      <c r="K225" s="740"/>
      <c r="L225" s="746"/>
      <c r="M225" s="747"/>
      <c r="N225" s="565"/>
      <c r="O225" s="578" t="s">
        <v>230</v>
      </c>
      <c r="P225" s="579"/>
      <c r="Q225" s="569"/>
      <c r="R225" s="570"/>
      <c r="S225" s="572"/>
      <c r="T225" s="549"/>
      <c r="U225" s="550"/>
      <c r="V225" s="551"/>
      <c r="W225" s="577"/>
    </row>
    <row r="226" spans="3:23" x14ac:dyDescent="0.25">
      <c r="C226" s="614"/>
      <c r="D226" s="522"/>
      <c r="F226" s="732"/>
      <c r="G226" s="738"/>
      <c r="H226" s="739"/>
      <c r="I226" s="739"/>
      <c r="J226" s="739"/>
      <c r="K226" s="740"/>
      <c r="L226" s="748"/>
      <c r="M226" s="749"/>
      <c r="N226" s="566"/>
      <c r="O226" s="580"/>
      <c r="P226" s="581"/>
      <c r="Q226" s="271"/>
      <c r="R226" s="272"/>
      <c r="S226" s="259"/>
      <c r="T226" s="261"/>
      <c r="U226" s="262"/>
      <c r="V226" s="263"/>
      <c r="W226" s="264"/>
    </row>
    <row r="227" spans="3:23" x14ac:dyDescent="0.25">
      <c r="C227" s="523"/>
      <c r="D227" s="524"/>
      <c r="F227" s="758"/>
      <c r="G227" s="741"/>
      <c r="H227" s="742"/>
      <c r="I227" s="742"/>
      <c r="J227" s="742"/>
      <c r="K227" s="743"/>
      <c r="L227" s="547"/>
      <c r="M227" s="548"/>
      <c r="N227" s="241">
        <f>SUM(N229:N236)</f>
        <v>0</v>
      </c>
      <c r="O227" s="767" t="str">
        <f>IF(N227=0,"",(N227*1000/$P$8)/$T$5)</f>
        <v/>
      </c>
      <c r="P227" s="522"/>
      <c r="Q227" s="547">
        <f>IF(SUM(Q229:R235)=0,0,SUM(Q229:R235))</f>
        <v>0</v>
      </c>
      <c r="R227" s="548"/>
      <c r="S227" s="273" t="str">
        <f t="shared" ref="S227" si="47">IF(L227=0,"",L227-Q227)</f>
        <v/>
      </c>
      <c r="T227" s="549" t="str">
        <f>IF(L227=0,"",SUM(Q229:R235)/L227)</f>
        <v/>
      </c>
      <c r="U227" s="550"/>
      <c r="V227" s="551"/>
      <c r="W227" s="229"/>
    </row>
    <row r="228" spans="3:23" ht="17.25" x14ac:dyDescent="0.25">
      <c r="D228" s="230"/>
      <c r="F228" s="218"/>
      <c r="G228" s="231"/>
      <c r="H228" s="231"/>
      <c r="I228" s="231"/>
      <c r="J228" s="231"/>
      <c r="K228" s="231"/>
      <c r="L228" s="552"/>
      <c r="M228" s="552"/>
      <c r="N228" s="244"/>
      <c r="T228" s="244"/>
      <c r="U228" s="244"/>
      <c r="V228" s="244"/>
    </row>
    <row r="229" spans="3:23" x14ac:dyDescent="0.25">
      <c r="D229" s="553" t="s">
        <v>53</v>
      </c>
      <c r="F229" s="274" t="s">
        <v>201</v>
      </c>
      <c r="G229" s="557" t="s">
        <v>202</v>
      </c>
      <c r="H229" s="558"/>
      <c r="I229" s="558"/>
      <c r="J229" s="558"/>
      <c r="K229" s="559"/>
      <c r="L229" s="560"/>
      <c r="M229" s="515"/>
      <c r="N229" s="246">
        <f t="shared" ref="N229:N236" si="48">N48+N184+N139+N93</f>
        <v>0</v>
      </c>
      <c r="O229" s="561" t="str">
        <f>IF(N229=0,"",(N229*1000/$P$8)/$T$5)</f>
        <v/>
      </c>
      <c r="P229" s="562"/>
      <c r="Q229" s="516">
        <f t="shared" ref="Q229:R236" si="49">Q49+Q184+Q139+Q93</f>
        <v>0</v>
      </c>
      <c r="R229" s="517"/>
      <c r="S229" s="242" t="str">
        <f t="shared" ref="S229:S236" si="50">IF(L229=0,"",L229-Q229)</f>
        <v/>
      </c>
      <c r="T229" s="518" t="str">
        <f>IF(L229=0,"",Q229/L229)</f>
        <v/>
      </c>
      <c r="U229" s="518"/>
      <c r="V229" s="518"/>
      <c r="W229" s="229"/>
    </row>
    <row r="230" spans="3:23" x14ac:dyDescent="0.25">
      <c r="D230" s="554"/>
      <c r="F230" s="275" t="s">
        <v>203</v>
      </c>
      <c r="G230" s="511" t="s">
        <v>204</v>
      </c>
      <c r="H230" s="512"/>
      <c r="I230" s="512"/>
      <c r="J230" s="512"/>
      <c r="K230" s="513"/>
      <c r="L230" s="560"/>
      <c r="M230" s="515"/>
      <c r="N230" s="248">
        <f t="shared" si="48"/>
        <v>0</v>
      </c>
      <c r="O230" s="514" t="str">
        <f>IF(N230=0,"",(N230*1000/$P$8)/$T$5)</f>
        <v/>
      </c>
      <c r="P230" s="515"/>
      <c r="Q230" s="516">
        <f t="shared" si="49"/>
        <v>0</v>
      </c>
      <c r="R230" s="517">
        <f t="shared" si="49"/>
        <v>0</v>
      </c>
      <c r="S230" s="249" t="str">
        <f t="shared" si="50"/>
        <v/>
      </c>
      <c r="T230" s="518" t="str">
        <f t="shared" ref="T230:T236" si="51">IF(L230=0,"",Q230/L230)</f>
        <v/>
      </c>
      <c r="U230" s="518"/>
      <c r="V230" s="518"/>
      <c r="W230" s="229"/>
    </row>
    <row r="231" spans="3:23" x14ac:dyDescent="0.25">
      <c r="D231" s="555"/>
      <c r="F231" s="275" t="s">
        <v>205</v>
      </c>
      <c r="G231" s="511" t="s">
        <v>206</v>
      </c>
      <c r="H231" s="512"/>
      <c r="I231" s="512"/>
      <c r="J231" s="512"/>
      <c r="K231" s="513"/>
      <c r="L231" s="560"/>
      <c r="M231" s="515"/>
      <c r="N231" s="248">
        <f t="shared" si="48"/>
        <v>0</v>
      </c>
      <c r="O231" s="514"/>
      <c r="P231" s="515" t="str">
        <f t="shared" ref="P231:P236" si="52">IF(N231=0,"",(N231*1000/$P$8)/$T$5)</f>
        <v/>
      </c>
      <c r="Q231" s="516">
        <f t="shared" si="49"/>
        <v>0</v>
      </c>
      <c r="R231" s="517">
        <f t="shared" si="49"/>
        <v>0</v>
      </c>
      <c r="S231" s="249" t="str">
        <f t="shared" si="50"/>
        <v/>
      </c>
      <c r="T231" s="518" t="str">
        <f t="shared" si="51"/>
        <v/>
      </c>
      <c r="U231" s="518"/>
      <c r="V231" s="518"/>
      <c r="W231" s="229"/>
    </row>
    <row r="232" spans="3:23" x14ac:dyDescent="0.25">
      <c r="D232" s="555"/>
      <c r="F232" s="275" t="s">
        <v>207</v>
      </c>
      <c r="G232" s="511"/>
      <c r="H232" s="512"/>
      <c r="I232" s="512"/>
      <c r="J232" s="512"/>
      <c r="K232" s="513"/>
      <c r="L232" s="560"/>
      <c r="M232" s="515"/>
      <c r="N232" s="248">
        <f t="shared" si="48"/>
        <v>0</v>
      </c>
      <c r="O232" s="514"/>
      <c r="P232" s="515" t="str">
        <f t="shared" si="52"/>
        <v/>
      </c>
      <c r="Q232" s="516">
        <f t="shared" si="49"/>
        <v>0</v>
      </c>
      <c r="R232" s="517">
        <f t="shared" si="49"/>
        <v>0</v>
      </c>
      <c r="S232" s="249" t="str">
        <f t="shared" si="50"/>
        <v/>
      </c>
      <c r="T232" s="518" t="str">
        <f t="shared" si="51"/>
        <v/>
      </c>
      <c r="U232" s="518"/>
      <c r="V232" s="518"/>
      <c r="W232" s="229"/>
    </row>
    <row r="233" spans="3:23" x14ac:dyDescent="0.25">
      <c r="D233" s="555"/>
      <c r="F233" s="275" t="s">
        <v>208</v>
      </c>
      <c r="G233" s="511"/>
      <c r="H233" s="512"/>
      <c r="I233" s="512"/>
      <c r="J233" s="512"/>
      <c r="K233" s="513"/>
      <c r="L233" s="560"/>
      <c r="M233" s="515"/>
      <c r="N233" s="248">
        <f t="shared" si="48"/>
        <v>0</v>
      </c>
      <c r="O233" s="514"/>
      <c r="P233" s="515" t="str">
        <f t="shared" si="52"/>
        <v/>
      </c>
      <c r="Q233" s="516">
        <f t="shared" si="49"/>
        <v>0</v>
      </c>
      <c r="R233" s="517">
        <f t="shared" si="49"/>
        <v>0</v>
      </c>
      <c r="S233" s="249" t="str">
        <f t="shared" si="50"/>
        <v/>
      </c>
      <c r="T233" s="518" t="str">
        <f t="shared" si="51"/>
        <v/>
      </c>
      <c r="U233" s="518"/>
      <c r="V233" s="518"/>
      <c r="W233" s="229"/>
    </row>
    <row r="234" spans="3:23" x14ac:dyDescent="0.25">
      <c r="D234" s="555"/>
      <c r="F234" s="275" t="s">
        <v>209</v>
      </c>
      <c r="G234" s="511"/>
      <c r="H234" s="512"/>
      <c r="I234" s="512"/>
      <c r="J234" s="512"/>
      <c r="K234" s="513"/>
      <c r="L234" s="560"/>
      <c r="M234" s="515"/>
      <c r="N234" s="248">
        <f t="shared" si="48"/>
        <v>0</v>
      </c>
      <c r="O234" s="514"/>
      <c r="P234" s="515" t="str">
        <f t="shared" si="52"/>
        <v/>
      </c>
      <c r="Q234" s="516">
        <f t="shared" si="49"/>
        <v>0</v>
      </c>
      <c r="R234" s="517">
        <f t="shared" si="49"/>
        <v>0</v>
      </c>
      <c r="S234" s="249" t="str">
        <f t="shared" si="50"/>
        <v/>
      </c>
      <c r="T234" s="518" t="str">
        <f t="shared" si="51"/>
        <v/>
      </c>
      <c r="U234" s="518"/>
      <c r="V234" s="518"/>
      <c r="W234" s="229"/>
    </row>
    <row r="235" spans="3:23" x14ac:dyDescent="0.25">
      <c r="D235" s="555"/>
      <c r="F235" s="275" t="s">
        <v>210</v>
      </c>
      <c r="G235" s="511"/>
      <c r="H235" s="512"/>
      <c r="I235" s="512"/>
      <c r="J235" s="512"/>
      <c r="K235" s="513"/>
      <c r="L235" s="560"/>
      <c r="M235" s="515"/>
      <c r="N235" s="248">
        <f t="shared" si="48"/>
        <v>0</v>
      </c>
      <c r="O235" s="514"/>
      <c r="P235" s="515" t="str">
        <f t="shared" si="52"/>
        <v/>
      </c>
      <c r="Q235" s="516">
        <f t="shared" si="49"/>
        <v>0</v>
      </c>
      <c r="R235" s="517">
        <f t="shared" si="49"/>
        <v>0</v>
      </c>
      <c r="S235" s="250" t="str">
        <f t="shared" si="50"/>
        <v/>
      </c>
      <c r="T235" s="518" t="str">
        <f t="shared" si="51"/>
        <v/>
      </c>
      <c r="U235" s="518"/>
      <c r="V235" s="518"/>
      <c r="W235" s="229"/>
    </row>
    <row r="236" spans="3:23" x14ac:dyDescent="0.25">
      <c r="D236" s="556"/>
      <c r="F236" s="276" t="s">
        <v>211</v>
      </c>
      <c r="G236" s="660"/>
      <c r="H236" s="661"/>
      <c r="I236" s="661"/>
      <c r="J236" s="661"/>
      <c r="K236" s="662"/>
      <c r="L236" s="560"/>
      <c r="M236" s="515"/>
      <c r="N236" s="252">
        <f t="shared" si="48"/>
        <v>0</v>
      </c>
      <c r="O236" s="514"/>
      <c r="P236" s="515" t="str">
        <f t="shared" si="52"/>
        <v/>
      </c>
      <c r="Q236" s="516">
        <f t="shared" si="49"/>
        <v>0</v>
      </c>
      <c r="R236" s="517">
        <f t="shared" si="49"/>
        <v>0</v>
      </c>
      <c r="S236" s="253" t="str">
        <f t="shared" si="50"/>
        <v/>
      </c>
      <c r="T236" s="563" t="str">
        <f t="shared" si="51"/>
        <v/>
      </c>
      <c r="U236" s="563"/>
      <c r="V236" s="563"/>
      <c r="W236" s="229"/>
    </row>
    <row r="238" spans="3:23" x14ac:dyDescent="0.25">
      <c r="C238" s="519" t="s">
        <v>49</v>
      </c>
      <c r="D238" s="520"/>
      <c r="F238" s="525" t="s">
        <v>212</v>
      </c>
      <c r="G238" s="528" t="s">
        <v>213</v>
      </c>
      <c r="H238" s="529"/>
      <c r="I238" s="529"/>
      <c r="J238" s="529"/>
      <c r="K238" s="530"/>
      <c r="L238" s="537"/>
      <c r="M238" s="538"/>
      <c r="N238" s="541" t="s">
        <v>181</v>
      </c>
      <c r="O238" s="658" t="s">
        <v>44</v>
      </c>
      <c r="P238" s="659"/>
      <c r="Q238" s="543" t="s">
        <v>191</v>
      </c>
      <c r="R238" s="544"/>
      <c r="S238" s="643" t="s">
        <v>192</v>
      </c>
      <c r="T238" s="645" t="s">
        <v>193</v>
      </c>
      <c r="U238" s="646"/>
      <c r="V238" s="647"/>
      <c r="W238" s="509" t="s">
        <v>194</v>
      </c>
    </row>
    <row r="239" spans="3:23" x14ac:dyDescent="0.25">
      <c r="C239" s="521"/>
      <c r="D239" s="522"/>
      <c r="F239" s="526"/>
      <c r="G239" s="531"/>
      <c r="H239" s="532"/>
      <c r="I239" s="532"/>
      <c r="J239" s="532"/>
      <c r="K239" s="533"/>
      <c r="L239" s="539"/>
      <c r="M239" s="540"/>
      <c r="N239" s="542"/>
      <c r="O239" s="766" t="s">
        <v>186</v>
      </c>
      <c r="P239" s="673"/>
      <c r="Q239" s="545"/>
      <c r="R239" s="546"/>
      <c r="S239" s="644"/>
      <c r="T239" s="648"/>
      <c r="U239" s="649"/>
      <c r="V239" s="650"/>
      <c r="W239" s="510"/>
    </row>
    <row r="240" spans="3:23" x14ac:dyDescent="0.25">
      <c r="C240" s="523"/>
      <c r="D240" s="524"/>
      <c r="F240" s="527"/>
      <c r="G240" s="534"/>
      <c r="H240" s="535"/>
      <c r="I240" s="535"/>
      <c r="J240" s="535"/>
      <c r="K240" s="536"/>
      <c r="L240" s="653"/>
      <c r="M240" s="654"/>
      <c r="N240" s="254">
        <f>N242</f>
        <v>0</v>
      </c>
      <c r="O240" s="765" t="str">
        <f>IF(N240=0,"",(N240*1000/$P$8)/$T$5)</f>
        <v/>
      </c>
      <c r="P240" s="522"/>
      <c r="Q240" s="653">
        <f>IF(SUM(Q242:R248)=0,0,SUM(Q242:R248))</f>
        <v>0</v>
      </c>
      <c r="R240" s="654"/>
      <c r="S240" s="278" t="str">
        <f t="shared" ref="S240" si="53">IF(L240=0,"",L240-Q240)</f>
        <v/>
      </c>
      <c r="T240" s="648" t="str">
        <f>IF(L240=0,"",SUM(Q242:R248)/L240)</f>
        <v/>
      </c>
      <c r="U240" s="649"/>
      <c r="V240" s="650"/>
      <c r="W240" s="229"/>
    </row>
    <row r="241" spans="4:23" ht="17.25" x14ac:dyDescent="0.25">
      <c r="D241" s="230"/>
      <c r="F241" s="218"/>
      <c r="G241" s="231"/>
      <c r="H241" s="231"/>
      <c r="I241" s="231"/>
      <c r="J241" s="231"/>
      <c r="K241" s="231"/>
      <c r="L241" s="552"/>
      <c r="M241" s="552"/>
      <c r="N241" s="212"/>
      <c r="O241" s="212"/>
    </row>
    <row r="242" spans="4:23" x14ac:dyDescent="0.25">
      <c r="F242" s="277" t="s">
        <v>214</v>
      </c>
      <c r="G242" s="636" t="s">
        <v>215</v>
      </c>
      <c r="H242" s="637"/>
      <c r="I242" s="637"/>
      <c r="J242" s="637"/>
      <c r="K242" s="638"/>
      <c r="L242" s="763"/>
      <c r="M242" s="587"/>
      <c r="N242" s="256">
        <f>N59+N195+N150+N105</f>
        <v>0</v>
      </c>
      <c r="O242" s="764" t="str">
        <f>IF(N242=0,"",(N242*1000/$P$8)/$T$5)</f>
        <v/>
      </c>
      <c r="P242" s="587"/>
      <c r="Q242" s="641"/>
      <c r="R242" s="587"/>
      <c r="S242" s="279" t="str">
        <f t="shared" ref="S242" si="54">IF(L242=0,"",L242-Q242)</f>
        <v/>
      </c>
      <c r="T242" s="642" t="str">
        <f>IF(Q242=0,"",L242/Q242)</f>
        <v/>
      </c>
      <c r="U242" s="642"/>
      <c r="V242" s="642"/>
      <c r="W242" s="257" t="str">
        <f>IF(R242=0," ",(CONCATENATE(#REF!," / ",R242)))</f>
        <v xml:space="preserve"> </v>
      </c>
    </row>
  </sheetData>
  <mergeCells count="870">
    <mergeCell ref="I5:K5"/>
    <mergeCell ref="L5:O5"/>
    <mergeCell ref="Q5:R5"/>
    <mergeCell ref="T5:U5"/>
    <mergeCell ref="V5:W5"/>
    <mergeCell ref="F6:W6"/>
    <mergeCell ref="D1:W1"/>
    <mergeCell ref="A3:D17"/>
    <mergeCell ref="F3:G5"/>
    <mergeCell ref="I3:K4"/>
    <mergeCell ref="L3:O4"/>
    <mergeCell ref="Q3:R4"/>
    <mergeCell ref="S3:S4"/>
    <mergeCell ref="T3:W3"/>
    <mergeCell ref="T4:U4"/>
    <mergeCell ref="V4:W4"/>
    <mergeCell ref="M11:O11"/>
    <mergeCell ref="P11:Q11"/>
    <mergeCell ref="S11:T11"/>
    <mergeCell ref="J12:K12"/>
    <mergeCell ref="M12:O12"/>
    <mergeCell ref="P12:Q12"/>
    <mergeCell ref="S12:T12"/>
    <mergeCell ref="U8:W17"/>
    <mergeCell ref="J9:K9"/>
    <mergeCell ref="M9:O9"/>
    <mergeCell ref="P9:Q9"/>
    <mergeCell ref="S9:T9"/>
    <mergeCell ref="J10:K10"/>
    <mergeCell ref="M10:O10"/>
    <mergeCell ref="P10:Q10"/>
    <mergeCell ref="S10:T10"/>
    <mergeCell ref="J11:K11"/>
    <mergeCell ref="J16:K16"/>
    <mergeCell ref="M16:O16"/>
    <mergeCell ref="P16:Q16"/>
    <mergeCell ref="S16:T16"/>
    <mergeCell ref="J13:K13"/>
    <mergeCell ref="M13:O13"/>
    <mergeCell ref="P13:Q13"/>
    <mergeCell ref="S13:T13"/>
    <mergeCell ref="J14:K14"/>
    <mergeCell ref="M14:O14"/>
    <mergeCell ref="P14:Q14"/>
    <mergeCell ref="S14:T14"/>
    <mergeCell ref="J17:K17"/>
    <mergeCell ref="M17:O17"/>
    <mergeCell ref="P17:Q17"/>
    <mergeCell ref="S17:T17"/>
    <mergeCell ref="B19:D24"/>
    <mergeCell ref="F19:W20"/>
    <mergeCell ref="F21:K24"/>
    <mergeCell ref="L21:M23"/>
    <mergeCell ref="N21:N23"/>
    <mergeCell ref="O21:P21"/>
    <mergeCell ref="F7:G17"/>
    <mergeCell ref="J7:K7"/>
    <mergeCell ref="M7:O7"/>
    <mergeCell ref="P7:Q7"/>
    <mergeCell ref="S7:T7"/>
    <mergeCell ref="U7:W7"/>
    <mergeCell ref="J8:K8"/>
    <mergeCell ref="M8:O8"/>
    <mergeCell ref="P8:Q8"/>
    <mergeCell ref="S8:T8"/>
    <mergeCell ref="J15:K15"/>
    <mergeCell ref="M15:O15"/>
    <mergeCell ref="P15:Q15"/>
    <mergeCell ref="S15:T15"/>
    <mergeCell ref="C28:D30"/>
    <mergeCell ref="F28:F30"/>
    <mergeCell ref="G28:K30"/>
    <mergeCell ref="L28:M29"/>
    <mergeCell ref="N28:N29"/>
    <mergeCell ref="Q21:R23"/>
    <mergeCell ref="S21:S23"/>
    <mergeCell ref="T21:T23"/>
    <mergeCell ref="U21:W21"/>
    <mergeCell ref="O22:P23"/>
    <mergeCell ref="U22:W24"/>
    <mergeCell ref="O28:P28"/>
    <mergeCell ref="Q28:R29"/>
    <mergeCell ref="S28:S29"/>
    <mergeCell ref="T28:V29"/>
    <mergeCell ref="W28:W29"/>
    <mergeCell ref="O29:P29"/>
    <mergeCell ref="L24:M24"/>
    <mergeCell ref="O24:P24"/>
    <mergeCell ref="Q24:R24"/>
    <mergeCell ref="L25:M25"/>
    <mergeCell ref="L26:M26"/>
    <mergeCell ref="T32:V32"/>
    <mergeCell ref="G33:K33"/>
    <mergeCell ref="L33:M33"/>
    <mergeCell ref="O33:P33"/>
    <mergeCell ref="Q33:R33"/>
    <mergeCell ref="T33:V33"/>
    <mergeCell ref="L30:M30"/>
    <mergeCell ref="O30:P30"/>
    <mergeCell ref="Q30:R30"/>
    <mergeCell ref="T30:V30"/>
    <mergeCell ref="L31:M31"/>
    <mergeCell ref="G32:K32"/>
    <mergeCell ref="L32:M32"/>
    <mergeCell ref="O32:P32"/>
    <mergeCell ref="Q32:R32"/>
    <mergeCell ref="G34:K34"/>
    <mergeCell ref="L34:M34"/>
    <mergeCell ref="O34:P34"/>
    <mergeCell ref="Q34:R34"/>
    <mergeCell ref="T34:V34"/>
    <mergeCell ref="G35:K35"/>
    <mergeCell ref="L35:M35"/>
    <mergeCell ref="O35:P35"/>
    <mergeCell ref="Q35:R35"/>
    <mergeCell ref="T35:V35"/>
    <mergeCell ref="G36:K36"/>
    <mergeCell ref="L36:M36"/>
    <mergeCell ref="O36:P36"/>
    <mergeCell ref="Q36:R36"/>
    <mergeCell ref="T36:V36"/>
    <mergeCell ref="G37:K37"/>
    <mergeCell ref="L37:M37"/>
    <mergeCell ref="O37:P37"/>
    <mergeCell ref="Q37:R37"/>
    <mergeCell ref="T37:V37"/>
    <mergeCell ref="L38:M38"/>
    <mergeCell ref="O38:P38"/>
    <mergeCell ref="Q38:R38"/>
    <mergeCell ref="T38:V38"/>
    <mergeCell ref="G39:K39"/>
    <mergeCell ref="L39:M39"/>
    <mergeCell ref="O39:P39"/>
    <mergeCell ref="Q39:R39"/>
    <mergeCell ref="T39:V39"/>
    <mergeCell ref="W44:W45"/>
    <mergeCell ref="O45:P45"/>
    <mergeCell ref="G42:K42"/>
    <mergeCell ref="L42:M42"/>
    <mergeCell ref="O42:P42"/>
    <mergeCell ref="Q42:R42"/>
    <mergeCell ref="T42:V42"/>
    <mergeCell ref="C44:D46"/>
    <mergeCell ref="F44:F46"/>
    <mergeCell ref="G44:K46"/>
    <mergeCell ref="L44:M45"/>
    <mergeCell ref="N44:N45"/>
    <mergeCell ref="D32:D42"/>
    <mergeCell ref="G40:K40"/>
    <mergeCell ref="L40:M40"/>
    <mergeCell ref="O40:P40"/>
    <mergeCell ref="Q40:R40"/>
    <mergeCell ref="T40:V40"/>
    <mergeCell ref="G41:K41"/>
    <mergeCell ref="L41:M41"/>
    <mergeCell ref="O41:P41"/>
    <mergeCell ref="Q41:R41"/>
    <mergeCell ref="T41:V41"/>
    <mergeCell ref="G38:K38"/>
    <mergeCell ref="D48:D55"/>
    <mergeCell ref="G48:K48"/>
    <mergeCell ref="L48:M48"/>
    <mergeCell ref="O48:P48"/>
    <mergeCell ref="Q48:R48"/>
    <mergeCell ref="O44:P44"/>
    <mergeCell ref="Q44:R45"/>
    <mergeCell ref="S44:S45"/>
    <mergeCell ref="T44:V45"/>
    <mergeCell ref="T48:V48"/>
    <mergeCell ref="G49:K49"/>
    <mergeCell ref="L49:M49"/>
    <mergeCell ref="O49:P49"/>
    <mergeCell ref="Q49:R49"/>
    <mergeCell ref="T49:V49"/>
    <mergeCell ref="L46:M46"/>
    <mergeCell ref="O46:P46"/>
    <mergeCell ref="Q46:R46"/>
    <mergeCell ref="T46:V46"/>
    <mergeCell ref="L47:M47"/>
    <mergeCell ref="G50:K50"/>
    <mergeCell ref="L50:M50"/>
    <mergeCell ref="O50:P50"/>
    <mergeCell ref="Q50:R50"/>
    <mergeCell ref="T50:V50"/>
    <mergeCell ref="G51:K51"/>
    <mergeCell ref="L51:M51"/>
    <mergeCell ref="O51:P51"/>
    <mergeCell ref="Q51:R51"/>
    <mergeCell ref="T51:V51"/>
    <mergeCell ref="G52:K52"/>
    <mergeCell ref="L52:M52"/>
    <mergeCell ref="O52:P52"/>
    <mergeCell ref="Q52:R52"/>
    <mergeCell ref="T52:V52"/>
    <mergeCell ref="G53:K53"/>
    <mergeCell ref="L53:M53"/>
    <mergeCell ref="O53:P53"/>
    <mergeCell ref="Q53:R53"/>
    <mergeCell ref="T53:V53"/>
    <mergeCell ref="G54:K54"/>
    <mergeCell ref="L54:M54"/>
    <mergeCell ref="O54:P54"/>
    <mergeCell ref="Q54:R54"/>
    <mergeCell ref="T54:V54"/>
    <mergeCell ref="G55:K55"/>
    <mergeCell ref="L55:M55"/>
    <mergeCell ref="O55:P55"/>
    <mergeCell ref="Q55:R55"/>
    <mergeCell ref="T55:V55"/>
    <mergeCell ref="W57:W58"/>
    <mergeCell ref="O58:P58"/>
    <mergeCell ref="L59:M59"/>
    <mergeCell ref="O59:P59"/>
    <mergeCell ref="Q59:R59"/>
    <mergeCell ref="T59:V59"/>
    <mergeCell ref="C57:D59"/>
    <mergeCell ref="F57:F59"/>
    <mergeCell ref="G57:K59"/>
    <mergeCell ref="L57:M58"/>
    <mergeCell ref="N57:N58"/>
    <mergeCell ref="O57:P57"/>
    <mergeCell ref="L60:M60"/>
    <mergeCell ref="G61:K61"/>
    <mergeCell ref="L61:M61"/>
    <mergeCell ref="O61:P61"/>
    <mergeCell ref="Q61:R61"/>
    <mergeCell ref="T61:V61"/>
    <mergeCell ref="Q57:R58"/>
    <mergeCell ref="S57:S58"/>
    <mergeCell ref="T57:V58"/>
    <mergeCell ref="C71:D74"/>
    <mergeCell ref="F71:F74"/>
    <mergeCell ref="G71:K74"/>
    <mergeCell ref="L71:M73"/>
    <mergeCell ref="N71:N73"/>
    <mergeCell ref="O71:P71"/>
    <mergeCell ref="B63:D68"/>
    <mergeCell ref="F63:W64"/>
    <mergeCell ref="F65:K68"/>
    <mergeCell ref="L65:M67"/>
    <mergeCell ref="N65:N67"/>
    <mergeCell ref="O65:P65"/>
    <mergeCell ref="Q65:W68"/>
    <mergeCell ref="O66:P67"/>
    <mergeCell ref="L68:M68"/>
    <mergeCell ref="O68:P68"/>
    <mergeCell ref="Q71:R72"/>
    <mergeCell ref="S71:S72"/>
    <mergeCell ref="T71:V72"/>
    <mergeCell ref="W71:W72"/>
    <mergeCell ref="O72:P73"/>
    <mergeCell ref="L74:M74"/>
    <mergeCell ref="O74:P74"/>
    <mergeCell ref="Q74:R74"/>
    <mergeCell ref="T74:V74"/>
    <mergeCell ref="L75:M75"/>
    <mergeCell ref="D76:D86"/>
    <mergeCell ref="G76:K76"/>
    <mergeCell ref="L76:M76"/>
    <mergeCell ref="O76:P76"/>
    <mergeCell ref="Q76:R76"/>
    <mergeCell ref="G78:K78"/>
    <mergeCell ref="L78:M78"/>
    <mergeCell ref="O78:P78"/>
    <mergeCell ref="Q78:R78"/>
    <mergeCell ref="T78:V78"/>
    <mergeCell ref="G79:K79"/>
    <mergeCell ref="L79:M79"/>
    <mergeCell ref="O79:P79"/>
    <mergeCell ref="Q79:R79"/>
    <mergeCell ref="T79:V79"/>
    <mergeCell ref="T76:V76"/>
    <mergeCell ref="G77:K77"/>
    <mergeCell ref="L77:M77"/>
    <mergeCell ref="O77:P77"/>
    <mergeCell ref="Q77:R77"/>
    <mergeCell ref="T77:V77"/>
    <mergeCell ref="G80:K80"/>
    <mergeCell ref="L80:M80"/>
    <mergeCell ref="O80:P80"/>
    <mergeCell ref="Q80:R80"/>
    <mergeCell ref="T80:V80"/>
    <mergeCell ref="G81:K81"/>
    <mergeCell ref="L81:M81"/>
    <mergeCell ref="O81:P81"/>
    <mergeCell ref="Q81:R81"/>
    <mergeCell ref="T81:V81"/>
    <mergeCell ref="G82:K82"/>
    <mergeCell ref="L82:M82"/>
    <mergeCell ref="O82:P82"/>
    <mergeCell ref="Q82:R82"/>
    <mergeCell ref="T82:V82"/>
    <mergeCell ref="G83:K83"/>
    <mergeCell ref="L83:M83"/>
    <mergeCell ref="O83:P83"/>
    <mergeCell ref="Q83:R83"/>
    <mergeCell ref="T83:V83"/>
    <mergeCell ref="G84:K84"/>
    <mergeCell ref="L84:M84"/>
    <mergeCell ref="O84:P84"/>
    <mergeCell ref="Q84:R84"/>
    <mergeCell ref="T84:V84"/>
    <mergeCell ref="G85:K85"/>
    <mergeCell ref="L85:M85"/>
    <mergeCell ref="O85:P85"/>
    <mergeCell ref="Q85:R85"/>
    <mergeCell ref="T85:V85"/>
    <mergeCell ref="W88:W89"/>
    <mergeCell ref="O89:P90"/>
    <mergeCell ref="G86:K86"/>
    <mergeCell ref="L86:M86"/>
    <mergeCell ref="O86:P86"/>
    <mergeCell ref="Q86:R86"/>
    <mergeCell ref="T86:V86"/>
    <mergeCell ref="C88:D91"/>
    <mergeCell ref="F88:F91"/>
    <mergeCell ref="G88:K91"/>
    <mergeCell ref="L88:M90"/>
    <mergeCell ref="N88:N90"/>
    <mergeCell ref="D93:D100"/>
    <mergeCell ref="G93:K93"/>
    <mergeCell ref="L93:M93"/>
    <mergeCell ref="O93:P93"/>
    <mergeCell ref="G95:K95"/>
    <mergeCell ref="L95:M95"/>
    <mergeCell ref="O95:P95"/>
    <mergeCell ref="G98:K98"/>
    <mergeCell ref="L98:M98"/>
    <mergeCell ref="O98:P98"/>
    <mergeCell ref="Q93:R93"/>
    <mergeCell ref="O88:P88"/>
    <mergeCell ref="Q88:R89"/>
    <mergeCell ref="S88:S89"/>
    <mergeCell ref="T88:V89"/>
    <mergeCell ref="T93:V93"/>
    <mergeCell ref="G94:K94"/>
    <mergeCell ref="L94:M94"/>
    <mergeCell ref="O94:P94"/>
    <mergeCell ref="Q94:R94"/>
    <mergeCell ref="T94:V94"/>
    <mergeCell ref="L91:M91"/>
    <mergeCell ref="O91:P91"/>
    <mergeCell ref="Q91:R91"/>
    <mergeCell ref="T91:V91"/>
    <mergeCell ref="L92:M92"/>
    <mergeCell ref="Q95:R95"/>
    <mergeCell ref="T95:V95"/>
    <mergeCell ref="G96:K96"/>
    <mergeCell ref="L96:M96"/>
    <mergeCell ref="O96:P96"/>
    <mergeCell ref="Q96:R96"/>
    <mergeCell ref="T96:V96"/>
    <mergeCell ref="G97:K97"/>
    <mergeCell ref="L97:M97"/>
    <mergeCell ref="O97:P97"/>
    <mergeCell ref="Q97:R97"/>
    <mergeCell ref="T97:V97"/>
    <mergeCell ref="Q98:R98"/>
    <mergeCell ref="T98:V98"/>
    <mergeCell ref="G99:K99"/>
    <mergeCell ref="L99:M99"/>
    <mergeCell ref="O99:P99"/>
    <mergeCell ref="Q99:R99"/>
    <mergeCell ref="T99:V99"/>
    <mergeCell ref="G100:K100"/>
    <mergeCell ref="L100:M100"/>
    <mergeCell ref="O100:P100"/>
    <mergeCell ref="Q100:R100"/>
    <mergeCell ref="T100:V100"/>
    <mergeCell ref="W103:W104"/>
    <mergeCell ref="O104:P104"/>
    <mergeCell ref="L105:M105"/>
    <mergeCell ref="O105:P105"/>
    <mergeCell ref="Q105:R105"/>
    <mergeCell ref="T105:V105"/>
    <mergeCell ref="C103:D105"/>
    <mergeCell ref="F103:F105"/>
    <mergeCell ref="G103:K105"/>
    <mergeCell ref="L103:M104"/>
    <mergeCell ref="N103:N104"/>
    <mergeCell ref="O103:P103"/>
    <mergeCell ref="L106:M106"/>
    <mergeCell ref="G107:K107"/>
    <mergeCell ref="L107:M107"/>
    <mergeCell ref="O107:P107"/>
    <mergeCell ref="Q107:R107"/>
    <mergeCell ref="T107:V107"/>
    <mergeCell ref="Q103:R104"/>
    <mergeCell ref="S103:S104"/>
    <mergeCell ref="T103:V104"/>
    <mergeCell ref="C117:D120"/>
    <mergeCell ref="F117:F120"/>
    <mergeCell ref="G117:K120"/>
    <mergeCell ref="L117:M119"/>
    <mergeCell ref="N117:N119"/>
    <mergeCell ref="O117:P117"/>
    <mergeCell ref="B109:D114"/>
    <mergeCell ref="F109:W110"/>
    <mergeCell ref="F111:K114"/>
    <mergeCell ref="L111:M113"/>
    <mergeCell ref="N111:N113"/>
    <mergeCell ref="O111:P111"/>
    <mergeCell ref="Q111:W114"/>
    <mergeCell ref="O112:P113"/>
    <mergeCell ref="L114:M114"/>
    <mergeCell ref="O114:P114"/>
    <mergeCell ref="Q117:R118"/>
    <mergeCell ref="S117:S118"/>
    <mergeCell ref="T117:V118"/>
    <mergeCell ref="W117:W118"/>
    <mergeCell ref="O118:P119"/>
    <mergeCell ref="L120:M120"/>
    <mergeCell ref="O120:P120"/>
    <mergeCell ref="Q120:R120"/>
    <mergeCell ref="T120:V120"/>
    <mergeCell ref="L121:M121"/>
    <mergeCell ref="D122:D132"/>
    <mergeCell ref="G122:K122"/>
    <mergeCell ref="L122:M122"/>
    <mergeCell ref="O122:P122"/>
    <mergeCell ref="Q122:R122"/>
    <mergeCell ref="G124:K124"/>
    <mergeCell ref="L124:M124"/>
    <mergeCell ref="O124:P124"/>
    <mergeCell ref="Q124:R124"/>
    <mergeCell ref="T124:V124"/>
    <mergeCell ref="G125:K125"/>
    <mergeCell ref="L125:M125"/>
    <mergeCell ref="O125:P125"/>
    <mergeCell ref="Q125:R125"/>
    <mergeCell ref="T125:V125"/>
    <mergeCell ref="T122:V122"/>
    <mergeCell ref="G123:K123"/>
    <mergeCell ref="L123:M123"/>
    <mergeCell ref="O123:P123"/>
    <mergeCell ref="Q123:R123"/>
    <mergeCell ref="T123:V123"/>
    <mergeCell ref="G126:K126"/>
    <mergeCell ref="L126:M126"/>
    <mergeCell ref="O126:P126"/>
    <mergeCell ref="Q126:R126"/>
    <mergeCell ref="T126:V126"/>
    <mergeCell ref="G127:K127"/>
    <mergeCell ref="L127:M127"/>
    <mergeCell ref="O127:P127"/>
    <mergeCell ref="Q127:R127"/>
    <mergeCell ref="T127:V127"/>
    <mergeCell ref="G128:K128"/>
    <mergeCell ref="L128:M128"/>
    <mergeCell ref="O128:P128"/>
    <mergeCell ref="Q128:R128"/>
    <mergeCell ref="T128:V128"/>
    <mergeCell ref="G129:K129"/>
    <mergeCell ref="L129:M129"/>
    <mergeCell ref="O129:P129"/>
    <mergeCell ref="Q129:R129"/>
    <mergeCell ref="T129:V129"/>
    <mergeCell ref="G130:K130"/>
    <mergeCell ref="L130:M130"/>
    <mergeCell ref="O130:P130"/>
    <mergeCell ref="Q130:R130"/>
    <mergeCell ref="T130:V130"/>
    <mergeCell ref="G131:K131"/>
    <mergeCell ref="L131:M131"/>
    <mergeCell ref="O131:P131"/>
    <mergeCell ref="Q131:R131"/>
    <mergeCell ref="T131:V131"/>
    <mergeCell ref="W134:W135"/>
    <mergeCell ref="O135:P136"/>
    <mergeCell ref="G132:K132"/>
    <mergeCell ref="L132:M132"/>
    <mergeCell ref="O132:P132"/>
    <mergeCell ref="Q132:R132"/>
    <mergeCell ref="T132:V132"/>
    <mergeCell ref="C134:D137"/>
    <mergeCell ref="F134:F137"/>
    <mergeCell ref="G134:K137"/>
    <mergeCell ref="L134:M136"/>
    <mergeCell ref="N134:N136"/>
    <mergeCell ref="D139:D146"/>
    <mergeCell ref="G139:K139"/>
    <mergeCell ref="L139:M139"/>
    <mergeCell ref="O139:P139"/>
    <mergeCell ref="Q139:R139"/>
    <mergeCell ref="O134:P134"/>
    <mergeCell ref="Q134:R135"/>
    <mergeCell ref="S134:S135"/>
    <mergeCell ref="T134:V135"/>
    <mergeCell ref="T139:V139"/>
    <mergeCell ref="G140:K140"/>
    <mergeCell ref="L140:M140"/>
    <mergeCell ref="O140:P140"/>
    <mergeCell ref="Q140:R140"/>
    <mergeCell ref="T140:V140"/>
    <mergeCell ref="L137:M137"/>
    <mergeCell ref="O137:P137"/>
    <mergeCell ref="Q137:R137"/>
    <mergeCell ref="T137:V137"/>
    <mergeCell ref="L138:M138"/>
    <mergeCell ref="G141:K141"/>
    <mergeCell ref="L141:M141"/>
    <mergeCell ref="O141:P141"/>
    <mergeCell ref="Q141:R141"/>
    <mergeCell ref="T141:V141"/>
    <mergeCell ref="G142:K142"/>
    <mergeCell ref="L142:M142"/>
    <mergeCell ref="O142:P142"/>
    <mergeCell ref="Q142:R142"/>
    <mergeCell ref="T142:V142"/>
    <mergeCell ref="G143:K143"/>
    <mergeCell ref="L143:M143"/>
    <mergeCell ref="O143:P143"/>
    <mergeCell ref="Q143:R143"/>
    <mergeCell ref="T143:V143"/>
    <mergeCell ref="G144:K144"/>
    <mergeCell ref="L144:M144"/>
    <mergeCell ref="O144:P144"/>
    <mergeCell ref="Q144:R144"/>
    <mergeCell ref="T144:V144"/>
    <mergeCell ref="G145:K145"/>
    <mergeCell ref="L145:M145"/>
    <mergeCell ref="O145:P145"/>
    <mergeCell ref="Q145:R145"/>
    <mergeCell ref="T145:V145"/>
    <mergeCell ref="G146:K146"/>
    <mergeCell ref="L146:M146"/>
    <mergeCell ref="O146:P146"/>
    <mergeCell ref="Q146:R146"/>
    <mergeCell ref="T146:V146"/>
    <mergeCell ref="W148:W149"/>
    <mergeCell ref="O149:P149"/>
    <mergeCell ref="L150:M150"/>
    <mergeCell ref="O150:P150"/>
    <mergeCell ref="Q150:R150"/>
    <mergeCell ref="T150:V150"/>
    <mergeCell ref="C148:D150"/>
    <mergeCell ref="F148:F150"/>
    <mergeCell ref="G148:K150"/>
    <mergeCell ref="L148:M149"/>
    <mergeCell ref="N148:N149"/>
    <mergeCell ref="O148:P148"/>
    <mergeCell ref="L151:M151"/>
    <mergeCell ref="G152:K152"/>
    <mergeCell ref="L152:M152"/>
    <mergeCell ref="O152:P152"/>
    <mergeCell ref="Q152:R152"/>
    <mergeCell ref="T152:V152"/>
    <mergeCell ref="Q148:R149"/>
    <mergeCell ref="S148:S149"/>
    <mergeCell ref="T148:V149"/>
    <mergeCell ref="C162:D165"/>
    <mergeCell ref="F162:F165"/>
    <mergeCell ref="G162:K165"/>
    <mergeCell ref="L162:M164"/>
    <mergeCell ref="N162:N164"/>
    <mergeCell ref="O162:P162"/>
    <mergeCell ref="B154:D159"/>
    <mergeCell ref="F154:W155"/>
    <mergeCell ref="F156:K159"/>
    <mergeCell ref="L156:M158"/>
    <mergeCell ref="N156:N158"/>
    <mergeCell ref="O156:P156"/>
    <mergeCell ref="Q156:W159"/>
    <mergeCell ref="O157:P158"/>
    <mergeCell ref="L159:M159"/>
    <mergeCell ref="O159:P159"/>
    <mergeCell ref="Q162:R163"/>
    <mergeCell ref="S162:S163"/>
    <mergeCell ref="T162:V163"/>
    <mergeCell ref="W162:W163"/>
    <mergeCell ref="O163:P164"/>
    <mergeCell ref="L165:M165"/>
    <mergeCell ref="O165:P165"/>
    <mergeCell ref="Q165:R165"/>
    <mergeCell ref="T165:V165"/>
    <mergeCell ref="L166:M166"/>
    <mergeCell ref="D167:D177"/>
    <mergeCell ref="G167:K167"/>
    <mergeCell ref="L167:M167"/>
    <mergeCell ref="O167:P167"/>
    <mergeCell ref="Q167:R167"/>
    <mergeCell ref="G169:K169"/>
    <mergeCell ref="L169:M169"/>
    <mergeCell ref="O169:P169"/>
    <mergeCell ref="Q169:R169"/>
    <mergeCell ref="T169:V169"/>
    <mergeCell ref="G170:K170"/>
    <mergeCell ref="L170:M170"/>
    <mergeCell ref="O170:P170"/>
    <mergeCell ref="Q170:R170"/>
    <mergeCell ref="T170:V170"/>
    <mergeCell ref="T167:V167"/>
    <mergeCell ref="G168:K168"/>
    <mergeCell ref="L168:M168"/>
    <mergeCell ref="O168:P168"/>
    <mergeCell ref="Q168:R168"/>
    <mergeCell ref="T168:V168"/>
    <mergeCell ref="G171:K171"/>
    <mergeCell ref="L171:M171"/>
    <mergeCell ref="O171:P171"/>
    <mergeCell ref="Q171:R171"/>
    <mergeCell ref="T171:V171"/>
    <mergeCell ref="G172:K172"/>
    <mergeCell ref="L172:M172"/>
    <mergeCell ref="O172:P172"/>
    <mergeCell ref="Q172:R172"/>
    <mergeCell ref="T172:V172"/>
    <mergeCell ref="G173:K173"/>
    <mergeCell ref="L173:M173"/>
    <mergeCell ref="O173:P173"/>
    <mergeCell ref="Q173:R173"/>
    <mergeCell ref="T173:V173"/>
    <mergeCell ref="G174:K174"/>
    <mergeCell ref="L174:M174"/>
    <mergeCell ref="O174:P174"/>
    <mergeCell ref="Q174:R174"/>
    <mergeCell ref="T174:V174"/>
    <mergeCell ref="G175:K175"/>
    <mergeCell ref="L175:M175"/>
    <mergeCell ref="O175:P175"/>
    <mergeCell ref="Q175:R175"/>
    <mergeCell ref="T175:V175"/>
    <mergeCell ref="G176:K176"/>
    <mergeCell ref="L176:M176"/>
    <mergeCell ref="O176:P176"/>
    <mergeCell ref="Q176:R176"/>
    <mergeCell ref="T176:V176"/>
    <mergeCell ref="W179:W180"/>
    <mergeCell ref="O180:P181"/>
    <mergeCell ref="G177:K177"/>
    <mergeCell ref="L177:M177"/>
    <mergeCell ref="O177:P177"/>
    <mergeCell ref="Q177:R177"/>
    <mergeCell ref="T177:V177"/>
    <mergeCell ref="C179:D182"/>
    <mergeCell ref="F179:F182"/>
    <mergeCell ref="G179:K182"/>
    <mergeCell ref="L179:M181"/>
    <mergeCell ref="N179:N181"/>
    <mergeCell ref="D184:D191"/>
    <mergeCell ref="G184:K184"/>
    <mergeCell ref="L184:M184"/>
    <mergeCell ref="O184:P184"/>
    <mergeCell ref="G186:K186"/>
    <mergeCell ref="L186:M186"/>
    <mergeCell ref="O186:P186"/>
    <mergeCell ref="G189:K189"/>
    <mergeCell ref="L189:M189"/>
    <mergeCell ref="O189:P189"/>
    <mergeCell ref="Q184:R184"/>
    <mergeCell ref="O179:P179"/>
    <mergeCell ref="Q179:R180"/>
    <mergeCell ref="S179:S180"/>
    <mergeCell ref="T179:V180"/>
    <mergeCell ref="T184:V184"/>
    <mergeCell ref="G185:K185"/>
    <mergeCell ref="L185:M185"/>
    <mergeCell ref="O185:P185"/>
    <mergeCell ref="Q185:R185"/>
    <mergeCell ref="T185:V185"/>
    <mergeCell ref="L182:M182"/>
    <mergeCell ref="O182:P182"/>
    <mergeCell ref="Q182:R182"/>
    <mergeCell ref="T182:V182"/>
    <mergeCell ref="L183:M183"/>
    <mergeCell ref="Q186:R186"/>
    <mergeCell ref="T186:V186"/>
    <mergeCell ref="G187:K187"/>
    <mergeCell ref="L187:M187"/>
    <mergeCell ref="O187:P187"/>
    <mergeCell ref="Q187:R187"/>
    <mergeCell ref="T187:V187"/>
    <mergeCell ref="G188:K188"/>
    <mergeCell ref="L188:M188"/>
    <mergeCell ref="O188:P188"/>
    <mergeCell ref="Q188:R188"/>
    <mergeCell ref="T188:V188"/>
    <mergeCell ref="Q189:R189"/>
    <mergeCell ref="T189:V189"/>
    <mergeCell ref="G190:K190"/>
    <mergeCell ref="L190:M190"/>
    <mergeCell ref="O190:P190"/>
    <mergeCell ref="Q190:R190"/>
    <mergeCell ref="T190:V190"/>
    <mergeCell ref="G191:K191"/>
    <mergeCell ref="L191:M191"/>
    <mergeCell ref="O191:P191"/>
    <mergeCell ref="Q191:R191"/>
    <mergeCell ref="T191:V191"/>
    <mergeCell ref="W193:W194"/>
    <mergeCell ref="O194:P194"/>
    <mergeCell ref="L195:M195"/>
    <mergeCell ref="O195:P195"/>
    <mergeCell ref="Q195:R195"/>
    <mergeCell ref="T195:V195"/>
    <mergeCell ref="C193:D195"/>
    <mergeCell ref="F193:F195"/>
    <mergeCell ref="G193:K195"/>
    <mergeCell ref="L193:M194"/>
    <mergeCell ref="N193:N194"/>
    <mergeCell ref="O193:P193"/>
    <mergeCell ref="L196:M196"/>
    <mergeCell ref="G197:K197"/>
    <mergeCell ref="L197:M197"/>
    <mergeCell ref="O197:P197"/>
    <mergeCell ref="Q197:R197"/>
    <mergeCell ref="T197:V197"/>
    <mergeCell ref="Q193:R194"/>
    <mergeCell ref="S193:S194"/>
    <mergeCell ref="T193:V194"/>
    <mergeCell ref="C207:D210"/>
    <mergeCell ref="F207:F210"/>
    <mergeCell ref="G207:K210"/>
    <mergeCell ref="L207:M209"/>
    <mergeCell ref="N207:N209"/>
    <mergeCell ref="O207:P207"/>
    <mergeCell ref="B199:D204"/>
    <mergeCell ref="F199:W200"/>
    <mergeCell ref="F201:K204"/>
    <mergeCell ref="L201:M203"/>
    <mergeCell ref="N201:N203"/>
    <mergeCell ref="O201:P201"/>
    <mergeCell ref="Q201:W204"/>
    <mergeCell ref="O202:P203"/>
    <mergeCell ref="L204:M204"/>
    <mergeCell ref="O204:P204"/>
    <mergeCell ref="Q207:R208"/>
    <mergeCell ref="S207:S208"/>
    <mergeCell ref="T207:V208"/>
    <mergeCell ref="W207:W208"/>
    <mergeCell ref="O208:P209"/>
    <mergeCell ref="L210:M210"/>
    <mergeCell ref="O210:P210"/>
    <mergeCell ref="Q210:R210"/>
    <mergeCell ref="T210:V210"/>
    <mergeCell ref="L211:M211"/>
    <mergeCell ref="D212:D222"/>
    <mergeCell ref="G212:K212"/>
    <mergeCell ref="L212:M212"/>
    <mergeCell ref="O212:P212"/>
    <mergeCell ref="Q212:R212"/>
    <mergeCell ref="G214:K214"/>
    <mergeCell ref="L214:M214"/>
    <mergeCell ref="O214:P214"/>
    <mergeCell ref="Q214:R214"/>
    <mergeCell ref="T214:V214"/>
    <mergeCell ref="G215:K215"/>
    <mergeCell ref="L215:M215"/>
    <mergeCell ref="O215:P215"/>
    <mergeCell ref="Q215:R215"/>
    <mergeCell ref="T215:V215"/>
    <mergeCell ref="T212:V212"/>
    <mergeCell ref="G213:K213"/>
    <mergeCell ref="L213:M213"/>
    <mergeCell ref="O213:P213"/>
    <mergeCell ref="Q213:R213"/>
    <mergeCell ref="T213:V213"/>
    <mergeCell ref="G216:K216"/>
    <mergeCell ref="L216:M216"/>
    <mergeCell ref="O216:P216"/>
    <mergeCell ref="Q216:R216"/>
    <mergeCell ref="T216:V216"/>
    <mergeCell ref="G217:K217"/>
    <mergeCell ref="L217:M217"/>
    <mergeCell ref="O217:P217"/>
    <mergeCell ref="Q217:R217"/>
    <mergeCell ref="T217:V217"/>
    <mergeCell ref="G218:K218"/>
    <mergeCell ref="L218:M218"/>
    <mergeCell ref="O218:P218"/>
    <mergeCell ref="Q218:R218"/>
    <mergeCell ref="T218:V218"/>
    <mergeCell ref="G219:K219"/>
    <mergeCell ref="L219:M219"/>
    <mergeCell ref="O219:P219"/>
    <mergeCell ref="Q219:R219"/>
    <mergeCell ref="T219:V219"/>
    <mergeCell ref="G220:K220"/>
    <mergeCell ref="L220:M220"/>
    <mergeCell ref="O220:P220"/>
    <mergeCell ref="Q220:R220"/>
    <mergeCell ref="T220:V220"/>
    <mergeCell ref="G221:K221"/>
    <mergeCell ref="L221:M221"/>
    <mergeCell ref="O221:P221"/>
    <mergeCell ref="Q221:R221"/>
    <mergeCell ref="T221:V221"/>
    <mergeCell ref="W224:W225"/>
    <mergeCell ref="O225:P226"/>
    <mergeCell ref="G222:K222"/>
    <mergeCell ref="L222:M222"/>
    <mergeCell ref="O222:P222"/>
    <mergeCell ref="Q222:R222"/>
    <mergeCell ref="T222:V222"/>
    <mergeCell ref="C224:D227"/>
    <mergeCell ref="F224:F227"/>
    <mergeCell ref="G224:K227"/>
    <mergeCell ref="L224:M226"/>
    <mergeCell ref="N224:N226"/>
    <mergeCell ref="D229:D236"/>
    <mergeCell ref="G229:K229"/>
    <mergeCell ref="L229:M229"/>
    <mergeCell ref="O229:P229"/>
    <mergeCell ref="Q229:R229"/>
    <mergeCell ref="O224:P224"/>
    <mergeCell ref="Q224:R225"/>
    <mergeCell ref="S224:S225"/>
    <mergeCell ref="T224:V225"/>
    <mergeCell ref="T229:V229"/>
    <mergeCell ref="G230:K230"/>
    <mergeCell ref="L230:M230"/>
    <mergeCell ref="O230:P230"/>
    <mergeCell ref="Q230:R230"/>
    <mergeCell ref="T230:V230"/>
    <mergeCell ref="L227:M227"/>
    <mergeCell ref="O227:P227"/>
    <mergeCell ref="Q227:R227"/>
    <mergeCell ref="T227:V227"/>
    <mergeCell ref="L228:M228"/>
    <mergeCell ref="G231:K231"/>
    <mergeCell ref="L231:M231"/>
    <mergeCell ref="O231:P231"/>
    <mergeCell ref="Q231:R231"/>
    <mergeCell ref="T231:V231"/>
    <mergeCell ref="G232:K232"/>
    <mergeCell ref="L232:M232"/>
    <mergeCell ref="O232:P232"/>
    <mergeCell ref="Q232:R232"/>
    <mergeCell ref="T232:V232"/>
    <mergeCell ref="G233:K233"/>
    <mergeCell ref="L233:M233"/>
    <mergeCell ref="O233:P233"/>
    <mergeCell ref="Q233:R233"/>
    <mergeCell ref="T233:V233"/>
    <mergeCell ref="G234:K234"/>
    <mergeCell ref="L234:M234"/>
    <mergeCell ref="O234:P234"/>
    <mergeCell ref="Q234:R234"/>
    <mergeCell ref="T234:V234"/>
    <mergeCell ref="G235:K235"/>
    <mergeCell ref="L235:M235"/>
    <mergeCell ref="O235:P235"/>
    <mergeCell ref="Q235:R235"/>
    <mergeCell ref="T235:V235"/>
    <mergeCell ref="G236:K236"/>
    <mergeCell ref="L236:M236"/>
    <mergeCell ref="O236:P236"/>
    <mergeCell ref="Q236:R236"/>
    <mergeCell ref="T236:V236"/>
    <mergeCell ref="W238:W239"/>
    <mergeCell ref="O239:P239"/>
    <mergeCell ref="L240:M240"/>
    <mergeCell ref="O240:P240"/>
    <mergeCell ref="Q240:R240"/>
    <mergeCell ref="T240:V240"/>
    <mergeCell ref="Q242:R242"/>
    <mergeCell ref="T242:V242"/>
    <mergeCell ref="Q238:R239"/>
    <mergeCell ref="S238:S239"/>
    <mergeCell ref="T238:V239"/>
    <mergeCell ref="C238:D240"/>
    <mergeCell ref="F238:F240"/>
    <mergeCell ref="G238:K240"/>
    <mergeCell ref="L238:M239"/>
    <mergeCell ref="N238:N239"/>
    <mergeCell ref="O238:P238"/>
    <mergeCell ref="L241:M241"/>
    <mergeCell ref="G242:K242"/>
    <mergeCell ref="L242:M242"/>
    <mergeCell ref="O242:P242"/>
  </mergeCells>
  <dataValidations count="4">
    <dataValidation type="list" allowBlank="1" showInputMessage="1" showErrorMessage="1" sqref="G207:K210 G224:K227 G162:K165 G179:K182 G88:K91 G71:K74 G117:K120 G134:K137 G28:K30 G44:K46 G57:K59 G103:K105 G148:K150 G193:K195 G238:K240">
      <formula1>Tipo_attività</formula1>
    </dataValidation>
    <dataValidation type="list" allowBlank="1" showInputMessage="1" showErrorMessage="1" sqref="S242 S93:S100 S184:S191 S122:S132 S76:S86 S32:S42 S167:S177 S152 S48:S55 S150 S229:S236 S139:S146 S197 S212:S222">
      <formula1>Metodo_misura</formula1>
    </dataValidation>
    <dataValidation type="list" allowBlank="1" showInputMessage="1" showErrorMessage="1" sqref="F199:W200 F19:W20 F154 F63:W64 F109:W110">
      <formula1>Tipo_vettore</formula1>
    </dataValidation>
    <dataValidation type="list" allowBlank="1" showInputMessage="1" showErrorMessage="1" sqref="S5">
      <formula1>$AA$16:$AA$16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Prod. Termoelettrica</vt:lpstr>
      <vt:lpstr>Prod. Idroelettrica</vt:lpstr>
      <vt:lpstr>Prod. Geotermica</vt:lpstr>
      <vt:lpstr>Prod. Fotovoltaica</vt:lpstr>
      <vt:lpstr>Prod. Eolica</vt:lpstr>
      <vt:lpstr>'Prod. Termoelettrica'!Area_stampa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2018-10-09T10:29:29Z</dcterms:created>
  <dcterms:modified xsi:type="dcterms:W3CDTF">2019-07-16T15:52:12Z</dcterms:modified>
</cp:coreProperties>
</file>