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832" activeTab="1"/>
  </bookViews>
  <sheets>
    <sheet name="Elenco opportunità" sheetId="3" r:id="rId1"/>
    <sheet name="Calcolo economico" sheetId="1" r:id="rId2"/>
    <sheet name="Tipologie di Intervento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H26" i="3" l="1"/>
  <c r="F26" i="3"/>
  <c r="L26" i="3"/>
  <c r="M21" i="3" s="1"/>
  <c r="M8" i="3"/>
  <c r="M18" i="3"/>
  <c r="M22" i="3"/>
  <c r="J16" i="3"/>
  <c r="J17" i="3"/>
  <c r="J18" i="3"/>
  <c r="J19" i="3"/>
  <c r="J20" i="3"/>
  <c r="J21" i="3"/>
  <c r="J22" i="3"/>
  <c r="J23" i="3"/>
  <c r="J24" i="3"/>
  <c r="J25" i="3"/>
  <c r="M25" i="3" l="1"/>
  <c r="M17" i="3"/>
  <c r="M24" i="3"/>
  <c r="M20" i="3"/>
  <c r="M16" i="3"/>
  <c r="M23" i="3"/>
  <c r="M19" i="3"/>
  <c r="I10" i="3"/>
  <c r="J10" i="3" s="1"/>
  <c r="N10" i="3" s="1"/>
  <c r="I11" i="3"/>
  <c r="I12" i="3"/>
  <c r="J11" i="3"/>
  <c r="N11" i="3" s="1"/>
  <c r="J12" i="3"/>
  <c r="N12" i="3" s="1"/>
  <c r="I9" i="3"/>
  <c r="J9" i="3" s="1"/>
  <c r="N9" i="3" s="1"/>
  <c r="I13" i="3"/>
  <c r="J13" i="3" s="1"/>
  <c r="N13" i="3" s="1"/>
  <c r="I14" i="3"/>
  <c r="J14" i="3" s="1"/>
  <c r="N14" i="3" s="1"/>
  <c r="I15" i="3"/>
  <c r="J15" i="3" s="1"/>
  <c r="N15" i="3" s="1"/>
  <c r="I8" i="3"/>
  <c r="M10" i="3"/>
  <c r="J8" i="3" l="1"/>
  <c r="N8" i="3" s="1"/>
  <c r="M12" i="3"/>
  <c r="M11" i="3"/>
  <c r="M13" i="3"/>
  <c r="M14" i="3"/>
  <c r="M9" i="3"/>
  <c r="M15" i="3"/>
  <c r="J26" i="3" l="1"/>
  <c r="K18" i="3" s="1"/>
  <c r="K23" i="3"/>
  <c r="K11" i="3"/>
  <c r="K15" i="3"/>
  <c r="K21" i="3" l="1"/>
  <c r="K10" i="3"/>
  <c r="K12" i="3"/>
  <c r="K19" i="3"/>
  <c r="K25" i="3"/>
  <c r="K13" i="3"/>
  <c r="K14" i="3"/>
  <c r="K16" i="3"/>
  <c r="K17" i="3"/>
  <c r="K22" i="3"/>
  <c r="K8" i="3"/>
  <c r="K9" i="3"/>
  <c r="K26" i="3" s="1"/>
  <c r="K20" i="3"/>
  <c r="K24" i="3"/>
  <c r="G7" i="1"/>
  <c r="G14" i="1"/>
  <c r="H14" i="1" l="1"/>
  <c r="D46" i="2" l="1"/>
  <c r="G18" i="1"/>
  <c r="F18" i="1" l="1"/>
  <c r="F19" i="1" s="1"/>
  <c r="G19" i="1"/>
  <c r="M17" i="1"/>
  <c r="O16" i="1"/>
  <c r="Q16" i="1" s="1"/>
  <c r="F20" i="1" l="1"/>
  <c r="O17" i="1"/>
  <c r="F25" i="1"/>
</calcChain>
</file>

<file path=xl/comments1.xml><?xml version="1.0" encoding="utf-8"?>
<comments xmlns="http://schemas.openxmlformats.org/spreadsheetml/2006/main">
  <authors>
    <author>Alberto Emondi</author>
  </authors>
  <commentList>
    <comment ref="I7" authorId="0">
      <text>
        <r>
          <rPr>
            <sz val="9"/>
            <color indexed="10"/>
            <rFont val="Tahoma"/>
            <family val="2"/>
          </rPr>
          <t>Elettrico (kWh)
Termico (Nmc, Smc, kWh)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Alberto Emondi</author>
  </authors>
  <commentList>
    <comment ref="V14" authorId="0">
      <text>
        <r>
          <rPr>
            <sz val="9"/>
            <color indexed="10"/>
            <rFont val="Tahoma"/>
            <family val="2"/>
          </rPr>
          <t>Qualora non fosse presente nella tabella in "Tipologie di Intervento"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V17" authorId="0">
      <text>
        <r>
          <rPr>
            <sz val="9"/>
            <color indexed="10"/>
            <rFont val="Tahoma"/>
            <family val="2"/>
          </rPr>
          <t>Se non vuoi utilizzare i saving% di default, inserire manualmente un valore!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<sst xmlns="http://schemas.openxmlformats.org/spreadsheetml/2006/main" count="134" uniqueCount="113">
  <si>
    <t>ANALISI DI FATTIBILITA' ECONOMICA</t>
  </si>
  <si>
    <t>(Calcolo del ritorno economico, Payback Time)</t>
  </si>
  <si>
    <t xml:space="preserve">INVESTIMENTO </t>
  </si>
  <si>
    <t>euro</t>
  </si>
  <si>
    <t>RISPARMIO IN BOLLETTA</t>
  </si>
  <si>
    <t>Euro/anno</t>
  </si>
  <si>
    <t>Euro</t>
  </si>
  <si>
    <t>RITORNO INVESTIMENTO (PBT)</t>
  </si>
  <si>
    <t>Anni</t>
  </si>
  <si>
    <t>TIPOLOGIA INTERVENTO</t>
  </si>
  <si>
    <t>RISPARMIO ENERGETICO</t>
  </si>
  <si>
    <t>CONSUMO ENERGETICO post</t>
  </si>
  <si>
    <t>CONSUMO ENERGETICO ante</t>
  </si>
  <si>
    <t>TEP</t>
  </si>
  <si>
    <t>MWh elettrico</t>
  </si>
  <si>
    <t>MWh termico</t>
  </si>
  <si>
    <t>Smc Gas naturale</t>
  </si>
  <si>
    <t>kJ</t>
  </si>
  <si>
    <t>kWh</t>
  </si>
  <si>
    <t>Nmc Gas naturale</t>
  </si>
  <si>
    <t>Smc GN</t>
  </si>
  <si>
    <t>kWh el</t>
  </si>
  <si>
    <t>kWh th</t>
  </si>
  <si>
    <t>Nmc GN</t>
  </si>
  <si>
    <t>Udm</t>
  </si>
  <si>
    <t>Risparmio energetico</t>
  </si>
  <si>
    <t>%</t>
  </si>
  <si>
    <t>valore tipico per intevento</t>
  </si>
  <si>
    <t>MWh</t>
  </si>
  <si>
    <t>Intervento</t>
  </si>
  <si>
    <t>Saving %</t>
  </si>
  <si>
    <t>Tabella Risparmio Energetico dei diversi interventi</t>
  </si>
  <si>
    <t>#</t>
  </si>
  <si>
    <t>Descrizione</t>
  </si>
  <si>
    <t>Prezzo</t>
  </si>
  <si>
    <t>Elettricità</t>
  </si>
  <si>
    <t>Gas Naturale</t>
  </si>
  <si>
    <t>Vettore energetico</t>
  </si>
  <si>
    <t>PREZZI VETTORI ENERGETICI</t>
  </si>
  <si>
    <t>ENERGIA ELETTRICA</t>
  </si>
  <si>
    <t>GAS NATURALE</t>
  </si>
  <si>
    <t>€/MWh</t>
  </si>
  <si>
    <t># Opportunità</t>
  </si>
  <si>
    <t>Tipologia Intervento</t>
  </si>
  <si>
    <t>Vettore Energetico</t>
  </si>
  <si>
    <t>Risparmio</t>
  </si>
  <si>
    <t>Risparmio (Tep)</t>
  </si>
  <si>
    <t>Stima Investimento</t>
  </si>
  <si>
    <t>PBT</t>
  </si>
  <si>
    <t># INTERVENTO</t>
  </si>
  <si>
    <t>% investimento</t>
  </si>
  <si>
    <t>Risparmio %(Tep)</t>
  </si>
  <si>
    <t>totale</t>
  </si>
  <si>
    <t>Illuminazione</t>
  </si>
  <si>
    <t>Recupero termico</t>
  </si>
  <si>
    <t>Cogenerazione</t>
  </si>
  <si>
    <t>Inverter Pompe</t>
  </si>
  <si>
    <t>Ventilazione</t>
  </si>
  <si>
    <t>Aria compressa</t>
  </si>
  <si>
    <t>Forno</t>
  </si>
  <si>
    <t>Costo specifico di risparmio [euro/tep]</t>
  </si>
  <si>
    <t>manuale</t>
  </si>
  <si>
    <t>default</t>
  </si>
  <si>
    <t xml:space="preserve"> saving % manuale</t>
  </si>
  <si>
    <t>Gas metano</t>
  </si>
  <si>
    <t xml:space="preserve">Aggiungi intervento </t>
  </si>
  <si>
    <t>RIDUZIONE PRESSIONE ARIA COMPRESSA</t>
  </si>
  <si>
    <t>riduzione pressione di rete a 6,5 bar</t>
  </si>
  <si>
    <t>INSTALLAZIONE COMPRESSORE VSD</t>
  </si>
  <si>
    <t>REGOLAZIONE PORTATA VENTILATORE</t>
  </si>
  <si>
    <t>Regolazione da serranda  ad inverter</t>
  </si>
  <si>
    <t>REGOLAZIONE VENTILAZIONE ATM</t>
  </si>
  <si>
    <t>Regolazione portata  ventilazione con inverter (vs serranda Dapò)</t>
  </si>
  <si>
    <t>ILLUMINAZIONE NATURALE</t>
  </si>
  <si>
    <t>Sostituzione elementi a tetto opachi con elementi trasparenti</t>
  </si>
  <si>
    <t>REGOLAZIONE ILLUMINAZIONE</t>
  </si>
  <si>
    <t>Mediante controllo illuminamento</t>
  </si>
  <si>
    <t>ILLUMINAZIONE A LED</t>
  </si>
  <si>
    <t>sostituzione corpi illuminanti con LED</t>
  </si>
  <si>
    <t>GESTIONE FERMO IMPIANTO</t>
  </si>
  <si>
    <t>Fermo impianto in caso di assenza di produzione</t>
  </si>
  <si>
    <t>SOSTITUZIONE MOTORE CC MULINI</t>
  </si>
  <si>
    <t>Installazione motori AC con regolazione inverter</t>
  </si>
  <si>
    <t>SISTEMA DI MISURA E MONITORAGGIO</t>
  </si>
  <si>
    <t xml:space="preserve">RECUPERO TERMICO DA FORNO </t>
  </si>
  <si>
    <t>Da  aria di raffreddamento verso essiccatoi</t>
  </si>
  <si>
    <t>Da  fumi  per riscaldamento ambientale (scambiatore aria/fumi)</t>
  </si>
  <si>
    <t>Regolazione portata aria compressa</t>
  </si>
  <si>
    <t>RAFFREDDAMENTO PRESSE</t>
  </si>
  <si>
    <t>Installazione scambiatore diretto olio/aria (vs torri evaporative)</t>
  </si>
  <si>
    <t>INSTALLAZIONE COGENERAZIONE (TERMICO)</t>
  </si>
  <si>
    <t>Impiego fumi per atomizzazione</t>
  </si>
  <si>
    <t>ISOLAMENTO TERMICO PARTE CALDE</t>
  </si>
  <si>
    <t>Atomizzatore, tubazioni varie,ecc..</t>
  </si>
  <si>
    <t>MOVIMENTAZIONE BARBOTTINA</t>
  </si>
  <si>
    <t>temporizzazione movimentaggio vasche stoccaggio barbottina</t>
  </si>
  <si>
    <t>VERIFICA DIMENSIONAMENTO MOTORI ELETTRICI</t>
  </si>
  <si>
    <t>studio ed eventuale sostituzione in caso di eccessivo sovradimensionamento</t>
  </si>
  <si>
    <t>RECUPERO TERMICO DA COMPRESSORI</t>
  </si>
  <si>
    <t>Utilizzo diretto aria raffreddamento compressori per riscaldamento ambiente</t>
  </si>
  <si>
    <t>ISTRUZIONI:</t>
  </si>
  <si>
    <t>Consumo Ante [Tep]</t>
  </si>
  <si>
    <t>Consumo Post [Tep]</t>
  </si>
  <si>
    <t>Consumo Ante [kWh o Smc]</t>
  </si>
  <si>
    <t>Consumo Post  [kWh o Smc]</t>
  </si>
  <si>
    <t>1. INSERIRE I PREZZI DEI VETTORI ENERGETICI</t>
  </si>
  <si>
    <t>1. COMPLETARE LA TABELLA CON LE INFORMAZION I E I DATI OTTENUTI NEL FOGLIO "CALCOLO ECONOMICO"</t>
  </si>
  <si>
    <t xml:space="preserve">2. SCEGLIERE TIPOLOGIA INTERVENTO DALL'ELENCO A TENDINA </t>
  </si>
  <si>
    <t>3. SE L'INTERVENTO NON E' PRESENTE NEL FOGLIO "TIPOLOGIE DI INTERVENTO" BISOGNA AGGIUNGERLO MANUALMENTE</t>
  </si>
  <si>
    <t>4. SELEZIONARE IL VETTORE ENERGETICO CONSUMATO</t>
  </si>
  <si>
    <t>5. INSERIRE IL CONSUMO ENERGETICO ANTE</t>
  </si>
  <si>
    <t>6. INSERIRE LA STIMA DELL'INVESTIMENTO</t>
  </si>
  <si>
    <t>7. COPIARE I RISULTATI NEL FOGLIO "ELENCO OPPORTUNITA'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</si>
</sst>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21" x14ac:knownFonts="1"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ndara"/>
      <family val="2"/>
    </font>
    <font>
      <sz val="11"/>
      <color theme="1"/>
      <name val="Candara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color theme="1"/>
      <name val="Candara"/>
      <family val="2"/>
    </font>
    <font>
      <sz val="12"/>
      <color theme="1"/>
      <name val="Candara"/>
      <family val="2"/>
    </font>
    <font>
      <b/>
      <sz val="18"/>
      <color theme="1"/>
      <name val="Candara"/>
      <family val="2"/>
    </font>
    <font>
      <i/>
      <sz val="14"/>
      <color theme="1"/>
      <name val="Candara"/>
      <family val="2"/>
    </font>
    <font>
      <u/>
      <sz val="14"/>
      <color theme="1"/>
      <name val="Candara"/>
      <family val="2"/>
    </font>
    <font>
      <b/>
      <sz val="14"/>
      <color theme="1"/>
      <name val="Candara"/>
      <family val="2"/>
    </font>
    <font>
      <i/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indexed="1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9"/>
      <color theme="1"/>
      <name val="Candara"/>
      <family val="2"/>
    </font>
    <font>
      <sz val="9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4" borderId="0" xfId="0" applyFill="1"/>
    <xf numFmtId="165" fontId="0" fillId="4" borderId="0" xfId="0" applyNumberFormat="1" applyFill="1"/>
    <xf numFmtId="164" fontId="0" fillId="4" borderId="0" xfId="0" applyNumberFormat="1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0" xfId="0" applyFill="1" applyBorder="1" applyAlignment="1">
      <alignment horizontal="center"/>
    </xf>
    <xf numFmtId="0" fontId="3" fillId="5" borderId="5" xfId="0" applyFont="1" applyFill="1" applyBorder="1"/>
    <xf numFmtId="0" fontId="4" fillId="5" borderId="0" xfId="0" applyFon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5" fillId="4" borderId="5" xfId="0" applyFont="1" applyFill="1" applyBorder="1"/>
    <xf numFmtId="2" fontId="2" fillId="0" borderId="0" xfId="0" applyNumberFormat="1" applyFont="1" applyFill="1" applyBorder="1" applyAlignment="1">
      <alignment horizontal="center"/>
    </xf>
    <xf numFmtId="166" fontId="6" fillId="3" borderId="7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0" fillId="4" borderId="14" xfId="0" applyFill="1" applyBorder="1"/>
    <xf numFmtId="0" fontId="0" fillId="2" borderId="12" xfId="0" applyFill="1" applyBorder="1" applyAlignment="1">
      <alignment horizontal="center"/>
    </xf>
    <xf numFmtId="0" fontId="18" fillId="4" borderId="12" xfId="2" applyFont="1" applyFill="1" applyBorder="1"/>
    <xf numFmtId="1" fontId="8" fillId="0" borderId="3" xfId="1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1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9" fontId="20" fillId="0" borderId="14" xfId="1" applyNumberFormat="1" applyFont="1" applyFill="1" applyBorder="1" applyAlignment="1">
      <alignment horizontal="center"/>
    </xf>
    <xf numFmtId="9" fontId="19" fillId="0" borderId="14" xfId="1" applyFont="1" applyFill="1" applyBorder="1" applyAlignment="1">
      <alignment horizontal="center"/>
    </xf>
    <xf numFmtId="1" fontId="19" fillId="0" borderId="2" xfId="1" applyNumberFormat="1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9" fontId="20" fillId="0" borderId="15" xfId="1" applyNumberFormat="1" applyFont="1" applyFill="1" applyBorder="1" applyAlignment="1">
      <alignment horizontal="center"/>
    </xf>
    <xf numFmtId="9" fontId="19" fillId="0" borderId="15" xfId="1" applyFont="1" applyFill="1" applyBorder="1" applyAlignment="1">
      <alignment horizontal="center"/>
    </xf>
    <xf numFmtId="1" fontId="19" fillId="0" borderId="0" xfId="1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2000"/>
              <a:t>Ripartizione degli</a:t>
            </a:r>
            <a:r>
              <a:rPr lang="it-IT" sz="2000" baseline="0"/>
              <a:t> investimenti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365115932560833"/>
          <c:y val="0.27117917303199535"/>
          <c:w val="0.4033527031828445"/>
          <c:h val="0.66691521559071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'Elenco opportunità'!$C$8:$C$15</c:f>
              <c:strCache>
                <c:ptCount val="8"/>
                <c:pt idx="0">
                  <c:v>Illuminazione</c:v>
                </c:pt>
                <c:pt idx="1">
                  <c:v>Recupero termico</c:v>
                </c:pt>
                <c:pt idx="2">
                  <c:v>Cogenerazione</c:v>
                </c:pt>
                <c:pt idx="3">
                  <c:v>Cogenerazione</c:v>
                </c:pt>
                <c:pt idx="4">
                  <c:v>Inverter Pompe</c:v>
                </c:pt>
                <c:pt idx="5">
                  <c:v>Ventilazione</c:v>
                </c:pt>
                <c:pt idx="6">
                  <c:v>Aria compressa</c:v>
                </c:pt>
                <c:pt idx="7">
                  <c:v>Forno</c:v>
                </c:pt>
              </c:strCache>
            </c:strRef>
          </c:cat>
          <c:val>
            <c:numRef>
              <c:f>'Elenco opportunità'!$M$8:$M$15</c:f>
              <c:numCache>
                <c:formatCode>0%</c:formatCode>
                <c:ptCount val="8"/>
                <c:pt idx="0">
                  <c:v>0.15873015873015872</c:v>
                </c:pt>
                <c:pt idx="1">
                  <c:v>0.31746031746031744</c:v>
                </c:pt>
                <c:pt idx="2">
                  <c:v>3.1746031746031744E-2</c:v>
                </c:pt>
                <c:pt idx="3">
                  <c:v>3.1746031746031744E-2</c:v>
                </c:pt>
                <c:pt idx="4">
                  <c:v>3.1746031746031744E-2</c:v>
                </c:pt>
                <c:pt idx="5">
                  <c:v>0.37301587301587302</c:v>
                </c:pt>
                <c:pt idx="6">
                  <c:v>5.2380952380952382E-2</c:v>
                </c:pt>
                <c:pt idx="7">
                  <c:v>3.1746031746031746E-3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464341520628702"/>
          <c:y val="0.16606470829317893"/>
          <c:w val="0.25713242176605655"/>
          <c:h val="0.70250765734511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2000"/>
              <a:t>Ripartizione deI</a:t>
            </a:r>
            <a:r>
              <a:rPr lang="it-IT" sz="2000" baseline="0"/>
              <a:t> risparmi energetici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365115932560833"/>
          <c:y val="0.27117917303199535"/>
          <c:w val="0.4033527031828445"/>
          <c:h val="0.66691521559071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'Elenco opportunità'!$C$8:$C$15</c:f>
              <c:strCache>
                <c:ptCount val="8"/>
                <c:pt idx="0">
                  <c:v>Illuminazione</c:v>
                </c:pt>
                <c:pt idx="1">
                  <c:v>Recupero termico</c:v>
                </c:pt>
                <c:pt idx="2">
                  <c:v>Cogenerazione</c:v>
                </c:pt>
                <c:pt idx="3">
                  <c:v>Cogenerazione</c:v>
                </c:pt>
                <c:pt idx="4">
                  <c:v>Inverter Pompe</c:v>
                </c:pt>
                <c:pt idx="5">
                  <c:v>Ventilazione</c:v>
                </c:pt>
                <c:pt idx="6">
                  <c:v>Aria compressa</c:v>
                </c:pt>
                <c:pt idx="7">
                  <c:v>Forno</c:v>
                </c:pt>
              </c:strCache>
            </c:strRef>
          </c:cat>
          <c:val>
            <c:numRef>
              <c:f>'Elenco opportunità'!$K$8:$K$15</c:f>
              <c:numCache>
                <c:formatCode>0%</c:formatCode>
                <c:ptCount val="8"/>
                <c:pt idx="0">
                  <c:v>0.125</c:v>
                </c:pt>
                <c:pt idx="1">
                  <c:v>0.125</c:v>
                </c:pt>
                <c:pt idx="2">
                  <c:v>0.125</c:v>
                </c:pt>
                <c:pt idx="3">
                  <c:v>0.125</c:v>
                </c:pt>
                <c:pt idx="4">
                  <c:v>0.125</c:v>
                </c:pt>
                <c:pt idx="5">
                  <c:v>0.125</c:v>
                </c:pt>
                <c:pt idx="6">
                  <c:v>0.125</c:v>
                </c:pt>
                <c:pt idx="7">
                  <c:v>0.125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464341520628702"/>
          <c:y val="0.16606470829317893"/>
          <c:w val="0.25713242176605655"/>
          <c:h val="0.70250765734511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2000"/>
              <a:t>Investimento specifico riferito al risparmio energetico</a:t>
            </a:r>
            <a:endParaRPr lang="it-IT" sz="2000" baseline="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365115932560833"/>
          <c:y val="0.12998384389881035"/>
          <c:w val="0.83680377408654305"/>
          <c:h val="0.808110544723898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'Elenco opportunità'!$C$8:$C$15</c:f>
              <c:strCache>
                <c:ptCount val="8"/>
                <c:pt idx="0">
                  <c:v>Illuminazione</c:v>
                </c:pt>
                <c:pt idx="1">
                  <c:v>Recupero termico</c:v>
                </c:pt>
                <c:pt idx="2">
                  <c:v>Cogenerazione</c:v>
                </c:pt>
                <c:pt idx="3">
                  <c:v>Cogenerazione</c:v>
                </c:pt>
                <c:pt idx="4">
                  <c:v>Inverter Pompe</c:v>
                </c:pt>
                <c:pt idx="5">
                  <c:v>Ventilazione</c:v>
                </c:pt>
                <c:pt idx="6">
                  <c:v>Aria compressa</c:v>
                </c:pt>
                <c:pt idx="7">
                  <c:v>Forno</c:v>
                </c:pt>
              </c:strCache>
            </c:strRef>
          </c:cat>
          <c:val>
            <c:numRef>
              <c:f>'Elenco opportunità'!$N$8:$N$15</c:f>
              <c:numCache>
                <c:formatCode>0</c:formatCode>
                <c:ptCount val="8"/>
                <c:pt idx="0">
                  <c:v>10.695187165775401</c:v>
                </c:pt>
                <c:pt idx="1">
                  <c:v>21.390374331550802</c:v>
                </c:pt>
                <c:pt idx="2">
                  <c:v>2.1390374331550803</c:v>
                </c:pt>
                <c:pt idx="3">
                  <c:v>2.1390374331550803</c:v>
                </c:pt>
                <c:pt idx="4">
                  <c:v>2.1390374331550803</c:v>
                </c:pt>
                <c:pt idx="5">
                  <c:v>25.133689839572192</c:v>
                </c:pt>
                <c:pt idx="6">
                  <c:v>3.5294117647058827</c:v>
                </c:pt>
                <c:pt idx="7">
                  <c:v>0.21390374331550802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6068992"/>
        <c:axId val="64793408"/>
      </c:barChart>
      <c:catAx>
        <c:axId val="660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93408"/>
        <c:crosses val="autoZero"/>
        <c:auto val="1"/>
        <c:lblAlgn val="ctr"/>
        <c:lblOffset val="100"/>
        <c:noMultiLvlLbl val="0"/>
      </c:catAx>
      <c:valAx>
        <c:axId val="6479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euro investimento/</a:t>
                </a:r>
                <a:r>
                  <a:rPr lang="en-US" baseline="0"/>
                  <a:t> risparmio energetico [euro/tep]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011997685957008E-2"/>
              <c:y val="0.187163909382313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68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9</xdr:col>
      <xdr:colOff>0</xdr:colOff>
      <xdr:row>53</xdr:row>
      <xdr:rowOff>71438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285750</xdr:colOff>
      <xdr:row>29</xdr:row>
      <xdr:rowOff>0</xdr:rowOff>
    </xdr:from>
    <xdr:to>
      <xdr:col>17</xdr:col>
      <xdr:colOff>419100</xdr:colOff>
      <xdr:row>53</xdr:row>
      <xdr:rowOff>71438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466725</xdr:colOff>
      <xdr:row>56</xdr:row>
      <xdr:rowOff>0</xdr:rowOff>
    </xdr:from>
    <xdr:to>
      <xdr:col>13</xdr:col>
      <xdr:colOff>1943100</xdr:colOff>
      <xdr:row>80</xdr:row>
      <xdr:rowOff>71438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Q26"/>
  <sheetViews>
    <sheetView workbookViewId="0">
      <selection activeCell="B5" sqref="B5"/>
    </sheetView>
  </sheetViews>
  <sheetFormatPr defaultColWidth="9.109375" defaultRowHeight="12" x14ac:dyDescent="0.25"/>
  <cols>
    <col min="1" max="1" width="4.33203125" style="53" customWidth="1"/>
    <col min="2" max="2" width="13.109375" style="53" customWidth="1"/>
    <col min="3" max="3" width="16.109375" style="53" bestFit="1" customWidth="1"/>
    <col min="4" max="4" width="14.6640625" style="53" bestFit="1" customWidth="1"/>
    <col min="5" max="5" width="22.109375" style="53" bestFit="1" customWidth="1"/>
    <col min="6" max="6" width="16.33203125" style="53" bestFit="1" customWidth="1"/>
    <col min="7" max="7" width="23.6640625" style="53" bestFit="1" customWidth="1"/>
    <col min="8" max="8" width="16.109375" style="53" bestFit="1" customWidth="1"/>
    <col min="9" max="9" width="8.44140625" style="53" bestFit="1" customWidth="1"/>
    <col min="10" max="10" width="12.6640625" style="53" bestFit="1" customWidth="1"/>
    <col min="11" max="11" width="13.6640625" style="53" bestFit="1" customWidth="1"/>
    <col min="12" max="12" width="15.44140625" style="53" bestFit="1" customWidth="1"/>
    <col min="13" max="13" width="12" style="53" bestFit="1" customWidth="1"/>
    <col min="14" max="14" width="29.88671875" style="53" bestFit="1" customWidth="1"/>
    <col min="15" max="15" width="6.5546875" style="53" customWidth="1"/>
    <col min="16" max="16" width="9.109375" style="53"/>
    <col min="17" max="17" width="0" style="53" hidden="1" customWidth="1"/>
    <col min="18" max="16384" width="9.109375" style="53"/>
  </cols>
  <sheetData>
    <row r="3" spans="2:17" x14ac:dyDescent="0.2">
      <c r="B3" s="53" t="s">
        <v>100</v>
      </c>
    </row>
    <row r="4" spans="2:17" x14ac:dyDescent="0.2">
      <c r="B4" s="54" t="s">
        <v>106</v>
      </c>
    </row>
    <row r="6" spans="2:17" ht="12.75" thickBot="1" x14ac:dyDescent="0.25"/>
    <row r="7" spans="2:17" ht="12.6" thickBot="1" x14ac:dyDescent="0.3">
      <c r="B7" s="55" t="s">
        <v>42</v>
      </c>
      <c r="C7" s="56" t="s">
        <v>43</v>
      </c>
      <c r="D7" s="67" t="s">
        <v>44</v>
      </c>
      <c r="E7" s="56" t="s">
        <v>103</v>
      </c>
      <c r="F7" s="67" t="s">
        <v>101</v>
      </c>
      <c r="G7" s="67" t="s">
        <v>104</v>
      </c>
      <c r="H7" s="56" t="s">
        <v>102</v>
      </c>
      <c r="I7" s="67" t="s">
        <v>45</v>
      </c>
      <c r="J7" s="56" t="s">
        <v>46</v>
      </c>
      <c r="K7" s="67" t="s">
        <v>51</v>
      </c>
      <c r="L7" s="56" t="s">
        <v>47</v>
      </c>
      <c r="M7" s="67" t="s">
        <v>50</v>
      </c>
      <c r="N7" s="56" t="s">
        <v>60</v>
      </c>
      <c r="O7" s="67" t="s">
        <v>48</v>
      </c>
      <c r="Q7" s="53" t="s">
        <v>35</v>
      </c>
    </row>
    <row r="8" spans="2:17" x14ac:dyDescent="0.25">
      <c r="B8" s="57">
        <v>1</v>
      </c>
      <c r="C8" s="57" t="s">
        <v>53</v>
      </c>
      <c r="D8" s="57" t="s">
        <v>35</v>
      </c>
      <c r="E8" s="57">
        <v>100</v>
      </c>
      <c r="F8" s="57"/>
      <c r="G8" s="57">
        <v>50</v>
      </c>
      <c r="H8" s="57"/>
      <c r="I8" s="58">
        <f>E8-G8</f>
        <v>50</v>
      </c>
      <c r="J8" s="57">
        <f>IF(D8='Elenco opportunità'!$Q$7,I8*0.187,I8*8.25*0.0000001)</f>
        <v>9.35</v>
      </c>
      <c r="K8" s="59">
        <f t="shared" ref="K8:K15" si="0">J8/$J$26</f>
        <v>0.125</v>
      </c>
      <c r="L8" s="58">
        <v>100</v>
      </c>
      <c r="M8" s="60">
        <f t="shared" ref="M8:M15" si="1">L8/$L$26</f>
        <v>0.15873015873015872</v>
      </c>
      <c r="N8" s="61">
        <f>L8/J8</f>
        <v>10.695187165775401</v>
      </c>
      <c r="O8" s="57">
        <v>2.1</v>
      </c>
      <c r="Q8" s="53" t="s">
        <v>64</v>
      </c>
    </row>
    <row r="9" spans="2:17" x14ac:dyDescent="0.25">
      <c r="B9" s="62">
        <v>2</v>
      </c>
      <c r="C9" s="62" t="s">
        <v>54</v>
      </c>
      <c r="D9" s="62" t="s">
        <v>35</v>
      </c>
      <c r="E9" s="62">
        <v>100</v>
      </c>
      <c r="F9" s="62"/>
      <c r="G9" s="62">
        <v>50</v>
      </c>
      <c r="H9" s="62"/>
      <c r="I9" s="63">
        <f t="shared" ref="I9:I14" si="2">E9-G9</f>
        <v>50</v>
      </c>
      <c r="J9" s="62">
        <f>IF(D9='Elenco opportunità'!$Q$7,I9*0.187,I9*8.25*0.0000001)</f>
        <v>9.35</v>
      </c>
      <c r="K9" s="64">
        <f t="shared" si="0"/>
        <v>0.125</v>
      </c>
      <c r="L9" s="63">
        <v>200</v>
      </c>
      <c r="M9" s="65">
        <f t="shared" si="1"/>
        <v>0.31746031746031744</v>
      </c>
      <c r="N9" s="66">
        <f t="shared" ref="N9:N14" si="3">L9/J9</f>
        <v>21.390374331550802</v>
      </c>
      <c r="O9" s="62">
        <v>3.5</v>
      </c>
    </row>
    <row r="10" spans="2:17" x14ac:dyDescent="0.25">
      <c r="B10" s="62">
        <v>3</v>
      </c>
      <c r="C10" s="62" t="s">
        <v>55</v>
      </c>
      <c r="D10" s="62" t="s">
        <v>35</v>
      </c>
      <c r="E10" s="62">
        <v>100</v>
      </c>
      <c r="F10" s="62"/>
      <c r="G10" s="62">
        <v>50</v>
      </c>
      <c r="H10" s="62"/>
      <c r="I10" s="63">
        <f t="shared" si="2"/>
        <v>50</v>
      </c>
      <c r="J10" s="62">
        <f>IF(D10='Elenco opportunità'!$Q$7,I10*0.187,I10*8.25*0.0000001)</f>
        <v>9.35</v>
      </c>
      <c r="K10" s="64">
        <f t="shared" si="0"/>
        <v>0.125</v>
      </c>
      <c r="L10" s="63">
        <v>20</v>
      </c>
      <c r="M10" s="65">
        <f t="shared" si="1"/>
        <v>3.1746031746031744E-2</v>
      </c>
      <c r="N10" s="66">
        <f t="shared" si="3"/>
        <v>2.1390374331550803</v>
      </c>
      <c r="O10" s="62">
        <v>1</v>
      </c>
    </row>
    <row r="11" spans="2:17" x14ac:dyDescent="0.25">
      <c r="B11" s="62"/>
      <c r="C11" s="62" t="s">
        <v>55</v>
      </c>
      <c r="D11" s="62" t="s">
        <v>35</v>
      </c>
      <c r="E11" s="62">
        <v>100</v>
      </c>
      <c r="F11" s="62"/>
      <c r="G11" s="62">
        <v>50</v>
      </c>
      <c r="H11" s="62"/>
      <c r="I11" s="63">
        <f t="shared" si="2"/>
        <v>50</v>
      </c>
      <c r="J11" s="62">
        <f>IF(D11='Elenco opportunità'!$Q$7,I11*0.187,I11*8.25*0.0000001)</f>
        <v>9.35</v>
      </c>
      <c r="K11" s="64">
        <f t="shared" si="0"/>
        <v>0.125</v>
      </c>
      <c r="L11" s="63">
        <v>20</v>
      </c>
      <c r="M11" s="65">
        <f t="shared" si="1"/>
        <v>3.1746031746031744E-2</v>
      </c>
      <c r="N11" s="66">
        <f>L11/J11</f>
        <v>2.1390374331550803</v>
      </c>
      <c r="O11" s="62"/>
    </row>
    <row r="12" spans="2:17" x14ac:dyDescent="0.25">
      <c r="B12" s="62">
        <v>4</v>
      </c>
      <c r="C12" s="62" t="s">
        <v>56</v>
      </c>
      <c r="D12" s="62" t="s">
        <v>35</v>
      </c>
      <c r="E12" s="62">
        <v>100</v>
      </c>
      <c r="F12" s="62"/>
      <c r="G12" s="62">
        <v>50</v>
      </c>
      <c r="H12" s="62"/>
      <c r="I12" s="63">
        <f t="shared" si="2"/>
        <v>50</v>
      </c>
      <c r="J12" s="62">
        <f>IF(D12='Elenco opportunità'!$Q$7,I12*0.187,I12*8.25*0.0000001)</f>
        <v>9.35</v>
      </c>
      <c r="K12" s="64">
        <f t="shared" si="0"/>
        <v>0.125</v>
      </c>
      <c r="L12" s="63">
        <v>20</v>
      </c>
      <c r="M12" s="65">
        <f t="shared" si="1"/>
        <v>3.1746031746031744E-2</v>
      </c>
      <c r="N12" s="66">
        <f t="shared" si="3"/>
        <v>2.1390374331550803</v>
      </c>
      <c r="O12" s="62">
        <v>0.5</v>
      </c>
    </row>
    <row r="13" spans="2:17" x14ac:dyDescent="0.25">
      <c r="B13" s="62">
        <v>5</v>
      </c>
      <c r="C13" s="62" t="s">
        <v>57</v>
      </c>
      <c r="D13" s="62" t="s">
        <v>35</v>
      </c>
      <c r="E13" s="62">
        <v>100</v>
      </c>
      <c r="F13" s="62"/>
      <c r="G13" s="62">
        <v>50</v>
      </c>
      <c r="H13" s="62"/>
      <c r="I13" s="63">
        <f t="shared" si="2"/>
        <v>50</v>
      </c>
      <c r="J13" s="62">
        <f>IF(D13='Elenco opportunità'!$Q$7,I13*0.187,I13*8.25*0.0000001)</f>
        <v>9.35</v>
      </c>
      <c r="K13" s="64">
        <f t="shared" si="0"/>
        <v>0.125</v>
      </c>
      <c r="L13" s="63">
        <v>235</v>
      </c>
      <c r="M13" s="65">
        <f t="shared" si="1"/>
        <v>0.37301587301587302</v>
      </c>
      <c r="N13" s="66">
        <f t="shared" si="3"/>
        <v>25.133689839572192</v>
      </c>
      <c r="O13" s="62">
        <v>4.5999999999999996</v>
      </c>
    </row>
    <row r="14" spans="2:17" ht="13.5" customHeight="1" x14ac:dyDescent="0.25">
      <c r="B14" s="62">
        <v>6</v>
      </c>
      <c r="C14" s="62" t="s">
        <v>58</v>
      </c>
      <c r="D14" s="62" t="s">
        <v>35</v>
      </c>
      <c r="E14" s="62">
        <v>100</v>
      </c>
      <c r="F14" s="62"/>
      <c r="G14" s="62">
        <v>50</v>
      </c>
      <c r="H14" s="62"/>
      <c r="I14" s="63">
        <f t="shared" si="2"/>
        <v>50</v>
      </c>
      <c r="J14" s="62">
        <f>IF(D14='Elenco opportunità'!$Q$7,I14*0.187,I14*8.25*0.0000001)</f>
        <v>9.35</v>
      </c>
      <c r="K14" s="64">
        <f t="shared" si="0"/>
        <v>0.125</v>
      </c>
      <c r="L14" s="63">
        <v>33</v>
      </c>
      <c r="M14" s="65">
        <f t="shared" si="1"/>
        <v>5.2380952380952382E-2</v>
      </c>
      <c r="N14" s="66">
        <f t="shared" si="3"/>
        <v>3.5294117647058827</v>
      </c>
      <c r="O14" s="62">
        <v>7.1</v>
      </c>
    </row>
    <row r="15" spans="2:17" ht="13.5" customHeight="1" x14ac:dyDescent="0.25">
      <c r="B15" s="62">
        <v>7</v>
      </c>
      <c r="C15" s="62" t="s">
        <v>59</v>
      </c>
      <c r="D15" s="62" t="s">
        <v>35</v>
      </c>
      <c r="E15" s="62">
        <v>100</v>
      </c>
      <c r="F15" s="62"/>
      <c r="G15" s="62">
        <v>50</v>
      </c>
      <c r="H15" s="62"/>
      <c r="I15" s="63">
        <f>E15-G15</f>
        <v>50</v>
      </c>
      <c r="J15" s="62">
        <f>IF(D15='Elenco opportunità'!$Q$7,I15*0.187,I15*8.25*0.0000001)</f>
        <v>9.35</v>
      </c>
      <c r="K15" s="64">
        <f t="shared" si="0"/>
        <v>0.125</v>
      </c>
      <c r="L15" s="63">
        <v>2</v>
      </c>
      <c r="M15" s="65">
        <f t="shared" si="1"/>
        <v>3.1746031746031746E-3</v>
      </c>
      <c r="N15" s="66">
        <f>L15/J15</f>
        <v>0.21390374331550802</v>
      </c>
      <c r="O15" s="62">
        <v>3.2</v>
      </c>
    </row>
    <row r="16" spans="2:17" ht="13.5" customHeight="1" x14ac:dyDescent="0.2">
      <c r="B16" s="62"/>
      <c r="C16" s="62"/>
      <c r="D16" s="62"/>
      <c r="E16" s="62"/>
      <c r="F16" s="62"/>
      <c r="G16" s="62"/>
      <c r="H16" s="62"/>
      <c r="I16" s="63"/>
      <c r="J16" s="62">
        <f>IF(D16='Elenco opportunità'!$Q$7,I16*0.187,I16*8.25*0.0000001)</f>
        <v>0</v>
      </c>
      <c r="K16" s="64">
        <f t="shared" ref="K16:K25" si="4">J16/$J$26</f>
        <v>0</v>
      </c>
      <c r="L16" s="63"/>
      <c r="M16" s="65">
        <f t="shared" ref="M16:M25" si="5">L16/$L$26</f>
        <v>0</v>
      </c>
      <c r="N16" s="66"/>
      <c r="O16" s="62"/>
    </row>
    <row r="17" spans="2:15" ht="13.5" customHeight="1" x14ac:dyDescent="0.2">
      <c r="B17" s="62"/>
      <c r="C17" s="62"/>
      <c r="D17" s="62"/>
      <c r="E17" s="62"/>
      <c r="F17" s="62"/>
      <c r="G17" s="62"/>
      <c r="H17" s="62"/>
      <c r="I17" s="63"/>
      <c r="J17" s="62">
        <f>IF(D17='Elenco opportunità'!$Q$7,I17*0.187,I17*8.25*0.0000001)</f>
        <v>0</v>
      </c>
      <c r="K17" s="64">
        <f t="shared" si="4"/>
        <v>0</v>
      </c>
      <c r="L17" s="63"/>
      <c r="M17" s="65">
        <f t="shared" si="5"/>
        <v>0</v>
      </c>
      <c r="N17" s="66"/>
      <c r="O17" s="62"/>
    </row>
    <row r="18" spans="2:15" ht="13.5" customHeight="1" x14ac:dyDescent="0.2">
      <c r="B18" s="62"/>
      <c r="C18" s="62"/>
      <c r="D18" s="62"/>
      <c r="E18" s="62"/>
      <c r="F18" s="62"/>
      <c r="G18" s="62"/>
      <c r="H18" s="62"/>
      <c r="I18" s="63"/>
      <c r="J18" s="62">
        <f>IF(D18='Elenco opportunità'!$Q$7,I18*0.187,I18*8.25*0.0000001)</f>
        <v>0</v>
      </c>
      <c r="K18" s="64">
        <f t="shared" si="4"/>
        <v>0</v>
      </c>
      <c r="L18" s="63"/>
      <c r="M18" s="65">
        <f t="shared" si="5"/>
        <v>0</v>
      </c>
      <c r="N18" s="66"/>
      <c r="O18" s="62"/>
    </row>
    <row r="19" spans="2:15" ht="13.5" customHeight="1" x14ac:dyDescent="0.2">
      <c r="B19" s="62"/>
      <c r="C19" s="62"/>
      <c r="D19" s="62"/>
      <c r="E19" s="62"/>
      <c r="F19" s="62"/>
      <c r="G19" s="62"/>
      <c r="H19" s="62"/>
      <c r="I19" s="63"/>
      <c r="J19" s="62">
        <f>IF(D19='Elenco opportunità'!$Q$7,I19*0.187,I19*8.25*0.0000001)</f>
        <v>0</v>
      </c>
      <c r="K19" s="64">
        <f t="shared" si="4"/>
        <v>0</v>
      </c>
      <c r="L19" s="63"/>
      <c r="M19" s="65">
        <f t="shared" si="5"/>
        <v>0</v>
      </c>
      <c r="N19" s="66"/>
      <c r="O19" s="62"/>
    </row>
    <row r="20" spans="2:15" ht="13.5" customHeight="1" x14ac:dyDescent="0.2">
      <c r="B20" s="62"/>
      <c r="C20" s="62"/>
      <c r="D20" s="62"/>
      <c r="E20" s="62"/>
      <c r="F20" s="62"/>
      <c r="G20" s="62"/>
      <c r="H20" s="62"/>
      <c r="I20" s="63"/>
      <c r="J20" s="62">
        <f>IF(D20='Elenco opportunità'!$Q$7,I20*0.187,I20*8.25*0.0000001)</f>
        <v>0</v>
      </c>
      <c r="K20" s="64">
        <f t="shared" si="4"/>
        <v>0</v>
      </c>
      <c r="L20" s="63"/>
      <c r="M20" s="65">
        <f t="shared" si="5"/>
        <v>0</v>
      </c>
      <c r="N20" s="66"/>
      <c r="O20" s="62"/>
    </row>
    <row r="21" spans="2:15" ht="13.5" customHeight="1" x14ac:dyDescent="0.2">
      <c r="B21" s="62"/>
      <c r="C21" s="62"/>
      <c r="D21" s="62"/>
      <c r="E21" s="62"/>
      <c r="F21" s="62"/>
      <c r="G21" s="62"/>
      <c r="H21" s="62"/>
      <c r="I21" s="63"/>
      <c r="J21" s="62">
        <f>IF(D21='Elenco opportunità'!$Q$7,I21*0.187,I21*8.25*0.0000001)</f>
        <v>0</v>
      </c>
      <c r="K21" s="64">
        <f t="shared" si="4"/>
        <v>0</v>
      </c>
      <c r="L21" s="63"/>
      <c r="M21" s="65">
        <f t="shared" si="5"/>
        <v>0</v>
      </c>
      <c r="N21" s="66"/>
      <c r="O21" s="62"/>
    </row>
    <row r="22" spans="2:15" ht="13.5" customHeight="1" x14ac:dyDescent="0.2">
      <c r="B22" s="62"/>
      <c r="C22" s="62"/>
      <c r="D22" s="62"/>
      <c r="E22" s="62"/>
      <c r="F22" s="62"/>
      <c r="G22" s="62"/>
      <c r="H22" s="62"/>
      <c r="I22" s="63"/>
      <c r="J22" s="62">
        <f>IF(D22='Elenco opportunità'!$Q$7,I22*0.187,I22*8.25*0.0000001)</f>
        <v>0</v>
      </c>
      <c r="K22" s="64">
        <f t="shared" si="4"/>
        <v>0</v>
      </c>
      <c r="L22" s="63"/>
      <c r="M22" s="65">
        <f t="shared" si="5"/>
        <v>0</v>
      </c>
      <c r="N22" s="66"/>
      <c r="O22" s="62"/>
    </row>
    <row r="23" spans="2:15" ht="13.5" customHeight="1" x14ac:dyDescent="0.2">
      <c r="B23" s="62"/>
      <c r="C23" s="62"/>
      <c r="D23" s="62"/>
      <c r="E23" s="62"/>
      <c r="F23" s="62"/>
      <c r="G23" s="62"/>
      <c r="H23" s="62"/>
      <c r="I23" s="63"/>
      <c r="J23" s="62">
        <f>IF(D23='Elenco opportunità'!$Q$7,I23*0.187,I23*8.25*0.0000001)</f>
        <v>0</v>
      </c>
      <c r="K23" s="64">
        <f t="shared" si="4"/>
        <v>0</v>
      </c>
      <c r="L23" s="63"/>
      <c r="M23" s="65">
        <f t="shared" si="5"/>
        <v>0</v>
      </c>
      <c r="N23" s="66"/>
      <c r="O23" s="62"/>
    </row>
    <row r="24" spans="2:15" ht="11.25" customHeight="1" x14ac:dyDescent="0.2">
      <c r="B24" s="62"/>
      <c r="C24" s="62"/>
      <c r="D24" s="62"/>
      <c r="E24" s="62"/>
      <c r="F24" s="62"/>
      <c r="G24" s="62"/>
      <c r="H24" s="62"/>
      <c r="I24" s="63"/>
      <c r="J24" s="62">
        <f>IF(D24='Elenco opportunità'!$Q$7,I24*0.187,I24*8.25*0.0000001)</f>
        <v>0</v>
      </c>
      <c r="K24" s="64">
        <f t="shared" si="4"/>
        <v>0</v>
      </c>
      <c r="L24" s="63"/>
      <c r="M24" s="65">
        <f t="shared" si="5"/>
        <v>0</v>
      </c>
      <c r="N24" s="66"/>
      <c r="O24" s="62"/>
    </row>
    <row r="25" spans="2:15" ht="12.75" thickBot="1" x14ac:dyDescent="0.25">
      <c r="B25" s="62"/>
      <c r="C25" s="62"/>
      <c r="D25" s="62"/>
      <c r="E25" s="62"/>
      <c r="F25" s="62"/>
      <c r="G25" s="62"/>
      <c r="H25" s="62"/>
      <c r="I25" s="63"/>
      <c r="J25" s="62">
        <f>IF(D25='Elenco opportunità'!$Q$7,I25*0.187,I25*8.25*0.0000001)</f>
        <v>0</v>
      </c>
      <c r="K25" s="64">
        <f t="shared" si="4"/>
        <v>0</v>
      </c>
      <c r="L25" s="63"/>
      <c r="M25" s="65">
        <f t="shared" si="5"/>
        <v>0</v>
      </c>
      <c r="N25" s="63"/>
      <c r="O25" s="62"/>
    </row>
    <row r="26" spans="2:15" s="71" customFormat="1" ht="19.5" customHeight="1" thickBot="1" x14ac:dyDescent="0.35">
      <c r="B26" s="68" t="s">
        <v>52</v>
      </c>
      <c r="C26" s="69"/>
      <c r="D26" s="68"/>
      <c r="E26" s="69"/>
      <c r="F26" s="68">
        <f>SUM(F8:F25)</f>
        <v>0</v>
      </c>
      <c r="G26" s="69"/>
      <c r="H26" s="68">
        <f t="shared" ref="H26" si="6">SUM(H8:H25)</f>
        <v>0</v>
      </c>
      <c r="I26" s="69"/>
      <c r="J26" s="68">
        <f>SUM(J8:J25)</f>
        <v>74.8</v>
      </c>
      <c r="K26" s="69">
        <f t="shared" ref="K26" si="7">SUM(K8:K25)</f>
        <v>1</v>
      </c>
      <c r="L26" s="68">
        <f t="shared" ref="L26" si="8">SUM(L8:L25)</f>
        <v>630</v>
      </c>
      <c r="M26" s="68"/>
      <c r="N26" s="68"/>
      <c r="O26" s="70"/>
    </row>
  </sheetData>
  <dataValidations count="1">
    <dataValidation type="list" allowBlank="1" showInputMessage="1" showErrorMessage="1" sqref="D8:D24">
      <formula1>$Q$7:$Q$8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57"/>
  <sheetViews>
    <sheetView tabSelected="1" workbookViewId="0">
      <selection activeCell="V14" sqref="V14"/>
    </sheetView>
  </sheetViews>
  <sheetFormatPr defaultColWidth="9.109375" defaultRowHeight="14.4" x14ac:dyDescent="0.3"/>
  <cols>
    <col min="1" max="3" width="9.109375" style="1"/>
    <col min="4" max="4" width="20.33203125" style="1" customWidth="1"/>
    <col min="5" max="5" width="57.44140625" style="1" customWidth="1"/>
    <col min="6" max="6" width="26.5546875" style="1" customWidth="1"/>
    <col min="7" max="7" width="10.6640625" style="1" customWidth="1"/>
    <col min="8" max="8" width="9.109375" style="1"/>
    <col min="9" max="9" width="0" style="1" hidden="1" customWidth="1"/>
    <col min="10" max="11" width="9.109375" style="10" hidden="1" customWidth="1"/>
    <col min="12" max="12" width="16.109375" style="10" hidden="1" customWidth="1"/>
    <col min="13" max="20" width="9.109375" style="10" hidden="1" customWidth="1"/>
    <col min="21" max="21" width="9.109375" style="10" customWidth="1"/>
    <col min="22" max="22" width="20.109375" style="10" bestFit="1" customWidth="1"/>
    <col min="23" max="25" width="9.109375" style="10"/>
    <col min="26" max="26" width="0" style="10" hidden="1" customWidth="1"/>
    <col min="27" max="40" width="9.109375" style="10"/>
    <col min="41" max="16384" width="9.109375" style="1"/>
  </cols>
  <sheetData>
    <row r="1" spans="1:26" ht="15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26" ht="15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26" s="10" customFormat="1" ht="15" x14ac:dyDescent="0.25"/>
    <row r="4" spans="1:26" s="10" customFormat="1" ht="15.75" thickBot="1" x14ac:dyDescent="0.3"/>
    <row r="5" spans="1:26" s="10" customFormat="1" ht="24" thickBot="1" x14ac:dyDescent="0.4">
      <c r="D5" s="83" t="s">
        <v>38</v>
      </c>
      <c r="E5" s="84"/>
      <c r="F5" s="84"/>
      <c r="G5" s="84"/>
      <c r="H5" s="85"/>
    </row>
    <row r="6" spans="1:26" s="10" customFormat="1" ht="18" x14ac:dyDescent="0.35">
      <c r="D6" s="88" t="s">
        <v>39</v>
      </c>
      <c r="E6" s="89"/>
      <c r="F6" s="43">
        <v>150</v>
      </c>
      <c r="G6" s="92" t="s">
        <v>41</v>
      </c>
      <c r="H6" s="92"/>
    </row>
    <row r="7" spans="1:26" s="10" customFormat="1" ht="19.5" thickBot="1" x14ac:dyDescent="0.35">
      <c r="D7" s="90" t="s">
        <v>40</v>
      </c>
      <c r="E7" s="91"/>
      <c r="F7" s="44">
        <v>0.38</v>
      </c>
      <c r="G7" s="93" t="str">
        <f>+IF(E7='Calcolo economico'!A25,"€/Sm3",IF('Calcolo economico'!E7='Calcolo economico'!A24,"€/MWh",""))</f>
        <v>€/Sm3</v>
      </c>
      <c r="H7" s="94"/>
    </row>
    <row r="8" spans="1:26" ht="15.75" thickBot="1" x14ac:dyDescent="0.3">
      <c r="A8" s="10"/>
      <c r="B8" s="10"/>
      <c r="C8" s="10"/>
      <c r="D8" s="10"/>
      <c r="E8" s="10"/>
      <c r="F8" s="10"/>
      <c r="G8" s="10"/>
      <c r="H8" s="10"/>
      <c r="I8" s="10"/>
    </row>
    <row r="9" spans="1:26" ht="15" x14ac:dyDescent="0.25">
      <c r="A9" s="10"/>
      <c r="B9" s="10"/>
      <c r="C9" s="10"/>
      <c r="D9" s="13"/>
      <c r="E9" s="14"/>
      <c r="F9" s="14"/>
      <c r="G9" s="14"/>
      <c r="H9" s="15"/>
      <c r="I9" s="10"/>
    </row>
    <row r="10" spans="1:26" ht="23.25" x14ac:dyDescent="0.35">
      <c r="A10" s="10"/>
      <c r="B10" s="10"/>
      <c r="C10" s="10"/>
      <c r="D10" s="16"/>
      <c r="E10" s="86" t="s">
        <v>0</v>
      </c>
      <c r="F10" s="86"/>
      <c r="G10" s="86"/>
      <c r="H10" s="18"/>
      <c r="I10" s="10"/>
    </row>
    <row r="11" spans="1:26" ht="18.75" x14ac:dyDescent="0.3">
      <c r="A11" s="10"/>
      <c r="B11" s="10"/>
      <c r="C11" s="10"/>
      <c r="D11" s="16"/>
      <c r="E11" s="87" t="s">
        <v>1</v>
      </c>
      <c r="F11" s="87"/>
      <c r="G11" s="87"/>
      <c r="H11" s="18"/>
      <c r="I11" s="10"/>
    </row>
    <row r="12" spans="1:26" ht="15.75" thickBot="1" x14ac:dyDescent="0.3">
      <c r="A12" s="10"/>
      <c r="B12" s="10"/>
      <c r="C12" s="10"/>
      <c r="D12" s="16"/>
      <c r="E12" s="17"/>
      <c r="F12" s="17"/>
      <c r="G12" s="17"/>
      <c r="H12" s="18"/>
      <c r="I12" s="10"/>
      <c r="Z12" s="10" t="s">
        <v>61</v>
      </c>
    </row>
    <row r="13" spans="1:26" ht="19.5" thickBot="1" x14ac:dyDescent="0.35">
      <c r="A13" s="10"/>
      <c r="B13" s="10"/>
      <c r="C13" s="10"/>
      <c r="D13" s="8" t="s">
        <v>49</v>
      </c>
      <c r="E13" s="8" t="s">
        <v>9</v>
      </c>
      <c r="F13" s="34" t="s">
        <v>37</v>
      </c>
      <c r="G13" s="36" t="s">
        <v>34</v>
      </c>
      <c r="H13" s="36" t="s">
        <v>24</v>
      </c>
      <c r="I13" s="10"/>
      <c r="Z13" s="10" t="s">
        <v>62</v>
      </c>
    </row>
    <row r="14" spans="1:26" ht="19.5" thickBot="1" x14ac:dyDescent="0.35">
      <c r="A14" s="10"/>
      <c r="B14" s="10"/>
      <c r="C14" s="10"/>
      <c r="D14" s="9">
        <v>2</v>
      </c>
      <c r="E14" s="9" t="s">
        <v>90</v>
      </c>
      <c r="F14" s="35" t="s">
        <v>36</v>
      </c>
      <c r="G14" s="36">
        <f>IF(F14="Elettricità",F6,IF(F14="Gas Naturale",F7,0))</f>
        <v>0.38</v>
      </c>
      <c r="H14" s="36" t="str">
        <f>+IF(F14='Calcolo economico'!D34,"€/Sm3",IF('Calcolo economico'!F14='Calcolo economico'!D33,"€/MWh",""))</f>
        <v>€/Sm3</v>
      </c>
      <c r="I14" s="10"/>
      <c r="K14" s="10">
        <v>1</v>
      </c>
      <c r="L14" s="10" t="s">
        <v>15</v>
      </c>
      <c r="M14" s="10">
        <v>8.5999999999999993E-2</v>
      </c>
      <c r="N14" s="10" t="s">
        <v>13</v>
      </c>
      <c r="V14" s="49" t="s">
        <v>65</v>
      </c>
    </row>
    <row r="15" spans="1:26" ht="15.75" thickBot="1" x14ac:dyDescent="0.3">
      <c r="A15" s="10"/>
      <c r="B15" s="10"/>
      <c r="C15" s="10"/>
      <c r="D15" s="16"/>
      <c r="E15" s="19"/>
      <c r="F15" s="19"/>
      <c r="G15" s="21" t="s">
        <v>24</v>
      </c>
      <c r="H15" s="20"/>
      <c r="I15" s="10"/>
      <c r="K15" s="10">
        <v>1</v>
      </c>
      <c r="L15" s="10" t="s">
        <v>14</v>
      </c>
      <c r="M15" s="10">
        <v>0.187</v>
      </c>
      <c r="N15" s="10" t="s">
        <v>13</v>
      </c>
    </row>
    <row r="16" spans="1:26" ht="19.5" thickBot="1" x14ac:dyDescent="0.35">
      <c r="A16" s="10"/>
      <c r="B16" s="10"/>
      <c r="C16" s="10"/>
      <c r="D16" s="75" t="s">
        <v>12</v>
      </c>
      <c r="E16" s="76"/>
      <c r="F16" s="4">
        <v>100</v>
      </c>
      <c r="G16" s="38" t="s">
        <v>22</v>
      </c>
      <c r="H16" s="20"/>
      <c r="I16" s="10"/>
      <c r="K16" s="10">
        <v>1</v>
      </c>
      <c r="L16" s="10" t="s">
        <v>16</v>
      </c>
      <c r="M16" s="10">
        <v>34535</v>
      </c>
      <c r="N16" s="10" t="s">
        <v>17</v>
      </c>
      <c r="O16" s="11">
        <f>M16/3600</f>
        <v>9.593055555555555</v>
      </c>
      <c r="P16" s="10" t="s">
        <v>18</v>
      </c>
      <c r="Q16" s="10">
        <f>O16/1000*M14</f>
        <v>8.2500277777777765E-4</v>
      </c>
      <c r="R16" s="10" t="s">
        <v>13</v>
      </c>
      <c r="T16" s="10" t="s">
        <v>21</v>
      </c>
      <c r="V16" s="47" t="s">
        <v>63</v>
      </c>
    </row>
    <row r="17" spans="1:22" ht="19.5" thickBot="1" x14ac:dyDescent="0.35">
      <c r="A17" s="10"/>
      <c r="B17" s="10"/>
      <c r="C17" s="10"/>
      <c r="D17" s="77" t="s">
        <v>25</v>
      </c>
      <c r="E17" s="78"/>
      <c r="F17" s="2">
        <f>IF(V17="",VLOOKUP($E$14,'Tipologie di Intervento'!C4:E30,3,FALSE),V17)</f>
        <v>50</v>
      </c>
      <c r="G17" s="39" t="s">
        <v>26</v>
      </c>
      <c r="H17" s="18"/>
      <c r="I17" s="25" t="s">
        <v>27</v>
      </c>
      <c r="K17" s="10">
        <v>1</v>
      </c>
      <c r="L17" s="10" t="s">
        <v>19</v>
      </c>
      <c r="M17" s="12">
        <f>288/273</f>
        <v>1.054945054945055</v>
      </c>
      <c r="N17" s="10" t="s">
        <v>20</v>
      </c>
      <c r="O17" s="10">
        <f>M17*Q16</f>
        <v>8.7033260073260063E-4</v>
      </c>
      <c r="P17" s="10" t="s">
        <v>13</v>
      </c>
      <c r="T17" s="10" t="s">
        <v>22</v>
      </c>
      <c r="V17" s="48"/>
    </row>
    <row r="18" spans="1:22" ht="19.5" thickBot="1" x14ac:dyDescent="0.35">
      <c r="A18" s="10"/>
      <c r="B18" s="10"/>
      <c r="C18" s="10"/>
      <c r="D18" s="79" t="s">
        <v>11</v>
      </c>
      <c r="E18" s="80"/>
      <c r="F18" s="2">
        <f>(1-F17/100)*F16</f>
        <v>50</v>
      </c>
      <c r="G18" s="39" t="str">
        <f>G16</f>
        <v>kWh th</v>
      </c>
      <c r="H18" s="18"/>
      <c r="I18" s="10"/>
      <c r="T18" s="10" t="s">
        <v>23</v>
      </c>
    </row>
    <row r="19" spans="1:22" ht="19.5" thickBot="1" x14ac:dyDescent="0.35">
      <c r="A19" s="10"/>
      <c r="B19" s="10"/>
      <c r="C19" s="10"/>
      <c r="D19" s="81" t="s">
        <v>10</v>
      </c>
      <c r="E19" s="82"/>
      <c r="F19" s="3">
        <f>F16-F18</f>
        <v>50</v>
      </c>
      <c r="G19" s="40" t="str">
        <f>G18</f>
        <v>kWh th</v>
      </c>
      <c r="H19" s="18"/>
      <c r="I19" s="10"/>
      <c r="T19" s="10" t="s">
        <v>20</v>
      </c>
    </row>
    <row r="20" spans="1:22" ht="15.75" thickBot="1" x14ac:dyDescent="0.3">
      <c r="A20" s="10"/>
      <c r="B20" s="10"/>
      <c r="C20" s="10"/>
      <c r="D20" s="16"/>
      <c r="E20" s="19"/>
      <c r="F20" s="45">
        <f>IF(G19="kWh el",$F$19/1000*$M$15,IF(G19="kWh th",$F$19/1000*$M$14,IF(G19="Nmc",$F$19*$O$17,$F$19*$Q$16)))</f>
        <v>4.3E-3</v>
      </c>
      <c r="G20" s="46" t="s">
        <v>13</v>
      </c>
      <c r="H20" s="18"/>
      <c r="I20" s="10"/>
    </row>
    <row r="21" spans="1:22" ht="15" x14ac:dyDescent="0.25">
      <c r="A21" s="10"/>
      <c r="B21" s="10"/>
      <c r="C21" s="10"/>
      <c r="D21" s="16"/>
      <c r="E21" s="19"/>
      <c r="F21" s="19"/>
      <c r="G21" s="19"/>
      <c r="H21" s="18"/>
      <c r="I21" s="10"/>
      <c r="K21" s="10">
        <v>1</v>
      </c>
      <c r="L21" s="10" t="s">
        <v>28</v>
      </c>
      <c r="M21" s="10">
        <v>150</v>
      </c>
      <c r="N21" s="10" t="s">
        <v>3</v>
      </c>
    </row>
    <row r="22" spans="1:22" ht="15.75" thickBot="1" x14ac:dyDescent="0.3">
      <c r="A22" s="10"/>
      <c r="B22" s="10"/>
      <c r="C22" s="10"/>
      <c r="D22" s="16"/>
      <c r="E22" s="19"/>
      <c r="F22" s="19"/>
      <c r="G22" s="19"/>
      <c r="H22" s="18"/>
      <c r="I22" s="10"/>
    </row>
    <row r="23" spans="1:22" ht="18.75" x14ac:dyDescent="0.3">
      <c r="A23" s="10"/>
      <c r="B23" s="10"/>
      <c r="C23" s="10"/>
      <c r="D23" s="16"/>
      <c r="E23" s="41" t="s">
        <v>2</v>
      </c>
      <c r="F23" s="4">
        <v>50</v>
      </c>
      <c r="G23" s="38" t="s">
        <v>6</v>
      </c>
      <c r="H23" s="18"/>
      <c r="I23" s="10"/>
    </row>
    <row r="24" spans="1:22" ht="18.75" x14ac:dyDescent="0.3">
      <c r="A24" s="10"/>
      <c r="B24" s="10"/>
      <c r="C24" s="10"/>
      <c r="D24" s="16"/>
      <c r="E24" s="42" t="s">
        <v>4</v>
      </c>
      <c r="F24" s="26">
        <v>20</v>
      </c>
      <c r="G24" s="39" t="s">
        <v>5</v>
      </c>
      <c r="H24" s="18"/>
      <c r="I24" s="10"/>
    </row>
    <row r="25" spans="1:22" ht="19.5" thickBot="1" x14ac:dyDescent="0.35">
      <c r="A25" s="10"/>
      <c r="B25" s="10"/>
      <c r="C25" s="10"/>
      <c r="D25" s="16"/>
      <c r="E25" s="37" t="s">
        <v>7</v>
      </c>
      <c r="F25" s="27">
        <f>F23/F24</f>
        <v>2.5</v>
      </c>
      <c r="G25" s="40" t="s">
        <v>8</v>
      </c>
      <c r="H25" s="18"/>
      <c r="I25" s="10"/>
    </row>
    <row r="26" spans="1:22" ht="15" x14ac:dyDescent="0.25">
      <c r="A26" s="10"/>
      <c r="B26" s="10"/>
      <c r="C26" s="10"/>
      <c r="D26" s="16"/>
      <c r="E26" s="17"/>
      <c r="F26" s="17"/>
      <c r="G26" s="17"/>
      <c r="H26" s="18"/>
      <c r="I26" s="10"/>
    </row>
    <row r="27" spans="1:22" ht="15.75" thickBot="1" x14ac:dyDescent="0.3">
      <c r="A27" s="10"/>
      <c r="B27" s="10"/>
      <c r="C27" s="10"/>
      <c r="D27" s="22"/>
      <c r="E27" s="23"/>
      <c r="F27" s="23"/>
      <c r="G27" s="23"/>
      <c r="H27" s="24"/>
      <c r="I27" s="10"/>
    </row>
    <row r="28" spans="1:22" ht="15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22" ht="15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22" ht="15" x14ac:dyDescent="0.25">
      <c r="A30" s="10"/>
      <c r="B30" s="10"/>
      <c r="C30" s="10"/>
      <c r="D30" s="10" t="s">
        <v>100</v>
      </c>
      <c r="E30" s="10"/>
      <c r="F30" s="10"/>
      <c r="G30" s="10"/>
      <c r="H30" s="10"/>
      <c r="I30" s="10"/>
    </row>
    <row r="31" spans="1:22" ht="15" x14ac:dyDescent="0.25">
      <c r="A31" s="10"/>
      <c r="B31" s="10"/>
      <c r="C31" s="10"/>
      <c r="D31" s="10" t="s">
        <v>105</v>
      </c>
      <c r="E31" s="10"/>
      <c r="F31" s="10"/>
      <c r="G31" s="10"/>
      <c r="H31" s="10"/>
      <c r="I31" s="10"/>
    </row>
    <row r="32" spans="1:22" ht="15" x14ac:dyDescent="0.25">
      <c r="A32" s="10"/>
      <c r="B32" s="10"/>
      <c r="C32" s="10"/>
      <c r="D32" s="10" t="s">
        <v>107</v>
      </c>
      <c r="E32" s="10"/>
      <c r="F32" s="10"/>
      <c r="G32" s="10"/>
      <c r="H32" s="10"/>
      <c r="I32" s="10"/>
    </row>
    <row r="33" spans="1:9" ht="15" hidden="1" x14ac:dyDescent="0.25">
      <c r="A33" s="10"/>
      <c r="B33" s="10"/>
      <c r="C33" s="10"/>
      <c r="D33" s="10" t="s">
        <v>35</v>
      </c>
      <c r="E33" s="10"/>
      <c r="F33" s="10"/>
      <c r="G33" s="10"/>
      <c r="H33" s="10"/>
      <c r="I33" s="10"/>
    </row>
    <row r="34" spans="1:9" ht="15" hidden="1" x14ac:dyDescent="0.25">
      <c r="A34" s="10"/>
      <c r="B34" s="10"/>
      <c r="C34" s="10"/>
      <c r="D34" s="10" t="s">
        <v>36</v>
      </c>
      <c r="E34" s="10"/>
      <c r="F34" s="10"/>
      <c r="G34" s="10"/>
      <c r="H34" s="10"/>
      <c r="I34" s="10"/>
    </row>
    <row r="35" spans="1:9" x14ac:dyDescent="0.3">
      <c r="A35" s="10"/>
      <c r="B35" s="10"/>
      <c r="C35" s="10"/>
      <c r="D35" s="10" t="s">
        <v>108</v>
      </c>
      <c r="E35" s="10"/>
      <c r="F35" s="10"/>
      <c r="G35" s="10"/>
      <c r="H35" s="10"/>
      <c r="I35" s="10"/>
    </row>
    <row r="36" spans="1:9" x14ac:dyDescent="0.3">
      <c r="A36" s="10"/>
      <c r="B36" s="10"/>
      <c r="C36" s="10"/>
      <c r="D36" s="10" t="s">
        <v>109</v>
      </c>
      <c r="E36" s="10"/>
      <c r="F36" s="10"/>
      <c r="G36" s="10"/>
      <c r="H36" s="10"/>
      <c r="I36" s="10"/>
    </row>
    <row r="37" spans="1:9" s="10" customFormat="1" x14ac:dyDescent="0.3">
      <c r="D37" s="10" t="s">
        <v>110</v>
      </c>
    </row>
    <row r="38" spans="1:9" s="10" customFormat="1" x14ac:dyDescent="0.3">
      <c r="D38" s="10" t="s">
        <v>111</v>
      </c>
    </row>
    <row r="39" spans="1:9" s="10" customFormat="1" x14ac:dyDescent="0.3">
      <c r="D39" s="10" t="s">
        <v>112</v>
      </c>
    </row>
    <row r="40" spans="1:9" s="10" customFormat="1" x14ac:dyDescent="0.3"/>
    <row r="41" spans="1:9" s="10" customFormat="1" x14ac:dyDescent="0.3"/>
    <row r="42" spans="1:9" s="10" customFormat="1" x14ac:dyDescent="0.3"/>
    <row r="43" spans="1:9" s="10" customFormat="1" x14ac:dyDescent="0.3"/>
    <row r="44" spans="1:9" s="10" customFormat="1" x14ac:dyDescent="0.3"/>
    <row r="45" spans="1:9" s="10" customFormat="1" x14ac:dyDescent="0.3"/>
    <row r="46" spans="1:9" s="10" customFormat="1" x14ac:dyDescent="0.3"/>
    <row r="47" spans="1:9" s="10" customFormat="1" x14ac:dyDescent="0.3"/>
    <row r="48" spans="1:9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</sheetData>
  <mergeCells count="11">
    <mergeCell ref="D16:E16"/>
    <mergeCell ref="D17:E17"/>
    <mergeCell ref="D18:E18"/>
    <mergeCell ref="D19:E19"/>
    <mergeCell ref="D5:H5"/>
    <mergeCell ref="E10:G10"/>
    <mergeCell ref="E11:G11"/>
    <mergeCell ref="D6:E6"/>
    <mergeCell ref="D7:E7"/>
    <mergeCell ref="G6:H6"/>
    <mergeCell ref="G7:H7"/>
  </mergeCells>
  <dataValidations count="2">
    <dataValidation type="list" allowBlank="1" showInputMessage="1" showErrorMessage="1" sqref="G16 G18">
      <formula1>$T$16:$T$19</formula1>
    </dataValidation>
    <dataValidation type="list" allowBlank="1" showInputMessage="1" showErrorMessage="1" sqref="F14">
      <formula1>$D$33:$D$34</formula1>
    </dataValidation>
  </dataValidations>
  <hyperlinks>
    <hyperlink ref="V14" location="'Tipologie di Intervento'!C18" display="Nuovo intervento"/>
  </hyperlink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'Tipologie di Intervento'!$C$4:$C$30</xm:f>
          </x14:formula1>
          <xm:sqref>E14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workbookViewId="0">
      <selection activeCell="C18" sqref="C18"/>
    </sheetView>
  </sheetViews>
  <sheetFormatPr defaultRowHeight="14.4" x14ac:dyDescent="0.3"/>
  <cols>
    <col min="3" max="3" width="51.109375" bestFit="1" customWidth="1"/>
    <col min="4" max="4" width="80" customWidth="1"/>
    <col min="5" max="5" width="14.33203125" customWidth="1"/>
  </cols>
  <sheetData>
    <row r="1" spans="2:5" ht="15.75" thickBot="1" x14ac:dyDescent="0.3"/>
    <row r="2" spans="2:5" ht="16.5" thickBot="1" x14ac:dyDescent="0.3">
      <c r="B2" s="95" t="s">
        <v>31</v>
      </c>
      <c r="C2" s="96"/>
      <c r="D2" s="96"/>
      <c r="E2" s="97"/>
    </row>
    <row r="3" spans="2:5" ht="16.5" thickBot="1" x14ac:dyDescent="0.3">
      <c r="B3" s="5" t="s">
        <v>32</v>
      </c>
      <c r="C3" s="6" t="s">
        <v>29</v>
      </c>
      <c r="D3" s="6" t="s">
        <v>33</v>
      </c>
      <c r="E3" s="7" t="s">
        <v>30</v>
      </c>
    </row>
    <row r="4" spans="2:5" ht="15.75" x14ac:dyDescent="0.25">
      <c r="B4" s="72">
        <v>1</v>
      </c>
      <c r="C4" s="31" t="s">
        <v>66</v>
      </c>
      <c r="D4" s="32" t="s">
        <v>67</v>
      </c>
      <c r="E4" s="50">
        <v>10</v>
      </c>
    </row>
    <row r="5" spans="2:5" ht="15.75" x14ac:dyDescent="0.25">
      <c r="B5" s="73">
        <v>2</v>
      </c>
      <c r="C5" s="28" t="s">
        <v>68</v>
      </c>
      <c r="D5" s="30" t="s">
        <v>87</v>
      </c>
      <c r="E5" s="51">
        <v>15</v>
      </c>
    </row>
    <row r="6" spans="2:5" ht="15.75" x14ac:dyDescent="0.25">
      <c r="B6" s="73">
        <v>3</v>
      </c>
      <c r="C6" s="28" t="s">
        <v>69</v>
      </c>
      <c r="D6" s="30" t="s">
        <v>70</v>
      </c>
      <c r="E6" s="51">
        <v>20</v>
      </c>
    </row>
    <row r="7" spans="2:5" ht="15.6" x14ac:dyDescent="0.3">
      <c r="B7" s="73">
        <v>4</v>
      </c>
      <c r="C7" s="28" t="s">
        <v>71</v>
      </c>
      <c r="D7" s="30" t="s">
        <v>72</v>
      </c>
      <c r="E7" s="51">
        <v>20</v>
      </c>
    </row>
    <row r="8" spans="2:5" ht="15.75" x14ac:dyDescent="0.25">
      <c r="B8" s="73">
        <v>5</v>
      </c>
      <c r="C8" s="28" t="s">
        <v>73</v>
      </c>
      <c r="D8" s="30" t="s">
        <v>74</v>
      </c>
      <c r="E8" s="51">
        <v>25</v>
      </c>
    </row>
    <row r="9" spans="2:5" ht="15.75" x14ac:dyDescent="0.25">
      <c r="B9" s="73">
        <v>6</v>
      </c>
      <c r="C9" s="28" t="s">
        <v>75</v>
      </c>
      <c r="D9" s="30" t="s">
        <v>76</v>
      </c>
      <c r="E9" s="51">
        <v>20</v>
      </c>
    </row>
    <row r="10" spans="2:5" ht="15.75" x14ac:dyDescent="0.25">
      <c r="B10" s="73">
        <v>7</v>
      </c>
      <c r="C10" s="28" t="s">
        <v>77</v>
      </c>
      <c r="D10" s="30" t="s">
        <v>78</v>
      </c>
      <c r="E10" s="51">
        <v>35</v>
      </c>
    </row>
    <row r="11" spans="2:5" ht="15.75" x14ac:dyDescent="0.25">
      <c r="B11" s="73">
        <v>8</v>
      </c>
      <c r="C11" s="28" t="s">
        <v>79</v>
      </c>
      <c r="D11" s="30" t="s">
        <v>80</v>
      </c>
      <c r="E11" s="51">
        <v>25</v>
      </c>
    </row>
    <row r="12" spans="2:5" ht="15.75" x14ac:dyDescent="0.25">
      <c r="B12" s="73">
        <v>9</v>
      </c>
      <c r="C12" s="28" t="s">
        <v>81</v>
      </c>
      <c r="D12" s="30" t="s">
        <v>82</v>
      </c>
      <c r="E12" s="51">
        <v>30</v>
      </c>
    </row>
    <row r="13" spans="2:5" ht="15.75" x14ac:dyDescent="0.25">
      <c r="B13" s="73">
        <v>10</v>
      </c>
      <c r="C13" s="28" t="s">
        <v>83</v>
      </c>
      <c r="D13" s="30"/>
      <c r="E13" s="51">
        <v>1</v>
      </c>
    </row>
    <row r="14" spans="2:5" ht="15.75" x14ac:dyDescent="0.25">
      <c r="B14" s="73">
        <v>11</v>
      </c>
      <c r="C14" s="28" t="s">
        <v>84</v>
      </c>
      <c r="D14" s="30" t="s">
        <v>85</v>
      </c>
      <c r="E14" s="51">
        <v>20</v>
      </c>
    </row>
    <row r="15" spans="2:5" ht="15.75" x14ac:dyDescent="0.25">
      <c r="B15" s="73">
        <v>12</v>
      </c>
      <c r="C15" s="28" t="s">
        <v>84</v>
      </c>
      <c r="D15" s="30" t="s">
        <v>86</v>
      </c>
      <c r="E15" s="51">
        <v>15</v>
      </c>
    </row>
    <row r="16" spans="2:5" ht="15.75" x14ac:dyDescent="0.25">
      <c r="B16" s="73">
        <v>13</v>
      </c>
      <c r="C16" s="28" t="s">
        <v>88</v>
      </c>
      <c r="D16" s="30" t="s">
        <v>89</v>
      </c>
      <c r="E16" s="51">
        <v>15</v>
      </c>
    </row>
    <row r="17" spans="2:5" ht="15.75" x14ac:dyDescent="0.25">
      <c r="B17" s="73">
        <v>14</v>
      </c>
      <c r="C17" s="28" t="s">
        <v>90</v>
      </c>
      <c r="D17" s="30" t="s">
        <v>91</v>
      </c>
      <c r="E17" s="51">
        <v>50</v>
      </c>
    </row>
    <row r="18" spans="2:5" ht="15.75" x14ac:dyDescent="0.25">
      <c r="B18" s="73">
        <v>15</v>
      </c>
      <c r="C18" s="28" t="s">
        <v>92</v>
      </c>
      <c r="D18" s="30" t="s">
        <v>93</v>
      </c>
      <c r="E18" s="51">
        <v>5</v>
      </c>
    </row>
    <row r="19" spans="2:5" ht="15.75" x14ac:dyDescent="0.25">
      <c r="B19" s="73">
        <v>16</v>
      </c>
      <c r="C19" s="28" t="s">
        <v>94</v>
      </c>
      <c r="D19" s="30" t="s">
        <v>95</v>
      </c>
      <c r="E19" s="51">
        <v>40</v>
      </c>
    </row>
    <row r="20" spans="2:5" ht="15.75" x14ac:dyDescent="0.25">
      <c r="B20" s="73">
        <v>17</v>
      </c>
      <c r="C20" s="28" t="s">
        <v>96</v>
      </c>
      <c r="D20" s="30" t="s">
        <v>97</v>
      </c>
      <c r="E20" s="51">
        <v>15</v>
      </c>
    </row>
    <row r="21" spans="2:5" ht="15.75" x14ac:dyDescent="0.25">
      <c r="B21" s="73">
        <v>18</v>
      </c>
      <c r="C21" s="28" t="s">
        <v>98</v>
      </c>
      <c r="D21" s="30" t="s">
        <v>99</v>
      </c>
      <c r="E21" s="51">
        <v>20</v>
      </c>
    </row>
    <row r="22" spans="2:5" ht="15.75" x14ac:dyDescent="0.25">
      <c r="B22" s="73">
        <v>19</v>
      </c>
      <c r="C22" s="28"/>
      <c r="D22" s="30"/>
      <c r="E22" s="51"/>
    </row>
    <row r="23" spans="2:5" ht="15.75" x14ac:dyDescent="0.25">
      <c r="B23" s="73">
        <v>20</v>
      </c>
      <c r="C23" s="28"/>
      <c r="D23" s="30"/>
      <c r="E23" s="51"/>
    </row>
    <row r="24" spans="2:5" ht="15.75" x14ac:dyDescent="0.25">
      <c r="B24" s="73">
        <v>21</v>
      </c>
      <c r="C24" s="28"/>
      <c r="D24" s="30"/>
      <c r="E24" s="51"/>
    </row>
    <row r="25" spans="2:5" ht="15.75" x14ac:dyDescent="0.25">
      <c r="B25" s="73">
        <v>22</v>
      </c>
      <c r="C25" s="28"/>
      <c r="D25" s="30"/>
      <c r="E25" s="51"/>
    </row>
    <row r="26" spans="2:5" ht="15.75" x14ac:dyDescent="0.25">
      <c r="B26" s="73">
        <v>23</v>
      </c>
      <c r="C26" s="28"/>
      <c r="D26" s="30"/>
      <c r="E26" s="51"/>
    </row>
    <row r="27" spans="2:5" ht="15.75" x14ac:dyDescent="0.25">
      <c r="B27" s="73">
        <v>24</v>
      </c>
      <c r="C27" s="28"/>
      <c r="D27" s="30"/>
      <c r="E27" s="51"/>
    </row>
    <row r="28" spans="2:5" ht="15.75" x14ac:dyDescent="0.25">
      <c r="B28" s="73">
        <v>25</v>
      </c>
      <c r="C28" s="28"/>
      <c r="D28" s="30"/>
      <c r="E28" s="51"/>
    </row>
    <row r="29" spans="2:5" ht="15.75" x14ac:dyDescent="0.25">
      <c r="B29" s="73">
        <v>26</v>
      </c>
      <c r="C29" s="28"/>
      <c r="D29" s="30"/>
      <c r="E29" s="51"/>
    </row>
    <row r="30" spans="2:5" ht="16.5" thickBot="1" x14ac:dyDescent="0.3">
      <c r="B30" s="74">
        <v>27</v>
      </c>
      <c r="C30" s="29"/>
      <c r="D30" s="33"/>
      <c r="E30" s="52"/>
    </row>
    <row r="46" spans="4:4" x14ac:dyDescent="0.3">
      <c r="D46">
        <f>1620/0.000825*0.38</f>
        <v>746181.81818181823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 opportunità</vt:lpstr>
      <vt:lpstr>Calcolo economico</vt:lpstr>
      <vt:lpstr>Tipologie di Intervento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Emondi</dc:creator>
  <cp:lastModifiedBy>Enea</cp:lastModifiedBy>
  <dcterms:created xsi:type="dcterms:W3CDTF">2015-03-30T10:46:28Z</dcterms:created>
  <dcterms:modified xsi:type="dcterms:W3CDTF">2015-07-13T07:13:17Z</dcterms:modified>
</cp:coreProperties>
</file>