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ti\ownCloud\Documents\LAVORO ENEA\ATTIVITA'\1 - DIAGNOSI ENERGETICHE\2 - File Excel riepilogo\"/>
    </mc:Choice>
  </mc:AlternateContent>
  <workbookProtection workbookAlgorithmName="SHA-512" workbookHashValue="TdiMntxpWBEKjkHL/azR+AJziCKMQV0BsFIkJSBRg8gj7Wi6XTsuA8lqtunCKh7sd1m2Yz6DxUCWrPO33itWog==" workbookSaltValue="5rlWa61Y+DMMStFvpD6mCw==" workbookSpinCount="100000" lockStructure="1"/>
  <bookViews>
    <workbookView xWindow="0" yWindow="0" windowWidth="19200" windowHeight="10890"/>
  </bookViews>
  <sheets>
    <sheet name="Rendicontazione" sheetId="1" r:id="rId1"/>
    <sheet name="ATECO2007" sheetId="2" r:id="rId2"/>
    <sheet name="Dati menù a tendina" sheetId="3" state="hidden" r:id="rId3"/>
  </sheets>
  <externalReferences>
    <externalReference r:id="rId4"/>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25" i="1" l="1"/>
  <c r="G124" i="1"/>
  <c r="G123" i="1"/>
  <c r="G122" i="1"/>
  <c r="G121" i="1"/>
  <c r="G120" i="1"/>
  <c r="G118" i="1"/>
  <c r="G117" i="1"/>
  <c r="G116" i="1"/>
  <c r="G115" i="1"/>
  <c r="G114" i="1"/>
  <c r="G113" i="1"/>
  <c r="G112" i="1"/>
  <c r="G110" i="1"/>
  <c r="G109" i="1"/>
  <c r="G108" i="1"/>
  <c r="G107" i="1"/>
  <c r="G106" i="1"/>
  <c r="G105" i="1"/>
  <c r="G104" i="1"/>
  <c r="G103" i="1"/>
  <c r="G102" i="1"/>
  <c r="G101" i="1"/>
  <c r="G100" i="1"/>
  <c r="G99" i="1"/>
  <c r="G98" i="1"/>
  <c r="G97" i="1"/>
  <c r="G96" i="1"/>
  <c r="G95" i="1"/>
  <c r="G92" i="1"/>
  <c r="K160" i="1" l="1"/>
  <c r="K123" i="1"/>
  <c r="K85" i="1"/>
  <c r="K63" i="1"/>
  <c r="K59" i="1"/>
  <c r="K58" i="1"/>
  <c r="K57" i="1"/>
  <c r="K55" i="1"/>
  <c r="R105" i="3"/>
  <c r="S105" i="3"/>
  <c r="T105" i="3"/>
  <c r="U105" i="3"/>
  <c r="V105" i="3"/>
  <c r="W105" i="3"/>
  <c r="X105" i="3"/>
  <c r="Y105" i="3"/>
  <c r="Z105" i="3"/>
  <c r="AA105" i="3"/>
  <c r="AB105" i="3"/>
  <c r="AC105" i="3"/>
  <c r="AD105" i="3"/>
  <c r="AE105" i="3"/>
  <c r="AF105" i="3"/>
  <c r="AG105" i="3"/>
  <c r="AH105" i="3"/>
  <c r="AI105" i="3"/>
  <c r="AJ105" i="3"/>
  <c r="AK105" i="3"/>
  <c r="AL105" i="3"/>
  <c r="R106" i="3"/>
  <c r="S106" i="3"/>
  <c r="T106" i="3"/>
  <c r="U106" i="3"/>
  <c r="V106" i="3"/>
  <c r="W106" i="3"/>
  <c r="X106" i="3"/>
  <c r="Y106" i="3"/>
  <c r="Z106" i="3"/>
  <c r="AA106" i="3"/>
  <c r="AB106" i="3"/>
  <c r="AC106" i="3"/>
  <c r="AD106" i="3"/>
  <c r="AE106" i="3"/>
  <c r="AF106" i="3"/>
  <c r="AG106" i="3"/>
  <c r="AH106" i="3"/>
  <c r="AI106" i="3"/>
  <c r="AJ106" i="3"/>
  <c r="AK106" i="3"/>
  <c r="AL106" i="3"/>
  <c r="R107" i="3"/>
  <c r="S107" i="3"/>
  <c r="T107" i="3"/>
  <c r="U107" i="3"/>
  <c r="V107" i="3"/>
  <c r="W107" i="3"/>
  <c r="X107" i="3"/>
  <c r="Y107" i="3"/>
  <c r="Z107" i="3"/>
  <c r="AA107" i="3"/>
  <c r="AB107" i="3"/>
  <c r="AC107" i="3"/>
  <c r="AD107" i="3"/>
  <c r="AE107" i="3"/>
  <c r="AF107" i="3"/>
  <c r="AG107" i="3"/>
  <c r="AH107" i="3"/>
  <c r="AI107" i="3"/>
  <c r="AJ107" i="3"/>
  <c r="AK107" i="3"/>
  <c r="AL107" i="3"/>
  <c r="S103" i="3"/>
  <c r="T103" i="3"/>
  <c r="U103" i="3"/>
  <c r="V103" i="3"/>
  <c r="W103" i="3"/>
  <c r="X103" i="3"/>
  <c r="Y103" i="3"/>
  <c r="Z103" i="3"/>
  <c r="AA103" i="3"/>
  <c r="AB103" i="3"/>
  <c r="AC103" i="3"/>
  <c r="AD103" i="3"/>
  <c r="AE103" i="3"/>
  <c r="AF103" i="3"/>
  <c r="AG103" i="3"/>
  <c r="AH103" i="3"/>
  <c r="AI103" i="3"/>
  <c r="AJ103" i="3"/>
  <c r="AK103" i="3"/>
  <c r="AL103" i="3"/>
  <c r="R103" i="3"/>
  <c r="R98" i="3"/>
  <c r="S98" i="3"/>
  <c r="T98" i="3"/>
  <c r="U98" i="3"/>
  <c r="V98" i="3"/>
  <c r="W98" i="3"/>
  <c r="X98" i="3"/>
  <c r="Y98" i="3"/>
  <c r="Z98" i="3"/>
  <c r="AA98" i="3"/>
  <c r="AB98" i="3"/>
  <c r="AC98" i="3"/>
  <c r="AD98" i="3"/>
  <c r="AE98" i="3"/>
  <c r="AF98" i="3"/>
  <c r="AG98" i="3"/>
  <c r="AH98" i="3"/>
  <c r="AI98" i="3"/>
  <c r="AJ98" i="3"/>
  <c r="AK98" i="3"/>
  <c r="AL98" i="3"/>
  <c r="R99" i="3"/>
  <c r="S99" i="3"/>
  <c r="T99" i="3"/>
  <c r="U99" i="3"/>
  <c r="V99" i="3"/>
  <c r="W99" i="3"/>
  <c r="X99" i="3"/>
  <c r="Y99" i="3"/>
  <c r="Z99" i="3"/>
  <c r="AA99" i="3"/>
  <c r="AB99" i="3"/>
  <c r="AC99" i="3"/>
  <c r="AD99" i="3"/>
  <c r="AE99" i="3"/>
  <c r="AF99" i="3"/>
  <c r="AG99" i="3"/>
  <c r="AH99" i="3"/>
  <c r="AI99" i="3"/>
  <c r="AJ99" i="3"/>
  <c r="AK99" i="3"/>
  <c r="AL99" i="3"/>
  <c r="R100" i="3"/>
  <c r="S100" i="3"/>
  <c r="T100" i="3"/>
  <c r="U100" i="3"/>
  <c r="V100" i="3"/>
  <c r="W100" i="3"/>
  <c r="X100" i="3"/>
  <c r="Y100" i="3"/>
  <c r="Z100" i="3"/>
  <c r="AA100" i="3"/>
  <c r="AB100" i="3"/>
  <c r="AC100" i="3"/>
  <c r="AD100" i="3"/>
  <c r="AE100" i="3"/>
  <c r="AF100" i="3"/>
  <c r="AG100" i="3"/>
  <c r="AH100" i="3"/>
  <c r="AI100" i="3"/>
  <c r="AJ100" i="3"/>
  <c r="AK100" i="3"/>
  <c r="AL100" i="3"/>
  <c r="R81" i="3"/>
  <c r="S81" i="3"/>
  <c r="T81" i="3"/>
  <c r="U81" i="3"/>
  <c r="V81" i="3"/>
  <c r="W81" i="3"/>
  <c r="X81" i="3"/>
  <c r="Y81" i="3"/>
  <c r="Z81" i="3"/>
  <c r="AA81" i="3"/>
  <c r="AB81" i="3"/>
  <c r="AC81" i="3"/>
  <c r="AD81" i="3"/>
  <c r="AE81" i="3"/>
  <c r="AF81" i="3"/>
  <c r="AG81" i="3"/>
  <c r="AH81" i="3"/>
  <c r="AI81" i="3"/>
  <c r="AJ81" i="3"/>
  <c r="AK81" i="3"/>
  <c r="AL81" i="3"/>
  <c r="R82" i="3"/>
  <c r="S82" i="3"/>
  <c r="T82" i="3"/>
  <c r="U82" i="3"/>
  <c r="V82" i="3"/>
  <c r="W82" i="3"/>
  <c r="X82" i="3"/>
  <c r="Y82" i="3"/>
  <c r="Z82" i="3"/>
  <c r="AA82" i="3"/>
  <c r="AB82" i="3"/>
  <c r="AC82" i="3"/>
  <c r="AD82" i="3"/>
  <c r="AE82" i="3"/>
  <c r="AF82" i="3"/>
  <c r="AG82" i="3"/>
  <c r="AH82" i="3"/>
  <c r="AI82" i="3"/>
  <c r="AJ82" i="3"/>
  <c r="AK82" i="3"/>
  <c r="AL82" i="3"/>
  <c r="R85" i="3"/>
  <c r="S85" i="3"/>
  <c r="T85" i="3"/>
  <c r="U85" i="3"/>
  <c r="V85" i="3"/>
  <c r="W85" i="3"/>
  <c r="X85" i="3"/>
  <c r="Y85" i="3"/>
  <c r="Z85" i="3"/>
  <c r="AA85" i="3"/>
  <c r="AB85" i="3"/>
  <c r="AC85" i="3"/>
  <c r="AD85" i="3"/>
  <c r="AE85" i="3"/>
  <c r="AF85" i="3"/>
  <c r="AG85" i="3"/>
  <c r="AH85" i="3"/>
  <c r="AI85" i="3"/>
  <c r="AJ85" i="3"/>
  <c r="AK85" i="3"/>
  <c r="AL85" i="3"/>
  <c r="R86" i="3"/>
  <c r="S86" i="3"/>
  <c r="T86" i="3"/>
  <c r="U86" i="3"/>
  <c r="V86" i="3"/>
  <c r="W86" i="3"/>
  <c r="X86" i="3"/>
  <c r="Y86" i="3"/>
  <c r="Z86" i="3"/>
  <c r="AA86" i="3"/>
  <c r="AB86" i="3"/>
  <c r="AC86" i="3"/>
  <c r="AD86" i="3"/>
  <c r="AE86" i="3"/>
  <c r="AF86" i="3"/>
  <c r="AG86" i="3"/>
  <c r="AH86" i="3"/>
  <c r="AI86" i="3"/>
  <c r="AJ86" i="3"/>
  <c r="AK86" i="3"/>
  <c r="AL86" i="3"/>
  <c r="R87" i="3"/>
  <c r="S87" i="3"/>
  <c r="T87" i="3"/>
  <c r="U87" i="3"/>
  <c r="V87" i="3"/>
  <c r="W87" i="3"/>
  <c r="X87" i="3"/>
  <c r="Y87" i="3"/>
  <c r="Z87" i="3"/>
  <c r="AA87" i="3"/>
  <c r="AB87" i="3"/>
  <c r="AC87" i="3"/>
  <c r="AD87" i="3"/>
  <c r="AE87" i="3"/>
  <c r="AF87" i="3"/>
  <c r="AG87" i="3"/>
  <c r="AH87" i="3"/>
  <c r="AI87" i="3"/>
  <c r="AJ87" i="3"/>
  <c r="AK87" i="3"/>
  <c r="AL87" i="3"/>
  <c r="R88" i="3"/>
  <c r="S88" i="3"/>
  <c r="T88" i="3"/>
  <c r="U88" i="3"/>
  <c r="V88" i="3"/>
  <c r="W88" i="3"/>
  <c r="X88" i="3"/>
  <c r="Y88" i="3"/>
  <c r="Z88" i="3"/>
  <c r="AA88" i="3"/>
  <c r="AB88" i="3"/>
  <c r="AC88" i="3"/>
  <c r="AD88" i="3"/>
  <c r="AE88" i="3"/>
  <c r="AF88" i="3"/>
  <c r="AG88" i="3"/>
  <c r="AH88" i="3"/>
  <c r="AI88" i="3"/>
  <c r="AJ88" i="3"/>
  <c r="AK88" i="3"/>
  <c r="AL88" i="3"/>
  <c r="R89" i="3"/>
  <c r="S89" i="3"/>
  <c r="T89" i="3"/>
  <c r="U89" i="3"/>
  <c r="V89" i="3"/>
  <c r="W89" i="3"/>
  <c r="X89" i="3"/>
  <c r="Y89" i="3"/>
  <c r="Z89" i="3"/>
  <c r="AA89" i="3"/>
  <c r="AB89" i="3"/>
  <c r="AC89" i="3"/>
  <c r="AD89" i="3"/>
  <c r="AE89" i="3"/>
  <c r="AF89" i="3"/>
  <c r="AG89" i="3"/>
  <c r="AH89" i="3"/>
  <c r="AI89" i="3"/>
  <c r="AJ89" i="3"/>
  <c r="AK89" i="3"/>
  <c r="AL89" i="3"/>
  <c r="R90" i="3"/>
  <c r="S90" i="3"/>
  <c r="T90" i="3"/>
  <c r="U90" i="3"/>
  <c r="V90" i="3"/>
  <c r="W90" i="3"/>
  <c r="X90" i="3"/>
  <c r="Y90" i="3"/>
  <c r="Z90" i="3"/>
  <c r="AA90" i="3"/>
  <c r="AB90" i="3"/>
  <c r="AC90" i="3"/>
  <c r="AD90" i="3"/>
  <c r="AE90" i="3"/>
  <c r="AF90" i="3"/>
  <c r="AG90" i="3"/>
  <c r="AH90" i="3"/>
  <c r="AI90" i="3"/>
  <c r="AJ90" i="3"/>
  <c r="AK90" i="3"/>
  <c r="AL90" i="3"/>
  <c r="R91" i="3"/>
  <c r="S91" i="3"/>
  <c r="T91" i="3"/>
  <c r="U91" i="3"/>
  <c r="V91" i="3"/>
  <c r="W91" i="3"/>
  <c r="X91" i="3"/>
  <c r="Y91" i="3"/>
  <c r="Z91" i="3"/>
  <c r="AA91" i="3"/>
  <c r="AB91" i="3"/>
  <c r="AC91" i="3"/>
  <c r="AD91" i="3"/>
  <c r="AE91" i="3"/>
  <c r="AF91" i="3"/>
  <c r="AG91" i="3"/>
  <c r="AH91" i="3"/>
  <c r="AI91" i="3"/>
  <c r="AJ91" i="3"/>
  <c r="AK91" i="3"/>
  <c r="AL91" i="3"/>
  <c r="R92" i="3"/>
  <c r="S92" i="3"/>
  <c r="T92" i="3"/>
  <c r="U92" i="3"/>
  <c r="V92" i="3"/>
  <c r="W92" i="3"/>
  <c r="X92" i="3"/>
  <c r="Y92" i="3"/>
  <c r="Z92" i="3"/>
  <c r="AA92" i="3"/>
  <c r="AB92" i="3"/>
  <c r="AC92" i="3"/>
  <c r="AD92" i="3"/>
  <c r="AE92" i="3"/>
  <c r="AF92" i="3"/>
  <c r="AG92" i="3"/>
  <c r="AH92" i="3"/>
  <c r="AI92" i="3"/>
  <c r="AJ92" i="3"/>
  <c r="AK92" i="3"/>
  <c r="AL92" i="3"/>
  <c r="R72" i="3"/>
  <c r="S72" i="3"/>
  <c r="T72" i="3"/>
  <c r="U72" i="3"/>
  <c r="V72" i="3"/>
  <c r="W72" i="3"/>
  <c r="X72" i="3"/>
  <c r="Y72" i="3"/>
  <c r="Z72" i="3"/>
  <c r="AA72" i="3"/>
  <c r="AB72" i="3"/>
  <c r="AC72" i="3"/>
  <c r="AD72" i="3"/>
  <c r="AE72" i="3"/>
  <c r="AF72" i="3"/>
  <c r="AG72" i="3"/>
  <c r="AH72" i="3"/>
  <c r="AI72" i="3"/>
  <c r="AJ72" i="3"/>
  <c r="AK72" i="3"/>
  <c r="AL72" i="3"/>
  <c r="R73" i="3"/>
  <c r="S73" i="3"/>
  <c r="T73" i="3"/>
  <c r="U73" i="3"/>
  <c r="V73" i="3"/>
  <c r="W73" i="3"/>
  <c r="X73" i="3"/>
  <c r="Y73" i="3"/>
  <c r="Z73" i="3"/>
  <c r="AA73" i="3"/>
  <c r="AB73" i="3"/>
  <c r="AC73" i="3"/>
  <c r="AD73" i="3"/>
  <c r="AE73" i="3"/>
  <c r="AF73" i="3"/>
  <c r="AG73" i="3"/>
  <c r="AH73" i="3"/>
  <c r="AI73" i="3"/>
  <c r="AJ73" i="3"/>
  <c r="AK73" i="3"/>
  <c r="AL73" i="3"/>
  <c r="R74" i="3"/>
  <c r="S74" i="3"/>
  <c r="T74" i="3"/>
  <c r="U74" i="3"/>
  <c r="V74" i="3"/>
  <c r="W74" i="3"/>
  <c r="X74" i="3"/>
  <c r="Y74" i="3"/>
  <c r="Z74" i="3"/>
  <c r="AA74" i="3"/>
  <c r="AB74" i="3"/>
  <c r="AC74" i="3"/>
  <c r="AD74" i="3"/>
  <c r="AE74" i="3"/>
  <c r="AF74" i="3"/>
  <c r="AG74" i="3"/>
  <c r="AH74" i="3"/>
  <c r="AI74" i="3"/>
  <c r="AJ74" i="3"/>
  <c r="AK74" i="3"/>
  <c r="AL74" i="3"/>
  <c r="R63" i="3"/>
  <c r="S63" i="3"/>
  <c r="T63" i="3"/>
  <c r="U63" i="3"/>
  <c r="V63" i="3"/>
  <c r="W63" i="3"/>
  <c r="X63" i="3"/>
  <c r="Y63" i="3"/>
  <c r="Z63" i="3"/>
  <c r="AA63" i="3"/>
  <c r="AB63" i="3"/>
  <c r="AC63" i="3"/>
  <c r="AD63" i="3"/>
  <c r="AE63" i="3"/>
  <c r="AF63" i="3"/>
  <c r="AG63" i="3"/>
  <c r="AH63" i="3"/>
  <c r="AI63" i="3"/>
  <c r="AJ63" i="3"/>
  <c r="AK63" i="3"/>
  <c r="AL63" i="3"/>
  <c r="R64" i="3"/>
  <c r="S64" i="3"/>
  <c r="T64" i="3"/>
  <c r="U64" i="3"/>
  <c r="V64" i="3"/>
  <c r="W64" i="3"/>
  <c r="X64" i="3"/>
  <c r="Y64" i="3"/>
  <c r="Z64" i="3"/>
  <c r="AA64" i="3"/>
  <c r="AB64" i="3"/>
  <c r="AC64" i="3"/>
  <c r="AD64" i="3"/>
  <c r="AE64" i="3"/>
  <c r="AF64" i="3"/>
  <c r="AG64" i="3"/>
  <c r="AH64" i="3"/>
  <c r="AI64" i="3"/>
  <c r="AJ64" i="3"/>
  <c r="AK64" i="3"/>
  <c r="AL64" i="3"/>
  <c r="R65" i="3"/>
  <c r="S65" i="3"/>
  <c r="T65" i="3"/>
  <c r="U65" i="3"/>
  <c r="V65" i="3"/>
  <c r="W65" i="3"/>
  <c r="X65" i="3"/>
  <c r="Y65" i="3"/>
  <c r="Z65" i="3"/>
  <c r="AA65" i="3"/>
  <c r="AB65" i="3"/>
  <c r="AC65" i="3"/>
  <c r="AD65" i="3"/>
  <c r="AE65" i="3"/>
  <c r="AF65" i="3"/>
  <c r="AG65" i="3"/>
  <c r="AH65" i="3"/>
  <c r="AI65" i="3"/>
  <c r="AJ65" i="3"/>
  <c r="AK65" i="3"/>
  <c r="AL65" i="3"/>
  <c r="R66" i="3"/>
  <c r="S66" i="3"/>
  <c r="T66" i="3"/>
  <c r="U66" i="3"/>
  <c r="V66" i="3"/>
  <c r="W66" i="3"/>
  <c r="X66" i="3"/>
  <c r="Y66" i="3"/>
  <c r="Z66" i="3"/>
  <c r="AA66" i="3"/>
  <c r="AB66" i="3"/>
  <c r="AC66" i="3"/>
  <c r="AD66" i="3"/>
  <c r="AE66" i="3"/>
  <c r="AF66" i="3"/>
  <c r="AG66" i="3"/>
  <c r="AH66" i="3"/>
  <c r="AI66" i="3"/>
  <c r="AJ66" i="3"/>
  <c r="AK66" i="3"/>
  <c r="AL66" i="3"/>
  <c r="R67" i="3"/>
  <c r="S67" i="3"/>
  <c r="T67" i="3"/>
  <c r="U67" i="3"/>
  <c r="V67" i="3"/>
  <c r="W67" i="3"/>
  <c r="X67" i="3"/>
  <c r="Y67" i="3"/>
  <c r="Z67" i="3"/>
  <c r="AA67" i="3"/>
  <c r="AB67" i="3"/>
  <c r="AC67" i="3"/>
  <c r="AD67" i="3"/>
  <c r="AE67" i="3"/>
  <c r="AF67" i="3"/>
  <c r="AG67" i="3"/>
  <c r="AH67" i="3"/>
  <c r="AI67" i="3"/>
  <c r="AJ67" i="3"/>
  <c r="AK67" i="3"/>
  <c r="AL67" i="3"/>
  <c r="R47" i="3"/>
  <c r="S47" i="3"/>
  <c r="T47" i="3"/>
  <c r="U47" i="3"/>
  <c r="V47" i="3"/>
  <c r="W47" i="3"/>
  <c r="X47" i="3"/>
  <c r="Y47" i="3"/>
  <c r="Z47" i="3"/>
  <c r="AA47" i="3"/>
  <c r="AB47" i="3"/>
  <c r="AC47" i="3"/>
  <c r="AD47" i="3"/>
  <c r="AE47" i="3"/>
  <c r="AF47" i="3"/>
  <c r="AG47" i="3"/>
  <c r="AH47" i="3"/>
  <c r="AI47" i="3"/>
  <c r="AJ47" i="3"/>
  <c r="AK47" i="3"/>
  <c r="AL47" i="3"/>
  <c r="R50" i="3"/>
  <c r="S50" i="3"/>
  <c r="T50" i="3"/>
  <c r="U50" i="3"/>
  <c r="V50" i="3"/>
  <c r="W50" i="3"/>
  <c r="X50" i="3"/>
  <c r="Y50" i="3"/>
  <c r="Z50" i="3"/>
  <c r="AA50" i="3"/>
  <c r="AB50" i="3"/>
  <c r="AC50" i="3"/>
  <c r="AD50" i="3"/>
  <c r="AE50" i="3"/>
  <c r="AF50" i="3"/>
  <c r="AG50" i="3"/>
  <c r="AH50" i="3"/>
  <c r="AI50" i="3"/>
  <c r="AJ50" i="3"/>
  <c r="AK50" i="3"/>
  <c r="AL50" i="3"/>
  <c r="R52" i="3"/>
  <c r="S52" i="3"/>
  <c r="T52" i="3"/>
  <c r="U52" i="3"/>
  <c r="V52" i="3"/>
  <c r="W52" i="3"/>
  <c r="X52" i="3"/>
  <c r="Y52" i="3"/>
  <c r="Z52" i="3"/>
  <c r="AA52" i="3"/>
  <c r="AB52" i="3"/>
  <c r="AC52" i="3"/>
  <c r="AD52" i="3"/>
  <c r="AE52" i="3"/>
  <c r="AF52" i="3"/>
  <c r="AG52" i="3"/>
  <c r="AH52" i="3"/>
  <c r="AI52" i="3"/>
  <c r="AJ52" i="3"/>
  <c r="AK52" i="3"/>
  <c r="AL52" i="3"/>
  <c r="R53" i="3"/>
  <c r="S53" i="3"/>
  <c r="T53" i="3"/>
  <c r="U53" i="3"/>
  <c r="V53" i="3"/>
  <c r="W53" i="3"/>
  <c r="X53" i="3"/>
  <c r="Y53" i="3"/>
  <c r="Z53" i="3"/>
  <c r="AA53" i="3"/>
  <c r="AB53" i="3"/>
  <c r="AC53" i="3"/>
  <c r="AD53" i="3"/>
  <c r="AE53" i="3"/>
  <c r="AF53" i="3"/>
  <c r="AG53" i="3"/>
  <c r="AH53" i="3"/>
  <c r="AI53" i="3"/>
  <c r="AJ53" i="3"/>
  <c r="AK53" i="3"/>
  <c r="AL53" i="3"/>
  <c r="R54" i="3"/>
  <c r="S54" i="3"/>
  <c r="T54" i="3"/>
  <c r="U54" i="3"/>
  <c r="V54" i="3"/>
  <c r="W54" i="3"/>
  <c r="X54" i="3"/>
  <c r="Y54" i="3"/>
  <c r="Z54" i="3"/>
  <c r="AA54" i="3"/>
  <c r="AB54" i="3"/>
  <c r="AC54" i="3"/>
  <c r="AD54" i="3"/>
  <c r="AE54" i="3"/>
  <c r="AF54" i="3"/>
  <c r="AG54" i="3"/>
  <c r="AH54" i="3"/>
  <c r="AI54" i="3"/>
  <c r="AJ54" i="3"/>
  <c r="AK54" i="3"/>
  <c r="AL54" i="3"/>
  <c r="R56" i="3"/>
  <c r="S56" i="3"/>
  <c r="T56" i="3"/>
  <c r="U56" i="3"/>
  <c r="V56" i="3"/>
  <c r="W56" i="3"/>
  <c r="X56" i="3"/>
  <c r="Y56" i="3"/>
  <c r="Z56" i="3"/>
  <c r="AA56" i="3"/>
  <c r="AB56" i="3"/>
  <c r="AC56" i="3"/>
  <c r="AD56" i="3"/>
  <c r="AE56" i="3"/>
  <c r="AF56" i="3"/>
  <c r="AG56" i="3"/>
  <c r="AH56" i="3"/>
  <c r="AI56" i="3"/>
  <c r="AJ56" i="3"/>
  <c r="AK56" i="3"/>
  <c r="AL56" i="3"/>
  <c r="R57" i="3"/>
  <c r="S57" i="3"/>
  <c r="T57" i="3"/>
  <c r="U57" i="3"/>
  <c r="V57" i="3"/>
  <c r="W57" i="3"/>
  <c r="X57" i="3"/>
  <c r="Y57" i="3"/>
  <c r="Z57" i="3"/>
  <c r="AA57" i="3"/>
  <c r="AB57" i="3"/>
  <c r="AC57" i="3"/>
  <c r="AD57" i="3"/>
  <c r="AE57" i="3"/>
  <c r="AF57" i="3"/>
  <c r="AG57" i="3"/>
  <c r="AH57" i="3"/>
  <c r="AI57" i="3"/>
  <c r="AJ57" i="3"/>
  <c r="AK57" i="3"/>
  <c r="AL57" i="3"/>
  <c r="R58" i="3"/>
  <c r="S58" i="3"/>
  <c r="T58" i="3"/>
  <c r="U58" i="3"/>
  <c r="V58" i="3"/>
  <c r="W58" i="3"/>
  <c r="X58" i="3"/>
  <c r="Y58" i="3"/>
  <c r="Z58" i="3"/>
  <c r="AA58" i="3"/>
  <c r="AB58" i="3"/>
  <c r="AC58" i="3"/>
  <c r="AD58" i="3"/>
  <c r="AE58" i="3"/>
  <c r="AF58" i="3"/>
  <c r="AG58" i="3"/>
  <c r="AH58" i="3"/>
  <c r="AI58" i="3"/>
  <c r="AJ58" i="3"/>
  <c r="AK58" i="3"/>
  <c r="AL58" i="3"/>
  <c r="R59" i="3"/>
  <c r="S59" i="3"/>
  <c r="T59" i="3"/>
  <c r="U59" i="3"/>
  <c r="V59" i="3"/>
  <c r="W59" i="3"/>
  <c r="X59" i="3"/>
  <c r="Y59" i="3"/>
  <c r="Z59" i="3"/>
  <c r="AA59" i="3"/>
  <c r="AB59" i="3"/>
  <c r="AC59" i="3"/>
  <c r="AD59" i="3"/>
  <c r="AE59" i="3"/>
  <c r="AF59" i="3"/>
  <c r="AG59" i="3"/>
  <c r="AH59" i="3"/>
  <c r="AI59" i="3"/>
  <c r="AJ59" i="3"/>
  <c r="AK59" i="3"/>
  <c r="AL59" i="3"/>
  <c r="R23" i="3"/>
  <c r="S23" i="3"/>
  <c r="T23" i="3"/>
  <c r="U23" i="3"/>
  <c r="V23" i="3"/>
  <c r="W23" i="3"/>
  <c r="X23" i="3"/>
  <c r="Y23" i="3"/>
  <c r="Z23" i="3"/>
  <c r="AA23" i="3"/>
  <c r="AB23" i="3"/>
  <c r="AC23" i="3"/>
  <c r="AD23" i="3"/>
  <c r="AE23" i="3"/>
  <c r="AF23" i="3"/>
  <c r="AG23" i="3"/>
  <c r="AH23" i="3"/>
  <c r="AI23" i="3"/>
  <c r="AJ23" i="3"/>
  <c r="AK23" i="3"/>
  <c r="AL23" i="3"/>
  <c r="Q4" i="1" l="1"/>
  <c r="V16" i="1"/>
  <c r="P23" i="3" l="1"/>
  <c r="AN104" i="3"/>
  <c r="AN105" i="3"/>
  <c r="AN106" i="3"/>
  <c r="AN107" i="3"/>
  <c r="AN103" i="3"/>
  <c r="AN96" i="3"/>
  <c r="AN97" i="3"/>
  <c r="AN98" i="3"/>
  <c r="AN99" i="3"/>
  <c r="AN100" i="3"/>
  <c r="AN95" i="3"/>
  <c r="AN80" i="3"/>
  <c r="AN81" i="3"/>
  <c r="AN82" i="3"/>
  <c r="AN83" i="3"/>
  <c r="AN84" i="3"/>
  <c r="AN85" i="3"/>
  <c r="AN86" i="3"/>
  <c r="AN87" i="3"/>
  <c r="AN88" i="3"/>
  <c r="AN89" i="3"/>
  <c r="AN90" i="3"/>
  <c r="AN91" i="3"/>
  <c r="AN92" i="3"/>
  <c r="AN79" i="3"/>
  <c r="P80" i="3"/>
  <c r="P81" i="3"/>
  <c r="P82" i="3"/>
  <c r="P83" i="3"/>
  <c r="P84" i="3"/>
  <c r="P85" i="3"/>
  <c r="P86" i="3"/>
  <c r="P87" i="3"/>
  <c r="P88" i="3"/>
  <c r="P89" i="3"/>
  <c r="P90" i="3"/>
  <c r="P91" i="3"/>
  <c r="P92" i="3"/>
  <c r="P95" i="3"/>
  <c r="P96" i="3"/>
  <c r="P97" i="3"/>
  <c r="P98" i="3"/>
  <c r="P99" i="3"/>
  <c r="P100" i="3"/>
  <c r="P103" i="3"/>
  <c r="P104" i="3"/>
  <c r="P105" i="3"/>
  <c r="P106" i="3"/>
  <c r="P107" i="3"/>
  <c r="P79" i="3"/>
  <c r="P46" i="3"/>
  <c r="P47" i="3"/>
  <c r="P48" i="3"/>
  <c r="P49" i="3"/>
  <c r="P50" i="3"/>
  <c r="P51" i="3"/>
  <c r="P52" i="3"/>
  <c r="P53" i="3"/>
  <c r="P54" i="3"/>
  <c r="P55" i="3"/>
  <c r="P56" i="3"/>
  <c r="P57" i="3"/>
  <c r="P58" i="3"/>
  <c r="P59" i="3"/>
  <c r="P62" i="3"/>
  <c r="P63" i="3"/>
  <c r="P64" i="3"/>
  <c r="P65" i="3"/>
  <c r="P66" i="3"/>
  <c r="P67" i="3"/>
  <c r="P70" i="3"/>
  <c r="P71" i="3"/>
  <c r="P72" i="3"/>
  <c r="P73" i="3"/>
  <c r="P74" i="3"/>
  <c r="AN51" i="3"/>
  <c r="AN52" i="3"/>
  <c r="AN53" i="3"/>
  <c r="AN54" i="3"/>
  <c r="AN55" i="3"/>
  <c r="AN56" i="3"/>
  <c r="AN57" i="3"/>
  <c r="AN58" i="3"/>
  <c r="AN59" i="3"/>
  <c r="T78" i="3"/>
  <c r="U78" i="3" s="1"/>
  <c r="AN71" i="3"/>
  <c r="AN72" i="3"/>
  <c r="AN73" i="3"/>
  <c r="AN74" i="3"/>
  <c r="P38" i="3"/>
  <c r="P39" i="3"/>
  <c r="P40" i="3"/>
  <c r="P41" i="3"/>
  <c r="P42" i="3"/>
  <c r="AN38" i="3"/>
  <c r="AN39" i="3"/>
  <c r="AN40" i="3"/>
  <c r="AN41" i="3"/>
  <c r="AN42" i="3"/>
  <c r="AN27" i="3"/>
  <c r="AN28" i="3"/>
  <c r="AN29" i="3"/>
  <c r="AN30" i="3"/>
  <c r="AN31" i="3"/>
  <c r="AN32" i="3"/>
  <c r="AN3" i="3"/>
  <c r="AN4" i="3"/>
  <c r="AN5" i="3"/>
  <c r="AN6" i="3"/>
  <c r="AN7" i="3"/>
  <c r="AN8" i="3"/>
  <c r="AN9" i="3"/>
  <c r="AN10" i="3"/>
  <c r="AN11" i="3"/>
  <c r="AN12" i="3"/>
  <c r="AN13" i="3"/>
  <c r="AN14" i="3"/>
  <c r="AN15" i="3"/>
  <c r="AN16" i="3"/>
  <c r="AN17" i="3"/>
  <c r="AN18" i="3"/>
  <c r="AN19" i="3"/>
  <c r="AN20" i="3"/>
  <c r="AN21" i="3"/>
  <c r="AN22" i="3"/>
  <c r="AN23" i="3"/>
  <c r="P27" i="3"/>
  <c r="P28" i="3"/>
  <c r="P29" i="3"/>
  <c r="P30" i="3"/>
  <c r="P31" i="3"/>
  <c r="P32" i="3"/>
  <c r="P3" i="3"/>
  <c r="P4" i="3"/>
  <c r="P5" i="3"/>
  <c r="P6" i="3"/>
  <c r="P7" i="3"/>
  <c r="P8" i="3"/>
  <c r="P9" i="3"/>
  <c r="P10" i="3"/>
  <c r="P11" i="3"/>
  <c r="P12" i="3"/>
  <c r="P13" i="3"/>
  <c r="P14" i="3"/>
  <c r="P15" i="3"/>
  <c r="P16" i="3"/>
  <c r="P17" i="3"/>
  <c r="P18" i="3"/>
  <c r="P19" i="3"/>
  <c r="P20" i="3"/>
  <c r="P21" i="3"/>
  <c r="P22" i="3"/>
  <c r="K134" i="1"/>
  <c r="K121" i="1"/>
  <c r="K96" i="1"/>
  <c r="K82" i="1"/>
  <c r="K83" i="1"/>
  <c r="K84" i="1"/>
  <c r="N57" i="1"/>
  <c r="N58" i="1"/>
  <c r="N59" i="1"/>
  <c r="K56" i="1"/>
  <c r="N56" i="1"/>
  <c r="N55" i="1"/>
  <c r="N86" i="1"/>
  <c r="N60" i="1"/>
  <c r="N61" i="1"/>
  <c r="N62" i="1"/>
  <c r="N63" i="1"/>
  <c r="N64" i="1"/>
  <c r="N65" i="1"/>
  <c r="N66" i="1"/>
  <c r="N67" i="1"/>
  <c r="N68" i="1"/>
  <c r="N69" i="1"/>
  <c r="N70" i="1"/>
  <c r="G86" i="1"/>
  <c r="G87" i="1"/>
  <c r="G58" i="1"/>
  <c r="G59" i="1"/>
  <c r="G60" i="1"/>
  <c r="G61" i="1"/>
  <c r="G62" i="1"/>
  <c r="G63" i="1"/>
  <c r="G64" i="1"/>
  <c r="G65" i="1"/>
  <c r="G66" i="1"/>
  <c r="G67" i="1"/>
  <c r="G68" i="1"/>
  <c r="G69" i="1"/>
  <c r="G70" i="1"/>
  <c r="G55" i="1"/>
  <c r="G56" i="1"/>
  <c r="G57" i="1"/>
  <c r="G54" i="1"/>
  <c r="T18" i="3" l="1"/>
  <c r="Z18" i="3"/>
  <c r="AF18" i="3"/>
  <c r="AL18" i="3"/>
  <c r="U18" i="3"/>
  <c r="AA18" i="3"/>
  <c r="AG18" i="3"/>
  <c r="Y18" i="3"/>
  <c r="AI18" i="3"/>
  <c r="R18" i="3"/>
  <c r="AB18" i="3"/>
  <c r="AJ18" i="3"/>
  <c r="S18" i="3"/>
  <c r="AC18" i="3"/>
  <c r="AK18" i="3"/>
  <c r="V18" i="3"/>
  <c r="AD18" i="3"/>
  <c r="W18" i="3"/>
  <c r="AE18" i="3"/>
  <c r="X18" i="3"/>
  <c r="AH18" i="3"/>
  <c r="T12" i="3"/>
  <c r="Z12" i="3"/>
  <c r="AF12" i="3"/>
  <c r="AL12" i="3"/>
  <c r="U12" i="3"/>
  <c r="AA12" i="3"/>
  <c r="AG12" i="3"/>
  <c r="V12" i="3"/>
  <c r="W12" i="3"/>
  <c r="AE12" i="3"/>
  <c r="X12" i="3"/>
  <c r="AH12" i="3"/>
  <c r="Y12" i="3"/>
  <c r="AI12" i="3"/>
  <c r="AB12" i="3"/>
  <c r="AJ12" i="3"/>
  <c r="R12" i="3"/>
  <c r="AC12" i="3"/>
  <c r="AK12" i="3"/>
  <c r="S12" i="3"/>
  <c r="AD12" i="3"/>
  <c r="W6" i="3"/>
  <c r="AC6" i="3"/>
  <c r="AI6" i="3"/>
  <c r="R6" i="3"/>
  <c r="X6" i="3"/>
  <c r="AD6" i="3"/>
  <c r="AJ6" i="3"/>
  <c r="S6" i="3"/>
  <c r="Y6" i="3"/>
  <c r="AE6" i="3"/>
  <c r="AK6" i="3"/>
  <c r="Z6" i="3"/>
  <c r="AL6" i="3"/>
  <c r="AA6" i="3"/>
  <c r="AB6" i="3"/>
  <c r="T6" i="3"/>
  <c r="AF6" i="3"/>
  <c r="U6" i="3"/>
  <c r="AG6" i="3"/>
  <c r="V6" i="3"/>
  <c r="AH6" i="3"/>
  <c r="W16" i="3"/>
  <c r="AC16" i="3"/>
  <c r="AI16" i="3"/>
  <c r="R16" i="3"/>
  <c r="X16" i="3"/>
  <c r="AD16" i="3"/>
  <c r="AJ16" i="3"/>
  <c r="T16" i="3"/>
  <c r="AB16" i="3"/>
  <c r="AL16" i="3"/>
  <c r="U16" i="3"/>
  <c r="AE16" i="3"/>
  <c r="V16" i="3"/>
  <c r="AF16" i="3"/>
  <c r="Y16" i="3"/>
  <c r="AG16" i="3"/>
  <c r="Z16" i="3"/>
  <c r="AH16" i="3"/>
  <c r="S16" i="3"/>
  <c r="AA16" i="3"/>
  <c r="AK16" i="3"/>
  <c r="W10" i="3"/>
  <c r="AC10" i="3"/>
  <c r="AI10" i="3"/>
  <c r="R10" i="3"/>
  <c r="X10" i="3"/>
  <c r="AD10" i="3"/>
  <c r="AJ10" i="3"/>
  <c r="S10" i="3"/>
  <c r="Y10" i="3"/>
  <c r="AE10" i="3"/>
  <c r="AK10" i="3"/>
  <c r="AA10" i="3"/>
  <c r="T10" i="3"/>
  <c r="AF10" i="3"/>
  <c r="U10" i="3"/>
  <c r="AG10" i="3"/>
  <c r="V10" i="3"/>
  <c r="AH10" i="3"/>
  <c r="Z10" i="3"/>
  <c r="AL10" i="3"/>
  <c r="AB10" i="3"/>
  <c r="W21" i="3"/>
  <c r="AC21" i="3"/>
  <c r="AI21" i="3"/>
  <c r="R21" i="3"/>
  <c r="X21" i="3"/>
  <c r="AD21" i="3"/>
  <c r="AJ21" i="3"/>
  <c r="Z21" i="3"/>
  <c r="AH21" i="3"/>
  <c r="S21" i="3"/>
  <c r="AA21" i="3"/>
  <c r="AK21" i="3"/>
  <c r="T21" i="3"/>
  <c r="AB21" i="3"/>
  <c r="AL21" i="3"/>
  <c r="U21" i="3"/>
  <c r="AE21" i="3"/>
  <c r="V21" i="3"/>
  <c r="AF21" i="3"/>
  <c r="Y21" i="3"/>
  <c r="AG21" i="3"/>
  <c r="T3" i="3"/>
  <c r="Z3" i="3"/>
  <c r="AF3" i="3"/>
  <c r="AL3" i="3"/>
  <c r="U3" i="3"/>
  <c r="AA3" i="3"/>
  <c r="AG3" i="3"/>
  <c r="V3" i="3"/>
  <c r="AB3" i="3"/>
  <c r="AH3" i="3"/>
  <c r="W3" i="3"/>
  <c r="AI3" i="3"/>
  <c r="X3" i="3"/>
  <c r="AJ3" i="3"/>
  <c r="Y3" i="3"/>
  <c r="AK3" i="3"/>
  <c r="AC3" i="3"/>
  <c r="R3" i="3"/>
  <c r="AD3" i="3"/>
  <c r="S3" i="3"/>
  <c r="AE3" i="3"/>
  <c r="T20" i="3"/>
  <c r="Z20" i="3"/>
  <c r="AF20" i="3"/>
  <c r="AL20" i="3"/>
  <c r="U20" i="3"/>
  <c r="AA20" i="3"/>
  <c r="AG20" i="3"/>
  <c r="S20" i="3"/>
  <c r="AC20" i="3"/>
  <c r="AK20" i="3"/>
  <c r="V20" i="3"/>
  <c r="AD20" i="3"/>
  <c r="W20" i="3"/>
  <c r="AE20" i="3"/>
  <c r="X20" i="3"/>
  <c r="AH20" i="3"/>
  <c r="Y20" i="3"/>
  <c r="AI20" i="3"/>
  <c r="R20" i="3"/>
  <c r="AB20" i="3"/>
  <c r="AJ20" i="3"/>
  <c r="T8" i="3"/>
  <c r="Z8" i="3"/>
  <c r="AF8" i="3"/>
  <c r="AL8" i="3"/>
  <c r="U8" i="3"/>
  <c r="AA8" i="3"/>
  <c r="AG8" i="3"/>
  <c r="V8" i="3"/>
  <c r="AB8" i="3"/>
  <c r="AH8" i="3"/>
  <c r="AC8" i="3"/>
  <c r="R8" i="3"/>
  <c r="AD8" i="3"/>
  <c r="S8" i="3"/>
  <c r="AE8" i="3"/>
  <c r="W8" i="3"/>
  <c r="AI8" i="3"/>
  <c r="X8" i="3"/>
  <c r="AJ8" i="3"/>
  <c r="Y8" i="3"/>
  <c r="AK8" i="3"/>
  <c r="W19" i="3"/>
  <c r="AC19" i="3"/>
  <c r="AI19" i="3"/>
  <c r="R19" i="3"/>
  <c r="X19" i="3"/>
  <c r="AD19" i="3"/>
  <c r="AJ19" i="3"/>
  <c r="V19" i="3"/>
  <c r="AF19" i="3"/>
  <c r="Y19" i="3"/>
  <c r="AG19" i="3"/>
  <c r="Z19" i="3"/>
  <c r="AH19" i="3"/>
  <c r="S19" i="3"/>
  <c r="AA19" i="3"/>
  <c r="AK19" i="3"/>
  <c r="T19" i="3"/>
  <c r="AB19" i="3"/>
  <c r="AL19" i="3"/>
  <c r="U19" i="3"/>
  <c r="AE19" i="3"/>
  <c r="W30" i="3"/>
  <c r="R30" i="3"/>
  <c r="X30" i="3"/>
  <c r="AD30" i="3"/>
  <c r="AJ30" i="3"/>
  <c r="S30" i="3"/>
  <c r="Y30" i="3"/>
  <c r="AE30" i="3"/>
  <c r="AK30" i="3"/>
  <c r="T30" i="3"/>
  <c r="Z30" i="3"/>
  <c r="AF30" i="3"/>
  <c r="AL30" i="3"/>
  <c r="U30" i="3"/>
  <c r="AA30" i="3"/>
  <c r="AG30" i="3"/>
  <c r="V30" i="3"/>
  <c r="AB30" i="3"/>
  <c r="AH30" i="3"/>
  <c r="AC30" i="3"/>
  <c r="AI30" i="3"/>
  <c r="U31" i="3"/>
  <c r="AA31" i="3"/>
  <c r="AG31" i="3"/>
  <c r="V31" i="3"/>
  <c r="AB31" i="3"/>
  <c r="AH31" i="3"/>
  <c r="W31" i="3"/>
  <c r="AC31" i="3"/>
  <c r="AI31" i="3"/>
  <c r="R31" i="3"/>
  <c r="X31" i="3"/>
  <c r="AD31" i="3"/>
  <c r="AJ31" i="3"/>
  <c r="S31" i="3"/>
  <c r="Y31" i="3"/>
  <c r="AE31" i="3"/>
  <c r="AK31" i="3"/>
  <c r="T31" i="3"/>
  <c r="Z31" i="3"/>
  <c r="AF31" i="3"/>
  <c r="AL31" i="3"/>
  <c r="R32" i="3"/>
  <c r="AD32" i="3"/>
  <c r="AJ32" i="3"/>
  <c r="S32" i="3"/>
  <c r="Y32" i="3"/>
  <c r="AE32" i="3"/>
  <c r="AK32" i="3"/>
  <c r="T32" i="3"/>
  <c r="Z32" i="3"/>
  <c r="AF32" i="3"/>
  <c r="AL32" i="3"/>
  <c r="U32" i="3"/>
  <c r="AA32" i="3"/>
  <c r="AG32" i="3"/>
  <c r="V32" i="3"/>
  <c r="AB32" i="3"/>
  <c r="AH32" i="3"/>
  <c r="W32" i="3"/>
  <c r="AC32" i="3"/>
  <c r="AI32" i="3"/>
  <c r="X32" i="3"/>
  <c r="V40" i="3"/>
  <c r="AB40" i="3"/>
  <c r="AH40" i="3"/>
  <c r="W40" i="3"/>
  <c r="AC40" i="3"/>
  <c r="AI40" i="3"/>
  <c r="R40" i="3"/>
  <c r="X40" i="3"/>
  <c r="AD40" i="3"/>
  <c r="AJ40" i="3"/>
  <c r="S40" i="3"/>
  <c r="Y40" i="3"/>
  <c r="AE40" i="3"/>
  <c r="AK40" i="3"/>
  <c r="T40" i="3"/>
  <c r="Z40" i="3"/>
  <c r="AF40" i="3"/>
  <c r="AL40" i="3"/>
  <c r="U40" i="3"/>
  <c r="AA40" i="3"/>
  <c r="AG40" i="3"/>
  <c r="R39" i="3"/>
  <c r="S39" i="3"/>
  <c r="Y39" i="3"/>
  <c r="AE39" i="3"/>
  <c r="AK39" i="3"/>
  <c r="T39" i="3"/>
  <c r="Z39" i="3"/>
  <c r="AF39" i="3"/>
  <c r="AL39" i="3"/>
  <c r="U39" i="3"/>
  <c r="AA39" i="3"/>
  <c r="AG39" i="3"/>
  <c r="V39" i="3"/>
  <c r="AB39" i="3"/>
  <c r="AH39" i="3"/>
  <c r="W39" i="3"/>
  <c r="AC39" i="3"/>
  <c r="AI39" i="3"/>
  <c r="X39" i="3"/>
  <c r="AD39" i="3"/>
  <c r="AJ39" i="3"/>
  <c r="S42" i="3"/>
  <c r="Y42" i="3"/>
  <c r="AE42" i="3"/>
  <c r="AK42" i="3"/>
  <c r="T42" i="3"/>
  <c r="Z42" i="3"/>
  <c r="AF42" i="3"/>
  <c r="AL42" i="3"/>
  <c r="U42" i="3"/>
  <c r="AA42" i="3"/>
  <c r="AG42" i="3"/>
  <c r="V42" i="3"/>
  <c r="AB42" i="3"/>
  <c r="AH42" i="3"/>
  <c r="W42" i="3"/>
  <c r="AC42" i="3"/>
  <c r="AI42" i="3"/>
  <c r="R42" i="3"/>
  <c r="X42" i="3"/>
  <c r="AD42" i="3"/>
  <c r="AJ42" i="3"/>
  <c r="V48" i="3"/>
  <c r="AB48" i="3"/>
  <c r="AH48" i="3"/>
  <c r="AI48" i="3"/>
  <c r="W48" i="3"/>
  <c r="R48" i="3"/>
  <c r="X48" i="3"/>
  <c r="AD48" i="3"/>
  <c r="AJ48" i="3"/>
  <c r="S48" i="3"/>
  <c r="Y48" i="3"/>
  <c r="AE48" i="3"/>
  <c r="AK48" i="3"/>
  <c r="T48" i="3"/>
  <c r="Z48" i="3"/>
  <c r="AF48" i="3"/>
  <c r="AL48" i="3"/>
  <c r="U48" i="3"/>
  <c r="AA48" i="3"/>
  <c r="AG48" i="3"/>
  <c r="AC48" i="3"/>
  <c r="W70" i="3"/>
  <c r="AC70" i="3"/>
  <c r="AI70" i="3"/>
  <c r="X70" i="3"/>
  <c r="AD70" i="3"/>
  <c r="AJ70" i="3"/>
  <c r="AH70" i="3"/>
  <c r="S70" i="3"/>
  <c r="Y70" i="3"/>
  <c r="AE70" i="3"/>
  <c r="AK70" i="3"/>
  <c r="U70" i="3"/>
  <c r="AG70" i="3"/>
  <c r="AB70" i="3"/>
  <c r="T70" i="3"/>
  <c r="Z70" i="3"/>
  <c r="AF70" i="3"/>
  <c r="AL70" i="3"/>
  <c r="AA70" i="3"/>
  <c r="R70" i="3"/>
  <c r="V70" i="3"/>
  <c r="Y104" i="3"/>
  <c r="AG104" i="3"/>
  <c r="R104" i="3"/>
  <c r="Z104" i="3"/>
  <c r="AH104" i="3"/>
  <c r="S104" i="3"/>
  <c r="AA104" i="3"/>
  <c r="AI104" i="3"/>
  <c r="T104" i="3"/>
  <c r="AB104" i="3"/>
  <c r="AJ104" i="3"/>
  <c r="U104" i="3"/>
  <c r="AC104" i="3"/>
  <c r="AK104" i="3"/>
  <c r="V104" i="3"/>
  <c r="AD104" i="3"/>
  <c r="AL104" i="3"/>
  <c r="AF104" i="3"/>
  <c r="W104" i="3"/>
  <c r="AE104" i="3"/>
  <c r="X104" i="3"/>
  <c r="X96" i="3"/>
  <c r="AF96" i="3"/>
  <c r="AC96" i="3"/>
  <c r="Y96" i="3"/>
  <c r="AG96" i="3"/>
  <c r="R96" i="3"/>
  <c r="Z96" i="3"/>
  <c r="AH96" i="3"/>
  <c r="S96" i="3"/>
  <c r="AA96" i="3"/>
  <c r="AI96" i="3"/>
  <c r="T96" i="3"/>
  <c r="AB96" i="3"/>
  <c r="AJ96" i="3"/>
  <c r="V96" i="3"/>
  <c r="AD96" i="3"/>
  <c r="AL96" i="3"/>
  <c r="AK96" i="3"/>
  <c r="W96" i="3"/>
  <c r="AE96" i="3"/>
  <c r="U96" i="3"/>
  <c r="U95" i="3"/>
  <c r="AC95" i="3"/>
  <c r="AK95" i="3"/>
  <c r="V95" i="3"/>
  <c r="AD95" i="3"/>
  <c r="AL95" i="3"/>
  <c r="W95" i="3"/>
  <c r="AE95" i="3"/>
  <c r="R95" i="3"/>
  <c r="X95" i="3"/>
  <c r="AF95" i="3"/>
  <c r="AJ95" i="3"/>
  <c r="Y95" i="3"/>
  <c r="AG95" i="3"/>
  <c r="T95" i="3"/>
  <c r="Z95" i="3"/>
  <c r="AH95" i="3"/>
  <c r="S95" i="3"/>
  <c r="AA95" i="3"/>
  <c r="AI95" i="3"/>
  <c r="AB95" i="3"/>
  <c r="S97" i="3"/>
  <c r="AA97" i="3"/>
  <c r="AI97" i="3"/>
  <c r="T97" i="3"/>
  <c r="AB97" i="3"/>
  <c r="AJ97" i="3"/>
  <c r="X97" i="3"/>
  <c r="U97" i="3"/>
  <c r="AC97" i="3"/>
  <c r="AK97" i="3"/>
  <c r="V97" i="3"/>
  <c r="AD97" i="3"/>
  <c r="AL97" i="3"/>
  <c r="W97" i="3"/>
  <c r="AE97" i="3"/>
  <c r="Y97" i="3"/>
  <c r="AG97" i="3"/>
  <c r="R97" i="3"/>
  <c r="Z97" i="3"/>
  <c r="AH97" i="3"/>
  <c r="AF97" i="3"/>
  <c r="X84" i="3"/>
  <c r="AF84" i="3"/>
  <c r="Y84" i="3"/>
  <c r="AG84" i="3"/>
  <c r="R84" i="3"/>
  <c r="Z84" i="3"/>
  <c r="AH84" i="3"/>
  <c r="AB84" i="3"/>
  <c r="S84" i="3"/>
  <c r="AA84" i="3"/>
  <c r="AI84" i="3"/>
  <c r="T84" i="3"/>
  <c r="AJ84" i="3"/>
  <c r="U84" i="3"/>
  <c r="AC84" i="3"/>
  <c r="AK84" i="3"/>
  <c r="AE84" i="3"/>
  <c r="V84" i="3"/>
  <c r="AD84" i="3"/>
  <c r="AL84" i="3"/>
  <c r="W84" i="3"/>
  <c r="X83" i="3"/>
  <c r="AF83" i="3"/>
  <c r="Y83" i="3"/>
  <c r="AG83" i="3"/>
  <c r="R83" i="3"/>
  <c r="Z83" i="3"/>
  <c r="AH83" i="3"/>
  <c r="S83" i="3"/>
  <c r="AA83" i="3"/>
  <c r="AI83" i="3"/>
  <c r="T83" i="3"/>
  <c r="AB83" i="3"/>
  <c r="AJ83" i="3"/>
  <c r="U83" i="3"/>
  <c r="AC83" i="3"/>
  <c r="AK83" i="3"/>
  <c r="W83" i="3"/>
  <c r="V83" i="3"/>
  <c r="AD83" i="3"/>
  <c r="AL83" i="3"/>
  <c r="AE83" i="3"/>
  <c r="W79" i="3"/>
  <c r="AE79" i="3"/>
  <c r="R79" i="3"/>
  <c r="X79" i="3"/>
  <c r="AF79" i="3"/>
  <c r="Y79" i="3"/>
  <c r="AG79" i="3"/>
  <c r="Z79" i="3"/>
  <c r="AH79" i="3"/>
  <c r="S79" i="3"/>
  <c r="AA79" i="3"/>
  <c r="AI79" i="3"/>
  <c r="AL79" i="3"/>
  <c r="T79" i="3"/>
  <c r="AB79" i="3"/>
  <c r="AJ79" i="3"/>
  <c r="AD79" i="3"/>
  <c r="U79" i="3"/>
  <c r="AC79" i="3"/>
  <c r="AK79" i="3"/>
  <c r="V79" i="3"/>
  <c r="R80" i="3"/>
  <c r="Z80" i="3"/>
  <c r="AH80" i="3"/>
  <c r="S80" i="3"/>
  <c r="AA80" i="3"/>
  <c r="AI80" i="3"/>
  <c r="T80" i="3"/>
  <c r="AB80" i="3"/>
  <c r="AJ80" i="3"/>
  <c r="V80" i="3"/>
  <c r="U80" i="3"/>
  <c r="AC80" i="3"/>
  <c r="AK80" i="3"/>
  <c r="AD80" i="3"/>
  <c r="W80" i="3"/>
  <c r="AE80" i="3"/>
  <c r="X80" i="3"/>
  <c r="AF80" i="3"/>
  <c r="Y80" i="3"/>
  <c r="AG80" i="3"/>
  <c r="AL80" i="3"/>
  <c r="U71" i="3"/>
  <c r="AC71" i="3"/>
  <c r="AK71" i="3"/>
  <c r="V71" i="3"/>
  <c r="AD71" i="3"/>
  <c r="AL71" i="3"/>
  <c r="W71" i="3"/>
  <c r="AE71" i="3"/>
  <c r="X71" i="3"/>
  <c r="AF71" i="3"/>
  <c r="R71" i="3"/>
  <c r="Y71" i="3"/>
  <c r="AG71" i="3"/>
  <c r="Z71" i="3"/>
  <c r="AH71" i="3"/>
  <c r="S71" i="3"/>
  <c r="AA71" i="3"/>
  <c r="AI71" i="3"/>
  <c r="T71" i="3"/>
  <c r="AB71" i="3"/>
  <c r="AJ71" i="3"/>
  <c r="T62" i="3"/>
  <c r="AB62" i="3"/>
  <c r="AJ62" i="3"/>
  <c r="U62" i="3"/>
  <c r="AC62" i="3"/>
  <c r="AK62" i="3"/>
  <c r="V62" i="3"/>
  <c r="AD62" i="3"/>
  <c r="AL62" i="3"/>
  <c r="W62" i="3"/>
  <c r="AE62" i="3"/>
  <c r="R62" i="3"/>
  <c r="Y62" i="3"/>
  <c r="X62" i="3"/>
  <c r="AF62" i="3"/>
  <c r="Z62" i="3"/>
  <c r="AH62" i="3"/>
  <c r="AG62" i="3"/>
  <c r="S62" i="3"/>
  <c r="AA62" i="3"/>
  <c r="AI62" i="3"/>
  <c r="X55" i="3"/>
  <c r="AF55" i="3"/>
  <c r="Y55" i="3"/>
  <c r="AG55" i="3"/>
  <c r="W55" i="3"/>
  <c r="R55" i="3"/>
  <c r="Z55" i="3"/>
  <c r="AH55" i="3"/>
  <c r="S55" i="3"/>
  <c r="AA55" i="3"/>
  <c r="AI55" i="3"/>
  <c r="T55" i="3"/>
  <c r="AB55" i="3"/>
  <c r="AJ55" i="3"/>
  <c r="U55" i="3"/>
  <c r="AC55" i="3"/>
  <c r="AK55" i="3"/>
  <c r="V55" i="3"/>
  <c r="AD55" i="3"/>
  <c r="AL55" i="3"/>
  <c r="AE55" i="3"/>
  <c r="X46" i="3"/>
  <c r="AF46" i="3"/>
  <c r="AE46" i="3"/>
  <c r="Y46" i="3"/>
  <c r="AG46" i="3"/>
  <c r="Z46" i="3"/>
  <c r="AH46" i="3"/>
  <c r="S46" i="3"/>
  <c r="AA46" i="3"/>
  <c r="AI46" i="3"/>
  <c r="W46" i="3"/>
  <c r="T46" i="3"/>
  <c r="AB46" i="3"/>
  <c r="AJ46" i="3"/>
  <c r="R46" i="3"/>
  <c r="U46" i="3"/>
  <c r="AC46" i="3"/>
  <c r="AK46" i="3"/>
  <c r="V46" i="3"/>
  <c r="AD46" i="3"/>
  <c r="AL46" i="3"/>
  <c r="W51" i="3"/>
  <c r="AE51" i="3"/>
  <c r="X51" i="3"/>
  <c r="AF51" i="3"/>
  <c r="Y51" i="3"/>
  <c r="AG51" i="3"/>
  <c r="V51" i="3"/>
  <c r="R51" i="3"/>
  <c r="Z51" i="3"/>
  <c r="AH51" i="3"/>
  <c r="S51" i="3"/>
  <c r="AA51" i="3"/>
  <c r="AI51" i="3"/>
  <c r="AL51" i="3"/>
  <c r="T51" i="3"/>
  <c r="AB51" i="3"/>
  <c r="AJ51" i="3"/>
  <c r="U51" i="3"/>
  <c r="AC51" i="3"/>
  <c r="AK51" i="3"/>
  <c r="AD51" i="3"/>
  <c r="T49" i="3"/>
  <c r="AB49" i="3"/>
  <c r="AJ49" i="3"/>
  <c r="AA49" i="3"/>
  <c r="U49" i="3"/>
  <c r="AC49" i="3"/>
  <c r="AK49" i="3"/>
  <c r="V49" i="3"/>
  <c r="AD49" i="3"/>
  <c r="AL49" i="3"/>
  <c r="S49" i="3"/>
  <c r="W49" i="3"/>
  <c r="AE49" i="3"/>
  <c r="X49" i="3"/>
  <c r="AF49" i="3"/>
  <c r="AI49" i="3"/>
  <c r="Y49" i="3"/>
  <c r="AG49" i="3"/>
  <c r="R49" i="3"/>
  <c r="Z49" i="3"/>
  <c r="AH49" i="3"/>
  <c r="X41" i="3"/>
  <c r="AF41" i="3"/>
  <c r="W41" i="3"/>
  <c r="Y41" i="3"/>
  <c r="AG41" i="3"/>
  <c r="AE41" i="3"/>
  <c r="R41" i="3"/>
  <c r="Z41" i="3"/>
  <c r="AH41" i="3"/>
  <c r="S41" i="3"/>
  <c r="AA41" i="3"/>
  <c r="AI41" i="3"/>
  <c r="T41" i="3"/>
  <c r="AB41" i="3"/>
  <c r="AJ41" i="3"/>
  <c r="U41" i="3"/>
  <c r="AC41" i="3"/>
  <c r="AK41" i="3"/>
  <c r="V41" i="3"/>
  <c r="AD41" i="3"/>
  <c r="AL41" i="3"/>
  <c r="V29" i="3"/>
  <c r="AD29" i="3"/>
  <c r="AL29" i="3"/>
  <c r="W29" i="3"/>
  <c r="AE29" i="3"/>
  <c r="AK29" i="3"/>
  <c r="X29" i="3"/>
  <c r="AF29" i="3"/>
  <c r="U29" i="3"/>
  <c r="Y29" i="3"/>
  <c r="AG29" i="3"/>
  <c r="R29" i="3"/>
  <c r="Z29" i="3"/>
  <c r="AH29" i="3"/>
  <c r="AC29" i="3"/>
  <c r="S29" i="3"/>
  <c r="AA29" i="3"/>
  <c r="AI29" i="3"/>
  <c r="T29" i="3"/>
  <c r="AB29" i="3"/>
  <c r="AJ29" i="3"/>
  <c r="V28" i="3"/>
  <c r="AD28" i="3"/>
  <c r="AL28" i="3"/>
  <c r="Y28" i="3"/>
  <c r="AJ28" i="3"/>
  <c r="AC28" i="3"/>
  <c r="W28" i="3"/>
  <c r="AE28" i="3"/>
  <c r="X28" i="3"/>
  <c r="AF28" i="3"/>
  <c r="AG28" i="3"/>
  <c r="R28" i="3"/>
  <c r="Z28" i="3"/>
  <c r="AH28" i="3"/>
  <c r="S28" i="3"/>
  <c r="AA28" i="3"/>
  <c r="AI28" i="3"/>
  <c r="T28" i="3"/>
  <c r="AB28" i="3"/>
  <c r="U28" i="3"/>
  <c r="AK28" i="3"/>
  <c r="V27" i="3"/>
  <c r="AD27" i="3"/>
  <c r="AL27" i="3"/>
  <c r="W27" i="3"/>
  <c r="AE27" i="3"/>
  <c r="AK27" i="3"/>
  <c r="X27" i="3"/>
  <c r="AF27" i="3"/>
  <c r="Y27" i="3"/>
  <c r="AG27" i="3"/>
  <c r="R27" i="3"/>
  <c r="Z27" i="3"/>
  <c r="AH27" i="3"/>
  <c r="U27" i="3"/>
  <c r="S27" i="3"/>
  <c r="AA27" i="3"/>
  <c r="AI27" i="3"/>
  <c r="T27" i="3"/>
  <c r="AB27" i="3"/>
  <c r="AJ27" i="3"/>
  <c r="AC27" i="3"/>
  <c r="R38" i="3"/>
  <c r="Z38" i="3"/>
  <c r="AH38" i="3"/>
  <c r="S38" i="3"/>
  <c r="AA38" i="3"/>
  <c r="AI38" i="3"/>
  <c r="T38" i="3"/>
  <c r="AB38" i="3"/>
  <c r="AJ38" i="3"/>
  <c r="U38" i="3"/>
  <c r="AC38" i="3"/>
  <c r="AK38" i="3"/>
  <c r="Y38" i="3"/>
  <c r="V38" i="3"/>
  <c r="AD38" i="3"/>
  <c r="AL38" i="3"/>
  <c r="X38" i="3"/>
  <c r="W38" i="3"/>
  <c r="AE38" i="3"/>
  <c r="AF38" i="3"/>
  <c r="AG38" i="3"/>
  <c r="W22" i="3"/>
  <c r="AE22" i="3"/>
  <c r="AB22" i="3"/>
  <c r="X22" i="3"/>
  <c r="AF22" i="3"/>
  <c r="Y22" i="3"/>
  <c r="AG22" i="3"/>
  <c r="R22" i="3"/>
  <c r="Z22" i="3"/>
  <c r="AH22" i="3"/>
  <c r="AJ22" i="3"/>
  <c r="S22" i="3"/>
  <c r="AA22" i="3"/>
  <c r="AI22" i="3"/>
  <c r="T22" i="3"/>
  <c r="U22" i="3"/>
  <c r="AC22" i="3"/>
  <c r="AK22" i="3"/>
  <c r="V22" i="3"/>
  <c r="AD22" i="3"/>
  <c r="AL22" i="3"/>
  <c r="S17" i="3"/>
  <c r="AA17" i="3"/>
  <c r="AI17" i="3"/>
  <c r="T17" i="3"/>
  <c r="AB17" i="3"/>
  <c r="AJ17" i="3"/>
  <c r="U17" i="3"/>
  <c r="AC17" i="3"/>
  <c r="AK17" i="3"/>
  <c r="R17" i="3"/>
  <c r="V17" i="3"/>
  <c r="AD17" i="3"/>
  <c r="AL17" i="3"/>
  <c r="Z17" i="3"/>
  <c r="W17" i="3"/>
  <c r="AE17" i="3"/>
  <c r="AH17" i="3"/>
  <c r="X17" i="3"/>
  <c r="AF17" i="3"/>
  <c r="Y17" i="3"/>
  <c r="AG17" i="3"/>
  <c r="X15" i="3"/>
  <c r="AF15" i="3"/>
  <c r="Y15" i="3"/>
  <c r="AG15" i="3"/>
  <c r="R15" i="3"/>
  <c r="Z15" i="3"/>
  <c r="AH15" i="3"/>
  <c r="AE15" i="3"/>
  <c r="S15" i="3"/>
  <c r="AA15" i="3"/>
  <c r="AI15" i="3"/>
  <c r="T15" i="3"/>
  <c r="AB15" i="3"/>
  <c r="AJ15" i="3"/>
  <c r="U15" i="3"/>
  <c r="AC15" i="3"/>
  <c r="AK15" i="3"/>
  <c r="W15" i="3"/>
  <c r="V15" i="3"/>
  <c r="AD15" i="3"/>
  <c r="AL15" i="3"/>
  <c r="X14" i="3"/>
  <c r="AF14" i="3"/>
  <c r="AD14" i="3"/>
  <c r="AE14" i="3"/>
  <c r="Y14" i="3"/>
  <c r="AG14" i="3"/>
  <c r="U14" i="3"/>
  <c r="V14" i="3"/>
  <c r="R14" i="3"/>
  <c r="Z14" i="3"/>
  <c r="AH14" i="3"/>
  <c r="AC14" i="3"/>
  <c r="S14" i="3"/>
  <c r="AA14" i="3"/>
  <c r="AI14" i="3"/>
  <c r="AK14" i="3"/>
  <c r="T14" i="3"/>
  <c r="AB14" i="3"/>
  <c r="AJ14" i="3"/>
  <c r="AL14" i="3"/>
  <c r="W14" i="3"/>
  <c r="X13" i="3"/>
  <c r="AF13" i="3"/>
  <c r="Y13" i="3"/>
  <c r="AG13" i="3"/>
  <c r="R13" i="3"/>
  <c r="Z13" i="3"/>
  <c r="AH13" i="3"/>
  <c r="V13" i="3"/>
  <c r="AE13" i="3"/>
  <c r="S13" i="3"/>
  <c r="AA13" i="3"/>
  <c r="AI13" i="3"/>
  <c r="W13" i="3"/>
  <c r="T13" i="3"/>
  <c r="AB13" i="3"/>
  <c r="AJ13" i="3"/>
  <c r="AL13" i="3"/>
  <c r="U13" i="3"/>
  <c r="AC13" i="3"/>
  <c r="AK13" i="3"/>
  <c r="AD13" i="3"/>
  <c r="R9" i="3"/>
  <c r="Z9" i="3"/>
  <c r="AH9" i="3"/>
  <c r="S9" i="3"/>
  <c r="AA9" i="3"/>
  <c r="AI9" i="3"/>
  <c r="Y9" i="3"/>
  <c r="T9" i="3"/>
  <c r="AB9" i="3"/>
  <c r="AJ9" i="3"/>
  <c r="AG9" i="3"/>
  <c r="U9" i="3"/>
  <c r="AC9" i="3"/>
  <c r="AK9" i="3"/>
  <c r="V9" i="3"/>
  <c r="AD9" i="3"/>
  <c r="AL9" i="3"/>
  <c r="W9" i="3"/>
  <c r="AE9" i="3"/>
  <c r="X9" i="3"/>
  <c r="AF9" i="3"/>
  <c r="W7" i="3"/>
  <c r="AE7" i="3"/>
  <c r="T7" i="3"/>
  <c r="X7" i="3"/>
  <c r="AF7" i="3"/>
  <c r="Y7" i="3"/>
  <c r="AG7" i="3"/>
  <c r="AJ7" i="3"/>
  <c r="R7" i="3"/>
  <c r="Z7" i="3"/>
  <c r="AH7" i="3"/>
  <c r="AB7" i="3"/>
  <c r="S7" i="3"/>
  <c r="AA7" i="3"/>
  <c r="AI7" i="3"/>
  <c r="U7" i="3"/>
  <c r="AC7" i="3"/>
  <c r="AK7" i="3"/>
  <c r="V7" i="3"/>
  <c r="AD7" i="3"/>
  <c r="AL7" i="3"/>
  <c r="T4" i="3"/>
  <c r="U4" i="3"/>
  <c r="AC4" i="3"/>
  <c r="AK4" i="3"/>
  <c r="V4" i="3"/>
  <c r="AD4" i="3"/>
  <c r="AL4" i="3"/>
  <c r="W4" i="3"/>
  <c r="AE4" i="3"/>
  <c r="S4" i="3"/>
  <c r="X4" i="3"/>
  <c r="AF4" i="3"/>
  <c r="AI4" i="3"/>
  <c r="AJ4" i="3"/>
  <c r="Y4" i="3"/>
  <c r="AG4" i="3"/>
  <c r="AB4" i="3"/>
  <c r="R4" i="3"/>
  <c r="Z4" i="3"/>
  <c r="AH4" i="3"/>
  <c r="AA4" i="3"/>
  <c r="W5" i="3"/>
  <c r="X5" i="3"/>
  <c r="AF5" i="3"/>
  <c r="Z5" i="3"/>
  <c r="AH5" i="3"/>
  <c r="Y5" i="3"/>
  <c r="AG5" i="3"/>
  <c r="R5" i="3"/>
  <c r="S5" i="3"/>
  <c r="AA5" i="3"/>
  <c r="AI5" i="3"/>
  <c r="AD5" i="3"/>
  <c r="T5" i="3"/>
  <c r="AB5" i="3"/>
  <c r="AJ5" i="3"/>
  <c r="AL5" i="3"/>
  <c r="AE5" i="3"/>
  <c r="U5" i="3"/>
  <c r="AC5" i="3"/>
  <c r="AK5" i="3"/>
  <c r="V5" i="3"/>
  <c r="Y11" i="3"/>
  <c r="AG11" i="3"/>
  <c r="R11" i="3"/>
  <c r="Z11" i="3"/>
  <c r="AH11" i="3"/>
  <c r="S11" i="3"/>
  <c r="AA11" i="3"/>
  <c r="AI11" i="3"/>
  <c r="AF11" i="3"/>
  <c r="T11" i="3"/>
  <c r="AB11" i="3"/>
  <c r="AJ11" i="3"/>
  <c r="U11" i="3"/>
  <c r="AC11" i="3"/>
  <c r="AK11" i="3"/>
  <c r="V11" i="3"/>
  <c r="AD11" i="3"/>
  <c r="AL11" i="3"/>
  <c r="W11" i="3"/>
  <c r="AE11" i="3"/>
  <c r="X11" i="3"/>
  <c r="V78" i="3"/>
  <c r="V7" i="1"/>
  <c r="F46" i="1"/>
  <c r="G46" i="1" s="1"/>
  <c r="O7" i="1"/>
  <c r="O8" i="1"/>
  <c r="O9" i="1"/>
  <c r="O10" i="1"/>
  <c r="O11" i="1"/>
  <c r="O12" i="1"/>
  <c r="O13" i="1"/>
  <c r="O14" i="1"/>
  <c r="O15" i="1"/>
  <c r="O16" i="1"/>
  <c r="O17" i="1"/>
  <c r="O18" i="1"/>
  <c r="O19" i="1"/>
  <c r="O20" i="1"/>
  <c r="O21" i="1"/>
  <c r="AK191" i="1"/>
  <c r="AO191" i="1" s="1"/>
  <c r="AK192" i="1"/>
  <c r="AN192" i="1" s="1"/>
  <c r="AK193" i="1"/>
  <c r="AK194" i="1"/>
  <c r="AN194" i="1" s="1"/>
  <c r="AK195" i="1"/>
  <c r="AQ195" i="1" s="1"/>
  <c r="AK196" i="1"/>
  <c r="AO196" i="1" s="1"/>
  <c r="AK197" i="1"/>
  <c r="AO197" i="1" s="1"/>
  <c r="AO192" i="1"/>
  <c r="AQ192" i="1"/>
  <c r="H31" i="3"/>
  <c r="H30" i="3"/>
  <c r="H34" i="3"/>
  <c r="N45" i="3"/>
  <c r="N46" i="3"/>
  <c r="N47" i="3"/>
  <c r="N48" i="3"/>
  <c r="N49" i="3"/>
  <c r="N50" i="3"/>
  <c r="N51" i="3"/>
  <c r="N52" i="3"/>
  <c r="N44" i="3"/>
  <c r="O162" i="1"/>
  <c r="O161" i="1"/>
  <c r="O160" i="1"/>
  <c r="O151" i="1"/>
  <c r="O150" i="1"/>
  <c r="O147" i="1"/>
  <c r="O146" i="1"/>
  <c r="O145" i="1"/>
  <c r="O144" i="1"/>
  <c r="O143" i="1"/>
  <c r="O141" i="1"/>
  <c r="O140" i="1"/>
  <c r="O139" i="1"/>
  <c r="O136" i="1"/>
  <c r="O135" i="1"/>
  <c r="N135" i="1"/>
  <c r="C130" i="1"/>
  <c r="K47" i="3"/>
  <c r="K48" i="3"/>
  <c r="K49" i="3"/>
  <c r="K50" i="3"/>
  <c r="J46" i="3"/>
  <c r="K46" i="3" s="1"/>
  <c r="K45" i="3"/>
  <c r="K44" i="3"/>
  <c r="F52" i="3"/>
  <c r="H52" i="3" s="1"/>
  <c r="F51" i="3"/>
  <c r="H51" i="3" s="1"/>
  <c r="H45" i="3"/>
  <c r="H46" i="3"/>
  <c r="H47" i="3"/>
  <c r="H48" i="3"/>
  <c r="H49" i="3"/>
  <c r="H50" i="3"/>
  <c r="H44" i="3"/>
  <c r="N162" i="1"/>
  <c r="N161" i="1"/>
  <c r="N160" i="1"/>
  <c r="K159" i="1"/>
  <c r="N159" i="1" s="1"/>
  <c r="K158" i="1"/>
  <c r="N158" i="1" s="1"/>
  <c r="F157" i="1"/>
  <c r="I157" i="1" s="1"/>
  <c r="O155" i="1"/>
  <c r="N155" i="1"/>
  <c r="O154" i="1"/>
  <c r="N154" i="1"/>
  <c r="O153" i="1"/>
  <c r="N153" i="1"/>
  <c r="O152" i="1"/>
  <c r="N152" i="1"/>
  <c r="N151" i="1"/>
  <c r="N150" i="1"/>
  <c r="F149" i="1"/>
  <c r="I149" i="1" s="1"/>
  <c r="N147" i="1"/>
  <c r="N146" i="1"/>
  <c r="N145" i="1"/>
  <c r="N144" i="1"/>
  <c r="N143" i="1"/>
  <c r="N140" i="1"/>
  <c r="N139" i="1"/>
  <c r="N136" i="1"/>
  <c r="N134" i="1"/>
  <c r="F133" i="1"/>
  <c r="I133" i="1" s="1"/>
  <c r="K122" i="1"/>
  <c r="N122" i="1" s="1"/>
  <c r="N121" i="1"/>
  <c r="N84" i="1"/>
  <c r="N83" i="1"/>
  <c r="F192" i="1"/>
  <c r="F193" i="1"/>
  <c r="F194" i="1"/>
  <c r="F195" i="1"/>
  <c r="F196" i="1"/>
  <c r="F197" i="1"/>
  <c r="F191" i="1"/>
  <c r="D192" i="1"/>
  <c r="K192" i="1" s="1"/>
  <c r="D193" i="1"/>
  <c r="N193" i="1" s="1"/>
  <c r="D194" i="1"/>
  <c r="D195" i="1"/>
  <c r="N195" i="1" s="1"/>
  <c r="D196" i="1"/>
  <c r="N196" i="1" s="1"/>
  <c r="D197" i="1"/>
  <c r="N197" i="1" s="1"/>
  <c r="D191" i="1"/>
  <c r="N191" i="1" s="1"/>
  <c r="AL197" i="1"/>
  <c r="M197" i="1"/>
  <c r="J197" i="1"/>
  <c r="B197" i="1"/>
  <c r="AL196" i="1"/>
  <c r="M196" i="1"/>
  <c r="J196" i="1"/>
  <c r="B196" i="1"/>
  <c r="AL195" i="1"/>
  <c r="M195" i="1"/>
  <c r="J195" i="1"/>
  <c r="B195" i="1"/>
  <c r="AL194" i="1"/>
  <c r="M194" i="1"/>
  <c r="J194" i="1"/>
  <c r="B194" i="1"/>
  <c r="AL193" i="1"/>
  <c r="M193" i="1"/>
  <c r="J193" i="1"/>
  <c r="B193" i="1"/>
  <c r="AL192" i="1"/>
  <c r="M192" i="1"/>
  <c r="J192" i="1"/>
  <c r="B192" i="1"/>
  <c r="AL191" i="1"/>
  <c r="M191" i="1"/>
  <c r="J191" i="1"/>
  <c r="B191" i="1"/>
  <c r="L186" i="1"/>
  <c r="H186" i="1"/>
  <c r="AO180" i="1"/>
  <c r="AO179" i="1"/>
  <c r="AO178" i="1"/>
  <c r="AO177" i="1"/>
  <c r="AO176" i="1"/>
  <c r="K41" i="1"/>
  <c r="K105" i="1"/>
  <c r="N105" i="1" s="1"/>
  <c r="O122" i="1"/>
  <c r="O123" i="1"/>
  <c r="O124" i="1"/>
  <c r="O125" i="1"/>
  <c r="O121" i="1"/>
  <c r="O116" i="1"/>
  <c r="O117" i="1"/>
  <c r="O118" i="1"/>
  <c r="O114" i="1"/>
  <c r="O113" i="1"/>
  <c r="AN70" i="3"/>
  <c r="AN67" i="3"/>
  <c r="AN66" i="3"/>
  <c r="AN65" i="3"/>
  <c r="AN64" i="3"/>
  <c r="AN63" i="3"/>
  <c r="AN62" i="3"/>
  <c r="AN48" i="3"/>
  <c r="AN49" i="3"/>
  <c r="K138" i="1"/>
  <c r="N138" i="1" s="1"/>
  <c r="K142" i="1"/>
  <c r="N142" i="1" s="1"/>
  <c r="N141" i="1"/>
  <c r="K196" i="1"/>
  <c r="K101" i="1"/>
  <c r="N101" i="1" s="1"/>
  <c r="U45" i="3"/>
  <c r="T45" i="3"/>
  <c r="O98" i="1"/>
  <c r="O99" i="1"/>
  <c r="O101" i="1"/>
  <c r="O102" i="1"/>
  <c r="O103" i="1"/>
  <c r="O104" i="1"/>
  <c r="O105" i="1"/>
  <c r="O106" i="1"/>
  <c r="O107" i="1"/>
  <c r="O108" i="1"/>
  <c r="O109" i="1"/>
  <c r="O110" i="1"/>
  <c r="O96" i="1"/>
  <c r="N125" i="1"/>
  <c r="N124" i="1"/>
  <c r="N123" i="1"/>
  <c r="F120" i="1"/>
  <c r="N118" i="1"/>
  <c r="N117" i="1"/>
  <c r="N116" i="1"/>
  <c r="O115" i="1"/>
  <c r="N115" i="1"/>
  <c r="N114" i="1"/>
  <c r="N113" i="1"/>
  <c r="F112" i="1"/>
  <c r="N110" i="1"/>
  <c r="N109" i="1"/>
  <c r="N108" i="1"/>
  <c r="N107" i="1"/>
  <c r="N106" i="1"/>
  <c r="N104" i="1"/>
  <c r="N103" i="1"/>
  <c r="N102" i="1"/>
  <c r="N98" i="1"/>
  <c r="J91" i="1"/>
  <c r="H32" i="3"/>
  <c r="H29" i="3"/>
  <c r="K36" i="1"/>
  <c r="H33" i="3" s="1"/>
  <c r="O83" i="1"/>
  <c r="O84" i="1"/>
  <c r="O85" i="1"/>
  <c r="O87" i="1"/>
  <c r="O82" i="1"/>
  <c r="O75" i="1"/>
  <c r="O76" i="1"/>
  <c r="O77" i="1"/>
  <c r="O78" i="1"/>
  <c r="O79" i="1"/>
  <c r="O74" i="1"/>
  <c r="O73" i="1"/>
  <c r="O51" i="1"/>
  <c r="O52" i="1"/>
  <c r="O53" i="1"/>
  <c r="O54" i="1"/>
  <c r="O55" i="1"/>
  <c r="O56" i="1"/>
  <c r="O57" i="1"/>
  <c r="O58" i="1"/>
  <c r="O59" i="1"/>
  <c r="O60" i="1"/>
  <c r="O61" i="1"/>
  <c r="O62" i="1"/>
  <c r="O63" i="1"/>
  <c r="O64" i="1"/>
  <c r="O65" i="1"/>
  <c r="O66" i="1"/>
  <c r="O67" i="1"/>
  <c r="O68" i="1"/>
  <c r="O69" i="1"/>
  <c r="O70" i="1"/>
  <c r="O50" i="1"/>
  <c r="K51" i="1"/>
  <c r="N51" i="1" s="1"/>
  <c r="K52" i="1"/>
  <c r="N52" i="1" s="1"/>
  <c r="K53" i="1"/>
  <c r="N53" i="1" s="1"/>
  <c r="K54" i="1"/>
  <c r="N54" i="1" s="1"/>
  <c r="K50" i="1"/>
  <c r="N50" i="1" s="1"/>
  <c r="AN37" i="3"/>
  <c r="P37" i="3"/>
  <c r="AN26" i="3"/>
  <c r="P26" i="3"/>
  <c r="AN2" i="3"/>
  <c r="P2" i="3"/>
  <c r="T1" i="3"/>
  <c r="U1" i="3" s="1"/>
  <c r="V1" i="3" s="1"/>
  <c r="W1" i="3" s="1"/>
  <c r="X1" i="3" s="1"/>
  <c r="Y1" i="3" s="1"/>
  <c r="Z1" i="3" s="1"/>
  <c r="AA1" i="3" s="1"/>
  <c r="AB1" i="3" s="1"/>
  <c r="AC1" i="3" s="1"/>
  <c r="N87" i="1"/>
  <c r="N85" i="1"/>
  <c r="G85" i="1"/>
  <c r="G84" i="1"/>
  <c r="G83" i="1"/>
  <c r="N82" i="1"/>
  <c r="G82" i="1"/>
  <c r="F81" i="1"/>
  <c r="G81" i="1" s="1"/>
  <c r="N79" i="1"/>
  <c r="G79" i="1"/>
  <c r="N78" i="1"/>
  <c r="G78" i="1"/>
  <c r="N77" i="1"/>
  <c r="G77" i="1"/>
  <c r="N76" i="1"/>
  <c r="G76" i="1"/>
  <c r="N75" i="1"/>
  <c r="G75" i="1"/>
  <c r="N74" i="1"/>
  <c r="G74" i="1"/>
  <c r="N73" i="1"/>
  <c r="G73" i="1"/>
  <c r="F72" i="1"/>
  <c r="G72" i="1" s="1"/>
  <c r="G53" i="1"/>
  <c r="G52" i="1"/>
  <c r="G51" i="1"/>
  <c r="G50" i="1"/>
  <c r="F49" i="1"/>
  <c r="G49" i="1" s="1"/>
  <c r="J45" i="1"/>
  <c r="D10" i="3"/>
  <c r="D9" i="3" s="1"/>
  <c r="D8" i="3" s="1"/>
  <c r="D7" i="3" s="1"/>
  <c r="D6" i="3" s="1"/>
  <c r="D5" i="3" s="1"/>
  <c r="D4" i="3" s="1"/>
  <c r="D3" i="3" s="1"/>
  <c r="D2" i="3" s="1"/>
  <c r="O4" i="1"/>
  <c r="AN46" i="3"/>
  <c r="I120" i="1" l="1"/>
  <c r="N45" i="1"/>
  <c r="Y2" i="3"/>
  <c r="Z2" i="3"/>
  <c r="R2" i="3"/>
  <c r="U2" i="3"/>
  <c r="AA2" i="3"/>
  <c r="V2" i="3"/>
  <c r="AB2" i="3"/>
  <c r="AH2" i="3"/>
  <c r="W2" i="3"/>
  <c r="AC2" i="3"/>
  <c r="AI2" i="3"/>
  <c r="X2" i="3"/>
  <c r="AD2" i="3"/>
  <c r="AJ2" i="3"/>
  <c r="S2" i="3"/>
  <c r="AE2" i="3"/>
  <c r="AK2" i="3"/>
  <c r="T2" i="3"/>
  <c r="AF2" i="3"/>
  <c r="AL2" i="3"/>
  <c r="AG2" i="3"/>
  <c r="K46" i="1"/>
  <c r="M46" i="1" s="1"/>
  <c r="W37" i="3"/>
  <c r="AE37" i="3"/>
  <c r="R37" i="3"/>
  <c r="AC37" i="3"/>
  <c r="X37" i="3"/>
  <c r="AF37" i="3"/>
  <c r="Y37" i="3"/>
  <c r="AG37" i="3"/>
  <c r="U37" i="3"/>
  <c r="AL37" i="3"/>
  <c r="Z37" i="3"/>
  <c r="AH37" i="3"/>
  <c r="S37" i="3"/>
  <c r="AA37" i="3"/>
  <c r="AI37" i="3"/>
  <c r="AK37" i="3"/>
  <c r="V37" i="3"/>
  <c r="T37" i="3"/>
  <c r="AB37" i="3"/>
  <c r="AJ37" i="3"/>
  <c r="AD37" i="3"/>
  <c r="W26" i="3"/>
  <c r="AE26" i="3"/>
  <c r="R26" i="3"/>
  <c r="X26" i="3"/>
  <c r="AF26" i="3"/>
  <c r="Y26" i="3"/>
  <c r="AG26" i="3"/>
  <c r="V26" i="3"/>
  <c r="Z26" i="3"/>
  <c r="AH26" i="3"/>
  <c r="AL26" i="3"/>
  <c r="S26" i="3"/>
  <c r="AA26" i="3"/>
  <c r="AI26" i="3"/>
  <c r="T26" i="3"/>
  <c r="AB26" i="3"/>
  <c r="AJ26" i="3"/>
  <c r="U26" i="3"/>
  <c r="AC26" i="3"/>
  <c r="AK26" i="3"/>
  <c r="AD26" i="3"/>
  <c r="J137" i="1"/>
  <c r="J143" i="1"/>
  <c r="J144" i="1"/>
  <c r="J142" i="1"/>
  <c r="J151" i="1"/>
  <c r="J123" i="1"/>
  <c r="J113" i="1"/>
  <c r="J118" i="1"/>
  <c r="J114" i="1"/>
  <c r="J58" i="1"/>
  <c r="J65" i="1"/>
  <c r="J55" i="1"/>
  <c r="J76" i="1"/>
  <c r="J46" i="1"/>
  <c r="J145" i="1"/>
  <c r="J160" i="1"/>
  <c r="J108" i="1"/>
  <c r="J63" i="1"/>
  <c r="J85" i="1"/>
  <c r="J61" i="1"/>
  <c r="J50" i="1"/>
  <c r="J140" i="1"/>
  <c r="J155" i="1"/>
  <c r="J98" i="1"/>
  <c r="J69" i="1"/>
  <c r="J60" i="1"/>
  <c r="J52" i="1"/>
  <c r="J159" i="1"/>
  <c r="J125" i="1"/>
  <c r="J101" i="1"/>
  <c r="J66" i="1"/>
  <c r="J135" i="1"/>
  <c r="J138" i="1"/>
  <c r="J139" i="1"/>
  <c r="J141" i="1"/>
  <c r="J117" i="1"/>
  <c r="J105" i="1"/>
  <c r="J116" i="1"/>
  <c r="J83" i="1"/>
  <c r="J64" i="1"/>
  <c r="J54" i="1"/>
  <c r="J75" i="1"/>
  <c r="J62" i="1"/>
  <c r="J82" i="1"/>
  <c r="J124" i="1"/>
  <c r="J74" i="1"/>
  <c r="J161" i="1"/>
  <c r="J152" i="1"/>
  <c r="J103" i="1"/>
  <c r="J104" i="1"/>
  <c r="J77" i="1"/>
  <c r="J51" i="1"/>
  <c r="J150" i="1"/>
  <c r="J115" i="1"/>
  <c r="J84" i="1"/>
  <c r="J56" i="1"/>
  <c r="J136" i="1"/>
  <c r="J158" i="1"/>
  <c r="J147" i="1"/>
  <c r="J162" i="1"/>
  <c r="J133" i="1"/>
  <c r="J110" i="1"/>
  <c r="J102" i="1"/>
  <c r="J109" i="1"/>
  <c r="J57" i="1"/>
  <c r="J70" i="1"/>
  <c r="J87" i="1"/>
  <c r="J79" i="1"/>
  <c r="J68" i="1"/>
  <c r="J53" i="1"/>
  <c r="J134" i="1"/>
  <c r="J154" i="1"/>
  <c r="J106" i="1"/>
  <c r="J107" i="1"/>
  <c r="J78" i="1"/>
  <c r="J122" i="1"/>
  <c r="J67" i="1"/>
  <c r="J146" i="1"/>
  <c r="J153" i="1"/>
  <c r="J121" i="1"/>
  <c r="J59" i="1"/>
  <c r="J73" i="1"/>
  <c r="K137" i="1"/>
  <c r="N137" i="1" s="1"/>
  <c r="K99" i="1"/>
  <c r="N99" i="1" s="1"/>
  <c r="AP194" i="1"/>
  <c r="I49" i="1"/>
  <c r="AO194" i="1"/>
  <c r="J157" i="1"/>
  <c r="I72" i="1"/>
  <c r="K195" i="1"/>
  <c r="AR194" i="1"/>
  <c r="AQ194" i="1"/>
  <c r="K197" i="1"/>
  <c r="V45" i="3"/>
  <c r="W45" i="3" s="1"/>
  <c r="X45" i="3" s="1"/>
  <c r="AD1" i="3"/>
  <c r="AE1" i="3" s="1"/>
  <c r="AF1" i="3" s="1"/>
  <c r="AG1" i="3" s="1"/>
  <c r="AH1" i="3" s="1"/>
  <c r="AI1" i="3" s="1"/>
  <c r="W78" i="3"/>
  <c r="J81" i="1"/>
  <c r="AP192" i="1"/>
  <c r="I112" i="1"/>
  <c r="J120" i="1"/>
  <c r="N192" i="1"/>
  <c r="J149" i="1"/>
  <c r="I81" i="1"/>
  <c r="J112" i="1"/>
  <c r="AR196" i="1"/>
  <c r="J72" i="1"/>
  <c r="K191" i="1"/>
  <c r="E186" i="1"/>
  <c r="AR192" i="1"/>
  <c r="K193" i="1"/>
  <c r="I34" i="3"/>
  <c r="I31" i="3"/>
  <c r="K37" i="1" s="1"/>
  <c r="B157" i="1"/>
  <c r="B137" i="1"/>
  <c r="B145" i="1"/>
  <c r="B147" i="1"/>
  <c r="B133" i="1"/>
  <c r="B149" i="1"/>
  <c r="B155" i="1"/>
  <c r="B144" i="1"/>
  <c r="B143" i="1"/>
  <c r="B130" i="1"/>
  <c r="B151" i="1"/>
  <c r="B158" i="1"/>
  <c r="B161" i="1"/>
  <c r="B136" i="1"/>
  <c r="B142" i="1"/>
  <c r="F130" i="1"/>
  <c r="B153" i="1"/>
  <c r="B146" i="1"/>
  <c r="B134" i="1"/>
  <c r="B139" i="1"/>
  <c r="B159" i="1"/>
  <c r="B150" i="1"/>
  <c r="B154" i="1"/>
  <c r="B138" i="1"/>
  <c r="B140" i="1"/>
  <c r="F129" i="1"/>
  <c r="B135" i="1"/>
  <c r="B141" i="1"/>
  <c r="B152" i="1"/>
  <c r="B162" i="1"/>
  <c r="B160" i="1"/>
  <c r="N194" i="1"/>
  <c r="K194" i="1"/>
  <c r="AN193" i="1"/>
  <c r="AP193" i="1"/>
  <c r="AO193" i="1"/>
  <c r="AR193" i="1"/>
  <c r="AQ193" i="1"/>
  <c r="K130" i="1"/>
  <c r="AN196" i="1"/>
  <c r="AQ196" i="1"/>
  <c r="AP196" i="1"/>
  <c r="AR195" i="1"/>
  <c r="AP197" i="1"/>
  <c r="AP191" i="1"/>
  <c r="AO195" i="1"/>
  <c r="AN195" i="1"/>
  <c r="AQ197" i="1"/>
  <c r="AQ191" i="1"/>
  <c r="AP195" i="1"/>
  <c r="AN197" i="1"/>
  <c r="AN191" i="1"/>
  <c r="AR197" i="1"/>
  <c r="AR191" i="1"/>
  <c r="M130" i="1" l="1"/>
  <c r="L46" i="1"/>
  <c r="Y45" i="3"/>
  <c r="Z45" i="3"/>
  <c r="AJ1" i="3"/>
  <c r="X78" i="3"/>
  <c r="I35" i="3"/>
  <c r="H35" i="3" s="1"/>
  <c r="K39" i="1" s="1"/>
  <c r="L41" i="1" s="1"/>
  <c r="F100" i="1" s="1"/>
  <c r="AN50" i="3" s="1"/>
  <c r="I130" i="1"/>
  <c r="I46" i="1"/>
  <c r="M186" i="1"/>
  <c r="J186" i="1"/>
  <c r="AP198" i="1"/>
  <c r="H179" i="1" s="1"/>
  <c r="L179" i="1" s="1"/>
  <c r="AO198" i="1"/>
  <c r="H178" i="1" s="1"/>
  <c r="L178" i="1" s="1"/>
  <c r="AQ198" i="1"/>
  <c r="H180" i="1" s="1"/>
  <c r="L180" i="1" s="1"/>
  <c r="L130" i="1"/>
  <c r="N129" i="1"/>
  <c r="G130" i="1"/>
  <c r="J130" i="1"/>
  <c r="AR198" i="1"/>
  <c r="H181" i="1" s="1"/>
  <c r="L181" i="1" s="1"/>
  <c r="J129" i="1"/>
  <c r="O137" i="1"/>
  <c r="O134" i="1"/>
  <c r="O159" i="1"/>
  <c r="O138" i="1"/>
  <c r="O142" i="1"/>
  <c r="O158" i="1"/>
  <c r="AN198" i="1"/>
  <c r="H177" i="1" s="1"/>
  <c r="L177" i="1" s="1"/>
  <c r="AA45" i="3" l="1"/>
  <c r="AK1" i="3"/>
  <c r="Y78" i="3"/>
  <c r="L40" i="1"/>
  <c r="F97" i="1" s="1"/>
  <c r="M177" i="1"/>
  <c r="J22" i="1" s="1"/>
  <c r="O22" i="1" s="1"/>
  <c r="P7" i="1" s="1"/>
  <c r="G27" i="1" s="1"/>
  <c r="E15" i="3" s="1"/>
  <c r="F15" i="3" s="1"/>
  <c r="J99" i="1"/>
  <c r="G159" i="1"/>
  <c r="G144" i="1"/>
  <c r="G136" i="1"/>
  <c r="G149" i="1"/>
  <c r="G137" i="1"/>
  <c r="G145" i="1"/>
  <c r="G151" i="1"/>
  <c r="G141" i="1"/>
  <c r="G162" i="1"/>
  <c r="G138" i="1"/>
  <c r="G160" i="1"/>
  <c r="G143" i="1"/>
  <c r="G139" i="1"/>
  <c r="G152" i="1"/>
  <c r="G155" i="1"/>
  <c r="G150" i="1"/>
  <c r="G157" i="1"/>
  <c r="G133" i="1"/>
  <c r="G146" i="1"/>
  <c r="G140" i="1"/>
  <c r="G158" i="1"/>
  <c r="G161" i="1"/>
  <c r="G147" i="1"/>
  <c r="G135" i="1"/>
  <c r="G154" i="1"/>
  <c r="G142" i="1"/>
  <c r="G134" i="1"/>
  <c r="G153" i="1"/>
  <c r="K27" i="1" l="1"/>
  <c r="J27" i="1"/>
  <c r="I27" i="1"/>
  <c r="F92" i="1"/>
  <c r="J92" i="1" s="1"/>
  <c r="AL1" i="3"/>
  <c r="AB45" i="3"/>
  <c r="Z78" i="3"/>
  <c r="N91" i="1"/>
  <c r="F95" i="1"/>
  <c r="I95" i="1" s="1"/>
  <c r="N96" i="1"/>
  <c r="J96" i="1"/>
  <c r="AN47" i="3"/>
  <c r="AC45" i="3" l="1"/>
  <c r="AA78" i="3"/>
  <c r="I92" i="1"/>
  <c r="J95" i="1"/>
  <c r="K92" i="1"/>
  <c r="AD45" i="3" l="1"/>
  <c r="AB78" i="3"/>
  <c r="M92" i="1"/>
  <c r="L92" i="1"/>
  <c r="AE45" i="3" l="1"/>
  <c r="AC78" i="3"/>
  <c r="AF45" i="3" l="1"/>
  <c r="AD78" i="3"/>
  <c r="AG45" i="3" l="1"/>
  <c r="AE78" i="3"/>
  <c r="AH45" i="3" l="1"/>
  <c r="AF78" i="3"/>
  <c r="AI45" i="3" l="1"/>
  <c r="AG78" i="3"/>
  <c r="AJ45" i="3" l="1"/>
  <c r="AH78" i="3"/>
  <c r="AK45" i="3" l="1"/>
  <c r="AI78" i="3"/>
  <c r="AL45" i="3" l="1"/>
  <c r="AJ78" i="3"/>
  <c r="AK78" i="3" l="1"/>
  <c r="AL78" i="3" l="1"/>
</calcChain>
</file>

<file path=xl/comments1.xml><?xml version="1.0" encoding="utf-8"?>
<comments xmlns="http://schemas.openxmlformats.org/spreadsheetml/2006/main">
  <authors>
    <author>Fabrizio Martini</author>
    <author>Recanati Giorgio</author>
  </authors>
  <commentList>
    <comment ref="U2" authorId="0" shapeId="0">
      <text>
        <r>
          <rPr>
            <b/>
            <sz val="12"/>
            <color indexed="81"/>
            <rFont val="Tahoma"/>
            <family val="2"/>
          </rPr>
          <t>Indicare la tipologia di produzione prevalente in azienda</t>
        </r>
        <r>
          <rPr>
            <sz val="9"/>
            <color indexed="81"/>
            <rFont val="Tahoma"/>
            <family val="2"/>
          </rPr>
          <t xml:space="preserve">
</t>
        </r>
      </text>
    </comment>
    <comment ref="W3" authorId="0" shapeId="0">
      <text>
        <r>
          <rPr>
            <b/>
            <sz val="12"/>
            <color indexed="81"/>
            <rFont val="Tahoma"/>
            <family val="2"/>
          </rPr>
          <t>SE DISPONIBILE!</t>
        </r>
        <r>
          <rPr>
            <sz val="9"/>
            <color indexed="81"/>
            <rFont val="Tahoma"/>
            <family val="2"/>
          </rPr>
          <t xml:space="preserve">
</t>
        </r>
      </text>
    </comment>
    <comment ref="B4" authorId="0" shapeId="0">
      <text>
        <r>
          <rPr>
            <b/>
            <sz val="9"/>
            <color indexed="81"/>
            <rFont val="Tahoma"/>
            <family val="2"/>
          </rPr>
          <t xml:space="preserve">se trattasi di impresa monosito l'ID_SITO ha la seguente forma: P.IVA_M_001 (es. IT01234567890_M_001); se l'impresa o il gruppo sono multisito inserire o l'ID_SITO generato dal foglio di clusterizzazione fornito dall'ENEA o alternativamente se non si usa il modello di clusterizzazione ENEA scriverlo nella seguente forma P.IVA_X_00i (dove X=G se impresa unica o X=U se trattasi di impresa multisito; i= indice progressivo dei siti)
</t>
        </r>
        <r>
          <rPr>
            <sz val="9"/>
            <color indexed="81"/>
            <rFont val="Tahoma"/>
            <family val="2"/>
          </rPr>
          <t xml:space="preserve">
</t>
        </r>
      </text>
    </comment>
    <comment ref="F4" authorId="0" shapeId="0">
      <text>
        <r>
          <rPr>
            <b/>
            <sz val="9"/>
            <color indexed="81"/>
            <rFont val="Tahoma"/>
            <family val="2"/>
          </rPr>
          <t>Inserire nome del sito</t>
        </r>
        <r>
          <rPr>
            <sz val="9"/>
            <color indexed="81"/>
            <rFont val="Tahoma"/>
            <family val="2"/>
          </rPr>
          <t xml:space="preserve">
</t>
        </r>
      </text>
    </comment>
    <comment ref="I4" authorId="0" shapeId="0">
      <text>
        <r>
          <rPr>
            <b/>
            <sz val="9"/>
            <color indexed="81"/>
            <rFont val="Tahoma"/>
            <family val="2"/>
          </rPr>
          <t>inserire città del sito</t>
        </r>
        <r>
          <rPr>
            <sz val="9"/>
            <color indexed="81"/>
            <rFont val="Tahoma"/>
            <family val="2"/>
          </rPr>
          <t xml:space="preserve">
</t>
        </r>
      </text>
    </comment>
    <comment ref="J4" authorId="0" shapeId="0">
      <text>
        <r>
          <rPr>
            <b/>
            <sz val="9"/>
            <color indexed="81"/>
            <rFont val="Tahoma"/>
            <family val="2"/>
          </rPr>
          <t>Inserire Indirizzo del sito</t>
        </r>
        <r>
          <rPr>
            <sz val="9"/>
            <color indexed="81"/>
            <rFont val="Tahoma"/>
            <family val="2"/>
          </rPr>
          <t xml:space="preserve">
</t>
        </r>
      </text>
    </comment>
    <comment ref="L4" authorId="0" shapeId="0">
      <text>
        <r>
          <rPr>
            <b/>
            <sz val="9"/>
            <color indexed="81"/>
            <rFont val="Tahoma"/>
            <family val="2"/>
          </rPr>
          <t>Inserire la P.IVA del sito NON della capogruppo. La partita IVA va inserita con tutti i campi anche l'IT davanti per le imprese che hanno p.IVA italiana altrimenti con il codice del paese a cui appartengono</t>
        </r>
        <r>
          <rPr>
            <sz val="9"/>
            <color indexed="81"/>
            <rFont val="Tahoma"/>
            <family val="2"/>
          </rPr>
          <t xml:space="preserve">
</t>
        </r>
        <r>
          <rPr>
            <b/>
            <sz val="9"/>
            <color indexed="81"/>
            <rFont val="Tahoma"/>
            <family val="2"/>
          </rPr>
          <t>Nel caso di gruppo se la società ha aderito alle facilitazioni infragruppo concesse dallo strumento Gruppo IVA e quindi cedendo la titolarita dell'imposta di valore aggiunto al gruppo questa può inserire anzichè la partita IVA, il codice fiscale avendo cura di inserire il prefisso CF al numero di codice fiscale (es. CF01234567890)</t>
        </r>
      </text>
    </comment>
    <comment ref="N4" authorId="0" shapeId="0">
      <text>
        <r>
          <rPr>
            <b/>
            <sz val="9"/>
            <color indexed="81"/>
            <rFont val="Tahoma"/>
            <family val="2"/>
          </rPr>
          <t xml:space="preserve">inserire il codice ATECO2007 a 6 cifre del sito oggetto di diagnosi non dell’impresa ricavabile dalla visura camerale. A verifica del corretto codice ATECO si può far riferimento al foglio ATECO2007 riportato nella cartella excel. Il codice va riportato nella seguente forma XX.YY.ZZ se risulta errato il campo si colorerà di rosso.
Si ricorda che i codici ATECO 2007 ricomperesi nel settore INDUSTRIALE sono quelli che vanno dal 05.10.00 al 43.99.09, gli altri codici ATECO posso essere considerati attinenti al terziario
</t>
        </r>
        <r>
          <rPr>
            <sz val="9"/>
            <color indexed="81"/>
            <rFont val="Tahoma"/>
            <family val="2"/>
          </rPr>
          <t xml:space="preserve">
</t>
        </r>
      </text>
    </comment>
    <comment ref="P4" authorId="0" shapeId="0">
      <text>
        <r>
          <rPr>
            <b/>
            <sz val="9"/>
            <color indexed="81"/>
            <rFont val="Tahoma"/>
            <family val="2"/>
          </rPr>
          <t>si scelga dal menu a tendina l’anno a cui afferiscono i consumi riportati nel foglio.</t>
        </r>
        <r>
          <rPr>
            <sz val="9"/>
            <color indexed="81"/>
            <rFont val="Tahoma"/>
            <family val="2"/>
          </rPr>
          <t xml:space="preserve">
</t>
        </r>
      </text>
    </comment>
    <comment ref="Q4" authorId="0" shapeId="0">
      <text>
        <r>
          <rPr>
            <b/>
            <sz val="9"/>
            <color indexed="81"/>
            <rFont val="Tahoma"/>
            <family val="2"/>
          </rPr>
          <t>riportare il valore della produzione di riferimento del sito, e attinente al codice ATECO riportato. SI PREGA DI UTILIZZARE LE UNITA’ DI MISURA PREVISTE NEL MENU’ A TENDINA. NON RIPORTARE in questo campo: fatturato, giorni lavorativi, dipendenti etc…</t>
        </r>
        <r>
          <rPr>
            <sz val="9"/>
            <color indexed="81"/>
            <rFont val="Tahoma"/>
            <family val="2"/>
          </rPr>
          <t xml:space="preserve">
</t>
        </r>
      </text>
    </comment>
    <comment ref="S5" authorId="0" shapeId="0">
      <text>
        <r>
          <rPr>
            <b/>
            <sz val="9"/>
            <color indexed="81"/>
            <rFont val="Tahoma"/>
            <family val="2"/>
          </rPr>
          <t xml:space="preserve">Inserire la produzione lorda espressa come </t>
        </r>
        <r>
          <rPr>
            <b/>
            <u/>
            <sz val="9"/>
            <color indexed="81"/>
            <rFont val="Tahoma"/>
            <family val="2"/>
          </rPr>
          <t>peso a secco</t>
        </r>
        <r>
          <rPr>
            <b/>
            <sz val="9"/>
            <color indexed="81"/>
            <rFont val="Tahoma"/>
            <family val="2"/>
          </rPr>
          <t xml:space="preserve"> [t/anno]</t>
        </r>
      </text>
    </comment>
    <comment ref="H27" authorId="1" shapeId="0">
      <text>
        <r>
          <rPr>
            <sz val="9"/>
            <color indexed="81"/>
            <rFont val="Tahoma"/>
            <family val="2"/>
          </rPr>
          <t xml:space="preserve">Indicare se il sito è tra quelli individuati dalla clusterizzazione per obbligo misure
</t>
        </r>
      </text>
    </comment>
    <comment ref="G31" authorId="0" shapeId="0">
      <text>
        <r>
          <rPr>
            <b/>
            <sz val="12"/>
            <color indexed="81"/>
            <rFont val="Tahoma"/>
            <family val="2"/>
          </rPr>
          <t>Il rendimento va inteso come il rendimento del solo cogeneratore e cioè a monte dell'atomizzatore/essiccatore</t>
        </r>
        <r>
          <rPr>
            <sz val="9"/>
            <color indexed="81"/>
            <rFont val="Tahoma"/>
            <family val="2"/>
          </rPr>
          <t xml:space="preserve">
</t>
        </r>
      </text>
    </comment>
    <comment ref="K48" authorId="0" shapeId="0">
      <text>
        <r>
          <rPr>
            <b/>
            <sz val="9"/>
            <color indexed="81"/>
            <rFont val="Tahoma"/>
            <family val="2"/>
          </rPr>
          <t>In questo campo va inserito un paremetro di correlazione specifico della lavorazione.</t>
        </r>
        <r>
          <rPr>
            <sz val="9"/>
            <color indexed="81"/>
            <rFont val="Tahoma"/>
            <family val="2"/>
          </rPr>
          <t xml:space="preserve">
</t>
        </r>
      </text>
    </comment>
    <comment ref="K75" authorId="0" shapeId="0">
      <text>
        <r>
          <rPr>
            <b/>
            <sz val="9"/>
            <color indexed="81"/>
            <rFont val="Tahoma"/>
            <family val="2"/>
          </rPr>
          <t xml:space="preserve"> </t>
        </r>
        <r>
          <rPr>
            <b/>
            <sz val="12"/>
            <color indexed="81"/>
            <rFont val="Tahoma"/>
            <family val="2"/>
          </rPr>
          <t>Se disponibile!</t>
        </r>
        <r>
          <rPr>
            <sz val="9"/>
            <color indexed="81"/>
            <rFont val="Tahoma"/>
            <family val="2"/>
          </rPr>
          <t xml:space="preserve">
</t>
        </r>
      </text>
    </comment>
  </commentList>
</comments>
</file>

<file path=xl/sharedStrings.xml><?xml version="1.0" encoding="utf-8"?>
<sst xmlns="http://schemas.openxmlformats.org/spreadsheetml/2006/main" count="865" uniqueCount="312">
  <si>
    <t>CERAMICA</t>
  </si>
  <si>
    <r>
      <t xml:space="preserve">STRUTTURA ENERGETICA SITO      </t>
    </r>
    <r>
      <rPr>
        <i/>
        <sz val="16"/>
        <rFont val="Calibri"/>
        <family val="2"/>
        <scheme val="minor"/>
      </rPr>
      <t>(</t>
    </r>
    <r>
      <rPr>
        <i/>
        <u/>
        <sz val="16"/>
        <rFont val="Calibri"/>
        <family val="2"/>
        <scheme val="minor"/>
      </rPr>
      <t>Compilare solo le caselle a sfondo bianco</t>
    </r>
    <r>
      <rPr>
        <i/>
        <sz val="16"/>
        <rFont val="Calibri"/>
        <family val="2"/>
        <scheme val="minor"/>
      </rPr>
      <t>)</t>
    </r>
  </si>
  <si>
    <t>LA</t>
  </si>
  <si>
    <t>ID_SITO</t>
  </si>
  <si>
    <t>NOME</t>
  </si>
  <si>
    <t>INDIRIZZO</t>
  </si>
  <si>
    <t>P.IVA [IT00000000000]</t>
  </si>
  <si>
    <t>SETTORE MERC.</t>
  </si>
  <si>
    <t>ANNO riferimento</t>
  </si>
  <si>
    <t>PRODUZIONE</t>
  </si>
  <si>
    <t>Città</t>
  </si>
  <si>
    <t>Via/Piazza/Viale/etc.</t>
  </si>
  <si>
    <t>[ATECO2007: xx.yy.zz]</t>
  </si>
  <si>
    <t>declaratoria</t>
  </si>
  <si>
    <t>[valore]</t>
  </si>
  <si>
    <t>[u.m.]</t>
  </si>
  <si>
    <t>t</t>
  </si>
  <si>
    <t>CONSUMI</t>
  </si>
  <si>
    <t>CODICE</t>
  </si>
  <si>
    <t>VETTORE</t>
  </si>
  <si>
    <t>u.m.</t>
  </si>
  <si>
    <t>valore</t>
  </si>
  <si>
    <t>Fattore conversione in tep</t>
  </si>
  <si>
    <t>PCI/EERe</t>
  </si>
  <si>
    <t>TEP</t>
  </si>
  <si>
    <t>Vtot [tep]</t>
  </si>
  <si>
    <t>Energia elettrica</t>
  </si>
  <si>
    <t>kWh</t>
  </si>
  <si>
    <t>0,187 x 10^-3</t>
  </si>
  <si>
    <t>Produzione ATM</t>
  </si>
  <si>
    <t>[t]</t>
  </si>
  <si>
    <t>Gas naturale</t>
  </si>
  <si>
    <t>Sm3</t>
  </si>
  <si>
    <t>8.250 x 10 ^-7</t>
  </si>
  <si>
    <t>860/0,9 x 10^-7</t>
  </si>
  <si>
    <t>(1/ EER) x 0,187 x 10^-3</t>
  </si>
  <si>
    <t>Biomassa</t>
  </si>
  <si>
    <t>PCI (kcal/kg) x 10^-4</t>
  </si>
  <si>
    <t>Olio combustib.</t>
  </si>
  <si>
    <t>GPL</t>
  </si>
  <si>
    <t>Gasolio</t>
  </si>
  <si>
    <t>Coke di petrolio</t>
  </si>
  <si>
    <t>Altro_1:</t>
  </si>
  <si>
    <t>ATM</t>
  </si>
  <si>
    <t>Altro_2:</t>
  </si>
  <si>
    <t>tep</t>
  </si>
  <si>
    <t>CONFEZIONAMENTO</t>
  </si>
  <si>
    <t xml:space="preserve">TIPOLOGIA </t>
  </si>
  <si>
    <t>massa [t]</t>
  </si>
  <si>
    <t>dimensionale [m2] o [m3]</t>
  </si>
  <si>
    <t>Anno</t>
  </si>
  <si>
    <t>…</t>
  </si>
  <si>
    <t>Trasporti</t>
  </si>
  <si>
    <t>Energia Termica</t>
  </si>
  <si>
    <t>Energia frigorifera</t>
  </si>
  <si>
    <t>23.31.00</t>
  </si>
  <si>
    <t>Fabbricazione di piastrelle in ceramica per pavimenti e rivestimenti</t>
  </si>
  <si>
    <t>ok</t>
  </si>
  <si>
    <t>Industriale</t>
  </si>
  <si>
    <t>ceramica</t>
  </si>
  <si>
    <t>23.32.00</t>
  </si>
  <si>
    <t>Fabbricazione di mattoni, tegole ed altri prodotti per l'edilizia in terracotta</t>
  </si>
  <si>
    <t>23.41.00</t>
  </si>
  <si>
    <t>Fabbricazione di prodotti in ceramica per usi domestici e ornamentali</t>
  </si>
  <si>
    <t>23.42.00</t>
  </si>
  <si>
    <t>Fabbricazione di articoli sanitari in ceramica</t>
  </si>
  <si>
    <t>23.43.00</t>
  </si>
  <si>
    <t>Fabbricazione di isolatori e di pezzi isolanti in ceramica</t>
  </si>
  <si>
    <t>23.44.00</t>
  </si>
  <si>
    <t>Fabbricazione di altri prodotti in ceramica per uso tecnico e industriale</t>
  </si>
  <si>
    <t>23.49.00</t>
  </si>
  <si>
    <t>Fabbricazione di altri prodotti in ceramica</t>
  </si>
  <si>
    <t>Tabella dei titoli a sei cifre della classificazione delle attività economiche Ateco 2007</t>
  </si>
  <si>
    <t>DESCRIZIONE</t>
  </si>
  <si>
    <t>APPARTENENZA</t>
  </si>
  <si>
    <t>SETTORE</t>
  </si>
  <si>
    <t>TEP x CLUSTERIZZAZIONE</t>
  </si>
  <si>
    <t>Il sito è nel cluster di monitoraggio?</t>
  </si>
  <si>
    <t>Servizi Generali</t>
  </si>
  <si>
    <t>Servizi Ausiliari</t>
  </si>
  <si>
    <t>Autoprod: Fotovoltaico</t>
  </si>
  <si>
    <t>Autoprod.: Eolico</t>
  </si>
  <si>
    <t>&gt; 10.000</t>
  </si>
  <si>
    <t>non soggetto a monitoraggio</t>
  </si>
  <si>
    <t>uso per controllo fasce mon</t>
  </si>
  <si>
    <t>ENERGIA ELETTRICA</t>
  </si>
  <si>
    <t>CONSUMO</t>
  </si>
  <si>
    <t>TEP ING.</t>
  </si>
  <si>
    <t>Ipg</t>
  </si>
  <si>
    <t>tipo misura</t>
  </si>
  <si>
    <t>Consumi monitorati/ calcolati</t>
  </si>
  <si>
    <t>Altro</t>
  </si>
  <si>
    <t>% copertura consumi</t>
  </si>
  <si>
    <t>LB</t>
  </si>
  <si>
    <t>j=1</t>
  </si>
  <si>
    <t>D.s.</t>
  </si>
  <si>
    <t>Ips</t>
  </si>
  <si>
    <t>LC</t>
  </si>
  <si>
    <t>1.1</t>
  </si>
  <si>
    <t>ATTIVITA' PRINCIPALI</t>
  </si>
  <si>
    <t xml:space="preserve">u.m. </t>
  </si>
  <si>
    <t>LD</t>
  </si>
  <si>
    <t>1.1.1</t>
  </si>
  <si>
    <t>MACINAZIONE</t>
  </si>
  <si>
    <t>1.1.2</t>
  </si>
  <si>
    <t>ATOMIZZAZIONE</t>
  </si>
  <si>
    <t>1.1.3</t>
  </si>
  <si>
    <t>PRESSATURA</t>
  </si>
  <si>
    <t>1.1.4</t>
  </si>
  <si>
    <t>ESSICCAZIONE</t>
  </si>
  <si>
    <t>1.1.5</t>
  </si>
  <si>
    <t>ALTRO</t>
  </si>
  <si>
    <t>1.1.6</t>
  </si>
  <si>
    <t>1.1.7</t>
  </si>
  <si>
    <t xml:space="preserve">PRODUZIONE </t>
  </si>
  <si>
    <t>COTTURA</t>
  </si>
  <si>
    <t>1.1.9</t>
  </si>
  <si>
    <t>1.1.10</t>
  </si>
  <si>
    <t>LAVORAZIONI MECCANICHE/FINITURA</t>
  </si>
  <si>
    <t>1.1.11</t>
  </si>
  <si>
    <t>1.1.12</t>
  </si>
  <si>
    <t>1.1.13</t>
  </si>
  <si>
    <t>1.1.14</t>
  </si>
  <si>
    <t>1.1.15</t>
  </si>
  <si>
    <t>1.1.16</t>
  </si>
  <si>
    <t>1.1.17</t>
  </si>
  <si>
    <t>1.1.18</t>
  </si>
  <si>
    <t>1.1.19</t>
  </si>
  <si>
    <t>1.1.20</t>
  </si>
  <si>
    <t>1.1.21</t>
  </si>
  <si>
    <t>1.1.22</t>
  </si>
  <si>
    <t>1.2</t>
  </si>
  <si>
    <t>SERVIZI AUSILIARI</t>
  </si>
  <si>
    <t>1.2.1</t>
  </si>
  <si>
    <t>ARIA COMPRESSA</t>
  </si>
  <si>
    <t>Nmc</t>
  </si>
  <si>
    <t>1.2.2</t>
  </si>
  <si>
    <t>POMPAGGIO</t>
  </si>
  <si>
    <t>1.2.3</t>
  </si>
  <si>
    <t>1.2.4</t>
  </si>
  <si>
    <t>1.2.5</t>
  </si>
  <si>
    <t>1.2.6</t>
  </si>
  <si>
    <t>1.2.7</t>
  </si>
  <si>
    <t>1.3</t>
  </si>
  <si>
    <t>SERVIZI GENERALI</t>
  </si>
  <si>
    <t>1.3.1</t>
  </si>
  <si>
    <t>ILLUMINAZIONE</t>
  </si>
  <si>
    <t>m2</t>
  </si>
  <si>
    <t>1.3.2</t>
  </si>
  <si>
    <t>1.3.3</t>
  </si>
  <si>
    <t>1.3.4</t>
  </si>
  <si>
    <t>ACQUA CALDA SANITARIA</t>
  </si>
  <si>
    <t>personale</t>
  </si>
  <si>
    <t>1.3.5</t>
  </si>
  <si>
    <t>1.3.6</t>
  </si>
  <si>
    <t>Installazioni fisse di strumenti misura</t>
  </si>
  <si>
    <t>Misure indirette (campionamenti, campagne di misura, ecc.)</t>
  </si>
  <si>
    <t>Strumenti + misure indirette</t>
  </si>
  <si>
    <t>Calcoli</t>
  </si>
  <si>
    <t>Percentuale di Monitoraggio [%]</t>
  </si>
  <si>
    <t>Monitoraggio</t>
  </si>
  <si>
    <t>Attività principali</t>
  </si>
  <si>
    <t>mc</t>
  </si>
  <si>
    <t>produzione energia elettrica</t>
  </si>
  <si>
    <t>Energia elettrica venduta</t>
  </si>
  <si>
    <t>Produzione altri usi termici (non essicazione)</t>
  </si>
  <si>
    <t>energia elettrica autoconsumata</t>
  </si>
  <si>
    <t>Kwh</t>
  </si>
  <si>
    <t>Motore a combustione Interna</t>
  </si>
  <si>
    <t>Turbina a gas</t>
  </si>
  <si>
    <t>Potenza elettrica installata</t>
  </si>
  <si>
    <t>kW</t>
  </si>
  <si>
    <t>Utilizzo per essiccazione STIMATO</t>
  </si>
  <si>
    <t>Gas naturale Congenerazione</t>
  </si>
  <si>
    <t>GAS NATURALE</t>
  </si>
  <si>
    <t>j=2</t>
  </si>
  <si>
    <t>2.1</t>
  </si>
  <si>
    <t>2.1.1</t>
  </si>
  <si>
    <t>2.1.2</t>
  </si>
  <si>
    <t>2.1.3</t>
  </si>
  <si>
    <t>2.1.4</t>
  </si>
  <si>
    <t>2.1.5</t>
  </si>
  <si>
    <t>2.1.6</t>
  </si>
  <si>
    <t>2.1.7</t>
  </si>
  <si>
    <t>2.1.8</t>
  </si>
  <si>
    <t>2.1.9</t>
  </si>
  <si>
    <t>2.1.10</t>
  </si>
  <si>
    <t>2.1.11</t>
  </si>
  <si>
    <t>2.1.12</t>
  </si>
  <si>
    <t>2.1.13</t>
  </si>
  <si>
    <t>2.1.14</t>
  </si>
  <si>
    <t>2.1.15</t>
  </si>
  <si>
    <t>2.2</t>
  </si>
  <si>
    <t>2.2.1</t>
  </si>
  <si>
    <t>2.2.2</t>
  </si>
  <si>
    <t>2.2.3</t>
  </si>
  <si>
    <t>2.2.4</t>
  </si>
  <si>
    <t>2.2.5</t>
  </si>
  <si>
    <t>2.2.6</t>
  </si>
  <si>
    <t>2.3</t>
  </si>
  <si>
    <t>2.3.1</t>
  </si>
  <si>
    <t>2.3.2</t>
  </si>
  <si>
    <t>2.3.3</t>
  </si>
  <si>
    <t>2.3.4</t>
  </si>
  <si>
    <t>2.3.5</t>
  </si>
  <si>
    <t>ESSICAZIONE</t>
  </si>
  <si>
    <t>TERZO FUOCO</t>
  </si>
  <si>
    <t xml:space="preserve">TERMORETRAZIONE </t>
  </si>
  <si>
    <t>IMBALLAGGIO</t>
  </si>
  <si>
    <t>Se si intende riportare i consumi della flotta auto è possibile utilizzare il riquadro sottostante</t>
  </si>
  <si>
    <t xml:space="preserve">LA.2 </t>
  </si>
  <si>
    <t>CONSUMI AUTOTRAZIONE</t>
  </si>
  <si>
    <t>A.1</t>
  </si>
  <si>
    <t>A.2</t>
  </si>
  <si>
    <t>Gas naturale compresso</t>
  </si>
  <si>
    <t>kg</t>
  </si>
  <si>
    <t>1,225 x 10 ^-3</t>
  </si>
  <si>
    <t>A.3</t>
  </si>
  <si>
    <t>l</t>
  </si>
  <si>
    <t>0,616 x 10^-3</t>
  </si>
  <si>
    <t>A.4</t>
  </si>
  <si>
    <t>Gasolio/diesel</t>
  </si>
  <si>
    <t>0,860 x 10^-3</t>
  </si>
  <si>
    <t>A.5</t>
  </si>
  <si>
    <t>Benzina</t>
  </si>
  <si>
    <t>0,765 x 10^-3</t>
  </si>
  <si>
    <t>j=A</t>
  </si>
  <si>
    <t>consumo</t>
  </si>
  <si>
    <t>IPS</t>
  </si>
  <si>
    <t>Energia totale</t>
  </si>
  <si>
    <t>u.m</t>
  </si>
  <si>
    <t>[tep]</t>
  </si>
  <si>
    <t>tipologia misura</t>
  </si>
  <si>
    <t>Distanza percorsa [km]</t>
  </si>
  <si>
    <t>[tep/km]</t>
  </si>
  <si>
    <t>Numero Auto</t>
  </si>
  <si>
    <t>[tep/n.auto]</t>
  </si>
  <si>
    <t>A</t>
  </si>
  <si>
    <t>FLOTTA</t>
  </si>
  <si>
    <t>Consumo</t>
  </si>
  <si>
    <t>Indice</t>
  </si>
  <si>
    <t>u.m/100km</t>
  </si>
  <si>
    <t>numero auto</t>
  </si>
  <si>
    <t>u.m/n.auto</t>
  </si>
  <si>
    <t>percentuale di monitoraggio</t>
  </si>
  <si>
    <t>GAS</t>
  </si>
  <si>
    <t>TOTALE PRODOTTI</t>
  </si>
  <si>
    <t>QUOTAPARTE DA COGENERAZIONE</t>
  </si>
  <si>
    <t>Cogenerazione</t>
  </si>
  <si>
    <t>Recupero calore fumi per ATM</t>
  </si>
  <si>
    <t>Recupero calore fumi per ATM ed ESSICCAZIONE</t>
  </si>
  <si>
    <t>Recupero calore per produzione calore ACQUACALDA/VAPORE e fumi ATM</t>
  </si>
  <si>
    <t>Utilizzo GN (STIMATO) per ATOMIZZAZIONE e/o ESSICCAZIONE</t>
  </si>
  <si>
    <t>%</t>
  </si>
  <si>
    <t>ESSICCAZIONE percentuale utilizzo fumi</t>
  </si>
  <si>
    <t>COGENERAZIONE STIMA UTILIZZO CALORE FUMI ESSICCAZIONE e/o ATOMIZZAZIONE</t>
  </si>
  <si>
    <t>QUOTAPARTE DA COGENERAZIONE ESS</t>
  </si>
  <si>
    <t>Flotta auto elettrica</t>
  </si>
  <si>
    <t>n.auto El.</t>
  </si>
  <si>
    <t>Flotta auto GNC</t>
  </si>
  <si>
    <t>n.auto GNC</t>
  </si>
  <si>
    <t>Flotta auto GPL</t>
  </si>
  <si>
    <t>litri</t>
  </si>
  <si>
    <t>n.auto GPL</t>
  </si>
  <si>
    <t>Flotta auto Diesel</t>
  </si>
  <si>
    <t>n.auto Diesel</t>
  </si>
  <si>
    <t>Flotta auto Benzina</t>
  </si>
  <si>
    <t>n.auto Benzina</t>
  </si>
  <si>
    <t>TOTALE</t>
  </si>
  <si>
    <t>A.6</t>
  </si>
  <si>
    <t xml:space="preserve">TECNOLOGIA </t>
  </si>
  <si>
    <t>Gas naturale Cogenerazione</t>
  </si>
  <si>
    <t>Produzione altri usi termici (non essicazione) Acquacalda/Vapore (misurato e/o stimato)</t>
  </si>
  <si>
    <t>ATOMIZZAZIONE percentuale utilizzo fumi (stima/misura)</t>
  </si>
  <si>
    <t>Stimata</t>
  </si>
  <si>
    <t>Misurato</t>
  </si>
  <si>
    <t>Numero addetti Interni ed esterni</t>
  </si>
  <si>
    <t>n</t>
  </si>
  <si>
    <t>Superficie totale illuminata</t>
  </si>
  <si>
    <t>ATM VENDUTA A TERZI o trasferita ad altro sito</t>
  </si>
  <si>
    <t>PREPARAZIONE SMALTI E SMALTATURA</t>
  </si>
  <si>
    <t>SCELTA E CONFEZIONAMENTO CERAMICHE</t>
  </si>
  <si>
    <t>MOVIMENTAZIONE (LGV, carrelli)</t>
  </si>
  <si>
    <t>ASPIRAZIONI E DEPURAZIONI</t>
  </si>
  <si>
    <t>rendimento Impianto [%]</t>
  </si>
  <si>
    <t>Rendimento elettrico</t>
  </si>
  <si>
    <t>NON Disponibile</t>
  </si>
  <si>
    <t>Produzione</t>
  </si>
  <si>
    <t>Autoconsumo</t>
  </si>
  <si>
    <t>TIPOLOGIA PRODUTTIVA PREVALENTE:</t>
  </si>
  <si>
    <t>ATM utilizzata nel sito produttivo</t>
  </si>
  <si>
    <t>Gres porcellanato</t>
  </si>
  <si>
    <t>Monocottura chiara</t>
  </si>
  <si>
    <t>Monocottura rossa</t>
  </si>
  <si>
    <t>Monoporosa</t>
  </si>
  <si>
    <t>Bicottura</t>
  </si>
  <si>
    <t>supporto cotto trasferito a terzi</t>
  </si>
  <si>
    <t>UFFICI E LABORATORI</t>
  </si>
  <si>
    <t>UFFICIE  LABORATORI</t>
  </si>
  <si>
    <t>Superficie UFFICI E LABORATORI</t>
  </si>
  <si>
    <t>Superficie Condizionata/riscaldata</t>
  </si>
  <si>
    <r>
      <t xml:space="preserve">Percentuali di copertura per la misura nel settore INDUSTRIALE </t>
    </r>
    <r>
      <rPr>
        <b/>
        <u/>
        <sz val="14"/>
        <rFont val="Calibri"/>
        <family val="2"/>
        <scheme val="minor"/>
      </rPr>
      <t>come suggerito da Linee guida ENEA</t>
    </r>
  </si>
  <si>
    <t>Altri comb</t>
  </si>
  <si>
    <t>RENDIMENTO TOTALE IMPIANTO COGENERAZIONE</t>
  </si>
  <si>
    <t>Altro (indicare):</t>
  </si>
  <si>
    <t>RISCALDAMENTO/CLIMATIZZAZIONE</t>
  </si>
  <si>
    <t>prodotto finito</t>
  </si>
  <si>
    <t>Percentuale Prodotti soggetti a FINITURA</t>
  </si>
  <si>
    <t>Percentuale prodotti soggetti a SMALTATURA</t>
  </si>
  <si>
    <t>[%]</t>
  </si>
  <si>
    <t>NO</t>
  </si>
  <si>
    <t>8.360 x 10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</si>
</sst>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0.0_ ;\-#,##0.0\ "/>
    <numFmt numFmtId="165" formatCode="#,##0.0"/>
    <numFmt numFmtId="166" formatCode="0.0"/>
    <numFmt numFmtId="167" formatCode="_-* #,##0_-;\-* #,##0_-;_-* &quot;-&quot;??_-;_-@_-"/>
    <numFmt numFmtId="168" formatCode="#,##0_ ;\-#,##0\ "/>
    <numFmt numFmtId="169" formatCode="0.0%"/>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6"/>
      <name val="Calibri"/>
      <family val="2"/>
      <scheme val="minor"/>
    </font>
    <font>
      <i/>
      <sz val="16"/>
      <name val="Calibri"/>
      <family val="2"/>
      <scheme val="minor"/>
    </font>
    <font>
      <i/>
      <u/>
      <sz val="16"/>
      <name val="Calibri"/>
      <family val="2"/>
      <scheme val="minor"/>
    </font>
    <font>
      <b/>
      <sz val="11"/>
      <name val="Calibri"/>
      <family val="2"/>
      <scheme val="minor"/>
    </font>
    <font>
      <b/>
      <sz val="13"/>
      <name val="Calibri"/>
      <family val="2"/>
      <scheme val="minor"/>
    </font>
    <font>
      <sz val="9"/>
      <name val="Calibri"/>
      <family val="2"/>
      <scheme val="minor"/>
    </font>
    <font>
      <sz val="12"/>
      <name val="Calibri"/>
      <family val="2"/>
      <scheme val="minor"/>
    </font>
    <font>
      <b/>
      <sz val="9"/>
      <color indexed="81"/>
      <name val="Tahoma"/>
      <family val="2"/>
    </font>
    <font>
      <sz val="9"/>
      <color indexed="81"/>
      <name val="Tahoma"/>
      <family val="2"/>
    </font>
    <font>
      <sz val="10"/>
      <name val="Arial"/>
      <family val="2"/>
    </font>
    <font>
      <b/>
      <sz val="14"/>
      <name val="Arial"/>
      <family val="2"/>
    </font>
    <font>
      <sz val="10"/>
      <name val="Calibri"/>
      <family val="2"/>
      <scheme val="minor"/>
    </font>
    <font>
      <b/>
      <sz val="12"/>
      <name val="Calibri"/>
      <family val="2"/>
      <scheme val="minor"/>
    </font>
    <font>
      <b/>
      <sz val="14"/>
      <name val="Calibri"/>
      <family val="2"/>
      <scheme val="minor"/>
    </font>
    <font>
      <b/>
      <sz val="20"/>
      <name val="Calibri"/>
      <family val="2"/>
      <scheme val="minor"/>
    </font>
    <font>
      <b/>
      <sz val="12"/>
      <color rgb="FFFFFFFF"/>
      <name val="Arial"/>
      <family val="2"/>
    </font>
    <font>
      <b/>
      <sz val="14"/>
      <color rgb="FFFFFFFF"/>
      <name val="Arial"/>
      <family val="2"/>
    </font>
    <font>
      <b/>
      <sz val="11"/>
      <color rgb="FFFFFFFF"/>
      <name val="Arial"/>
      <family val="2"/>
    </font>
    <font>
      <sz val="11"/>
      <color rgb="FF000000"/>
      <name val="Arial"/>
      <family val="2"/>
    </font>
    <font>
      <sz val="14"/>
      <color rgb="FF000000"/>
      <name val="Arial"/>
      <family val="2"/>
    </font>
    <font>
      <sz val="10"/>
      <color theme="1"/>
      <name val="Calibri"/>
      <family val="2"/>
      <scheme val="minor"/>
    </font>
    <font>
      <b/>
      <sz val="12"/>
      <color theme="1"/>
      <name val="Calibri"/>
      <family val="2"/>
      <scheme val="minor"/>
    </font>
    <font>
      <sz val="24"/>
      <name val="Calibri"/>
      <family val="2"/>
      <scheme val="minor"/>
    </font>
    <font>
      <sz val="14"/>
      <name val="Calibri"/>
      <family val="2"/>
      <scheme val="minor"/>
    </font>
    <font>
      <b/>
      <sz val="12"/>
      <color indexed="81"/>
      <name val="Tahoma"/>
      <family val="2"/>
    </font>
    <font>
      <sz val="14"/>
      <color theme="1"/>
      <name val="Calibri"/>
      <family val="2"/>
      <scheme val="minor"/>
    </font>
    <font>
      <b/>
      <sz val="18"/>
      <color theme="1"/>
      <name val="Calibri"/>
      <family val="2"/>
      <scheme val="minor"/>
    </font>
    <font>
      <b/>
      <u/>
      <sz val="14"/>
      <name val="Calibri"/>
      <family val="2"/>
      <scheme val="minor"/>
    </font>
    <font>
      <b/>
      <u/>
      <sz val="9"/>
      <color indexed="81"/>
      <name val="Tahoma"/>
      <family val="2"/>
    </font>
  </fonts>
  <fills count="17">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rgb="FF4F81BD"/>
        <bgColor indexed="64"/>
      </patternFill>
    </fill>
    <fill>
      <patternFill patternType="solid">
        <fgColor rgb="FFD0D8E8"/>
        <bgColor indexed="64"/>
      </patternFill>
    </fill>
    <fill>
      <patternFill patternType="solid">
        <fgColor rgb="FFE9EDF4"/>
        <bgColor indexed="64"/>
      </patternFill>
    </fill>
    <fill>
      <patternFill patternType="solid">
        <fgColor rgb="FFFFFFCC"/>
        <bgColor indexed="64"/>
      </patternFill>
    </fill>
    <fill>
      <patternFill patternType="solid">
        <fgColor rgb="FFFFC0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s>
  <borders count="8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bottom/>
      <diagonal/>
    </border>
    <border>
      <left/>
      <right/>
      <top style="thin">
        <color indexed="64"/>
      </top>
      <bottom/>
      <diagonal/>
    </border>
    <border>
      <left style="medium">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93">
    <xf numFmtId="0" fontId="0" fillId="0" borderId="0" xfId="0"/>
    <xf numFmtId="0" fontId="3" fillId="0" borderId="0" xfId="0" applyFont="1" applyAlignment="1" applyProtection="1">
      <alignment horizontal="center"/>
    </xf>
    <xf numFmtId="0" fontId="3" fillId="0" borderId="0" xfId="0" applyFont="1" applyProtection="1"/>
    <xf numFmtId="0" fontId="9" fillId="3" borderId="21" xfId="0" applyFont="1" applyFill="1" applyBorder="1" applyAlignment="1" applyProtection="1">
      <alignment horizontal="center" vertical="center" wrapText="1"/>
    </xf>
    <xf numFmtId="0" fontId="8" fillId="3" borderId="2" xfId="0" applyFont="1" applyFill="1" applyBorder="1" applyAlignment="1" applyProtection="1">
      <alignment vertical="center"/>
    </xf>
    <xf numFmtId="0" fontId="8" fillId="3" borderId="3" xfId="0" applyFont="1" applyFill="1" applyBorder="1" applyAlignment="1" applyProtection="1">
      <alignment vertical="center"/>
    </xf>
    <xf numFmtId="0" fontId="7" fillId="3" borderId="32" xfId="0" applyFont="1" applyFill="1" applyBorder="1" applyAlignment="1" applyProtection="1">
      <alignment horizontal="center" vertical="center"/>
    </xf>
    <xf numFmtId="0" fontId="7" fillId="3" borderId="27" xfId="0" applyFont="1" applyFill="1" applyBorder="1" applyAlignment="1" applyProtection="1">
      <alignment horizontal="center" vertical="center"/>
    </xf>
    <xf numFmtId="0" fontId="7" fillId="3" borderId="34" xfId="0" applyFont="1" applyFill="1" applyBorder="1" applyAlignment="1" applyProtection="1">
      <alignment horizontal="center" vertical="center"/>
    </xf>
    <xf numFmtId="0" fontId="7" fillId="3" borderId="35" xfId="0" applyFont="1" applyFill="1" applyBorder="1" applyAlignment="1" applyProtection="1">
      <alignment horizontal="center" vertical="center"/>
    </xf>
    <xf numFmtId="0" fontId="3" fillId="3" borderId="38" xfId="0" applyFont="1" applyFill="1" applyBorder="1" applyAlignment="1" applyProtection="1">
      <alignment horizontal="center" vertical="center"/>
    </xf>
    <xf numFmtId="0" fontId="3" fillId="3" borderId="41" xfId="0" applyFont="1" applyFill="1" applyBorder="1" applyAlignment="1" applyProtection="1">
      <alignment horizontal="center" vertical="center"/>
    </xf>
    <xf numFmtId="3" fontId="3" fillId="3" borderId="42" xfId="0" applyNumberFormat="1" applyFont="1" applyFill="1" applyBorder="1" applyAlignment="1" applyProtection="1">
      <alignment horizontal="center"/>
    </xf>
    <xf numFmtId="165" fontId="3" fillId="3" borderId="45" xfId="0" applyNumberFormat="1" applyFont="1" applyFill="1" applyBorder="1" applyAlignment="1" applyProtection="1">
      <alignment horizontal="center"/>
    </xf>
    <xf numFmtId="0" fontId="3" fillId="3" borderId="46" xfId="0" applyFont="1" applyFill="1" applyBorder="1" applyAlignment="1" applyProtection="1">
      <alignment horizontal="center" vertical="center"/>
    </xf>
    <xf numFmtId="0" fontId="3" fillId="3" borderId="49" xfId="0" applyFont="1" applyFill="1" applyBorder="1" applyAlignment="1" applyProtection="1">
      <alignment horizontal="center" vertical="center"/>
    </xf>
    <xf numFmtId="3" fontId="3" fillId="3" borderId="50" xfId="0" applyNumberFormat="1" applyFont="1" applyFill="1" applyBorder="1" applyAlignment="1" applyProtection="1">
      <alignment horizontal="center"/>
    </xf>
    <xf numFmtId="165" fontId="3" fillId="3" borderId="53" xfId="0" applyNumberFormat="1" applyFont="1" applyFill="1" applyBorder="1" applyAlignment="1" applyProtection="1">
      <alignment horizontal="center"/>
    </xf>
    <xf numFmtId="0" fontId="3" fillId="5" borderId="18" xfId="0" applyFont="1" applyFill="1" applyBorder="1" applyProtection="1"/>
    <xf numFmtId="0" fontId="3" fillId="3" borderId="50" xfId="0" applyFont="1" applyFill="1" applyBorder="1" applyAlignment="1" applyProtection="1">
      <alignment horizontal="center" vertical="center"/>
    </xf>
    <xf numFmtId="165" fontId="3" fillId="3" borderId="53" xfId="0" applyNumberFormat="1" applyFont="1" applyFill="1" applyBorder="1" applyAlignment="1" applyProtection="1">
      <alignment horizontal="center" vertical="center"/>
    </xf>
    <xf numFmtId="0" fontId="3" fillId="3" borderId="57" xfId="0" applyFont="1" applyFill="1" applyBorder="1" applyAlignment="1" applyProtection="1">
      <alignment horizontal="center" vertical="center"/>
    </xf>
    <xf numFmtId="0" fontId="3" fillId="3" borderId="16" xfId="0" applyFont="1" applyFill="1" applyBorder="1" applyAlignment="1" applyProtection="1">
      <alignment horizontal="center" vertical="center"/>
    </xf>
    <xf numFmtId="0" fontId="3" fillId="3" borderId="17" xfId="0" applyFont="1" applyFill="1" applyBorder="1" applyAlignment="1" applyProtection="1">
      <alignment horizontal="center" vertical="center"/>
    </xf>
    <xf numFmtId="165" fontId="3" fillId="3" borderId="18" xfId="0" applyNumberFormat="1" applyFont="1" applyFill="1" applyBorder="1" applyAlignment="1" applyProtection="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0" xfId="0" applyProtection="1"/>
    <xf numFmtId="164" fontId="7" fillId="3" borderId="22" xfId="1" applyNumberFormat="1" applyFont="1" applyFill="1" applyBorder="1" applyAlignment="1" applyProtection="1">
      <alignment horizontal="center" vertical="center" wrapText="1"/>
    </xf>
    <xf numFmtId="0" fontId="13" fillId="0" borderId="50" xfId="0" applyFont="1" applyBorder="1" applyAlignment="1">
      <alignment horizontal="center" vertical="center" wrapText="1"/>
    </xf>
    <xf numFmtId="0" fontId="0" fillId="0" borderId="50" xfId="0" applyBorder="1" applyAlignment="1">
      <alignment horizontal="center" vertical="center"/>
    </xf>
    <xf numFmtId="49" fontId="13" fillId="0" borderId="7"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49" fontId="13" fillId="0" borderId="49" xfId="0" applyNumberFormat="1" applyFont="1" applyBorder="1" applyAlignment="1">
      <alignment horizontal="center" vertical="center" wrapText="1"/>
    </xf>
    <xf numFmtId="0" fontId="0" fillId="0" borderId="53" xfId="0" applyBorder="1" applyAlignment="1">
      <alignment horizontal="center" vertical="center"/>
    </xf>
    <xf numFmtId="49" fontId="13" fillId="0" borderId="16" xfId="0" applyNumberFormat="1" applyFont="1" applyBorder="1" applyAlignment="1">
      <alignment horizontal="center" vertical="center" wrapText="1"/>
    </xf>
    <xf numFmtId="0" fontId="13" fillId="0" borderId="17" xfId="0" applyFont="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14" fillId="8" borderId="24" xfId="0" applyNumberFormat="1" applyFont="1" applyFill="1" applyBorder="1" applyAlignment="1">
      <alignment horizontal="center" vertical="center" wrapText="1"/>
    </xf>
    <xf numFmtId="0" fontId="14" fillId="8" borderId="26" xfId="0" applyNumberFormat="1" applyFont="1" applyFill="1" applyBorder="1" applyAlignment="1">
      <alignment horizontal="center" vertical="center" wrapText="1"/>
    </xf>
    <xf numFmtId="0" fontId="0" fillId="0" borderId="0" xfId="0" applyAlignment="1" applyProtection="1">
      <alignment horizontal="center"/>
    </xf>
    <xf numFmtId="49" fontId="10" fillId="4" borderId="27" xfId="0" applyNumberFormat="1" applyFont="1" applyFill="1" applyBorder="1" applyAlignment="1" applyProtection="1">
      <alignment vertical="center" wrapText="1"/>
      <protection locked="0"/>
    </xf>
    <xf numFmtId="0" fontId="16" fillId="0" borderId="0" xfId="0" applyFont="1" applyFill="1" applyBorder="1" applyAlignment="1" applyProtection="1">
      <alignment horizontal="center" vertical="center"/>
      <protection locked="0"/>
    </xf>
    <xf numFmtId="166" fontId="3" fillId="0" borderId="53" xfId="0" applyNumberFormat="1" applyFont="1" applyBorder="1" applyAlignment="1" applyProtection="1">
      <alignment horizontal="center" vertical="center"/>
      <protection locked="0"/>
    </xf>
    <xf numFmtId="0" fontId="16" fillId="3" borderId="62" xfId="0" applyFont="1" applyFill="1" applyBorder="1" applyAlignment="1" applyProtection="1">
      <alignment horizontal="center" vertical="center"/>
    </xf>
    <xf numFmtId="49" fontId="3" fillId="4" borderId="53" xfId="0" applyNumberFormat="1" applyFont="1" applyFill="1" applyBorder="1" applyAlignment="1" applyProtection="1">
      <alignment vertical="center"/>
      <protection locked="0"/>
    </xf>
    <xf numFmtId="3" fontId="3" fillId="4" borderId="50" xfId="0" applyNumberFormat="1" applyFont="1" applyFill="1" applyBorder="1" applyAlignment="1" applyProtection="1">
      <alignment horizontal="center"/>
      <protection locked="0"/>
    </xf>
    <xf numFmtId="0" fontId="17" fillId="4" borderId="32" xfId="0" applyFont="1" applyFill="1" applyBorder="1" applyAlignment="1" applyProtection="1">
      <alignment horizontal="center" vertical="center"/>
      <protection locked="0"/>
    </xf>
    <xf numFmtId="0" fontId="7" fillId="7" borderId="27" xfId="0" applyFont="1" applyFill="1" applyBorder="1" applyAlignment="1">
      <alignment horizontal="center" vertical="center" wrapText="1"/>
    </xf>
    <xf numFmtId="0" fontId="7" fillId="7" borderId="34" xfId="0" applyFont="1" applyFill="1" applyBorder="1" applyAlignment="1">
      <alignment horizontal="center" vertical="center"/>
    </xf>
    <xf numFmtId="9" fontId="7" fillId="7" borderId="33" xfId="2" applyFont="1" applyFill="1" applyBorder="1" applyAlignment="1">
      <alignment horizontal="center" vertical="center" wrapText="1"/>
    </xf>
    <xf numFmtId="0" fontId="3" fillId="3" borderId="65" xfId="0" applyFont="1" applyFill="1" applyBorder="1" applyAlignment="1" applyProtection="1">
      <alignment horizontal="center" vertical="center"/>
    </xf>
    <xf numFmtId="49" fontId="3" fillId="4" borderId="55" xfId="0" applyNumberFormat="1" applyFont="1" applyFill="1" applyBorder="1" applyAlignment="1" applyProtection="1">
      <alignment horizontal="center" vertical="center"/>
      <protection locked="0"/>
    </xf>
    <xf numFmtId="9" fontId="20" fillId="9" borderId="68" xfId="0" applyNumberFormat="1" applyFont="1" applyFill="1" applyBorder="1" applyAlignment="1">
      <alignment horizontal="center" vertical="center" wrapText="1" readingOrder="1"/>
    </xf>
    <xf numFmtId="0" fontId="21" fillId="9" borderId="69" xfId="0" applyFont="1" applyFill="1" applyBorder="1" applyAlignment="1">
      <alignment horizontal="center" vertical="center" wrapText="1" readingOrder="1"/>
    </xf>
    <xf numFmtId="0" fontId="22" fillId="10" borderId="69" xfId="0" applyFont="1" applyFill="1" applyBorder="1" applyAlignment="1">
      <alignment horizontal="center" vertical="center" wrapText="1" readingOrder="1"/>
    </xf>
    <xf numFmtId="9" fontId="23" fillId="10" borderId="69" xfId="0" applyNumberFormat="1" applyFont="1" applyFill="1" applyBorder="1" applyAlignment="1">
      <alignment horizontal="center" vertical="center" wrapText="1" readingOrder="1"/>
    </xf>
    <xf numFmtId="0" fontId="21" fillId="9" borderId="70" xfId="0" applyFont="1" applyFill="1" applyBorder="1" applyAlignment="1">
      <alignment horizontal="center" vertical="center" wrapText="1" readingOrder="1"/>
    </xf>
    <xf numFmtId="0" fontId="22" fillId="11" borderId="70" xfId="0" applyFont="1" applyFill="1" applyBorder="1" applyAlignment="1">
      <alignment horizontal="center" vertical="center" wrapText="1" readingOrder="1"/>
    </xf>
    <xf numFmtId="9" fontId="23" fillId="11" borderId="70" xfId="0" applyNumberFormat="1" applyFont="1" applyFill="1" applyBorder="1" applyAlignment="1">
      <alignment horizontal="center" vertical="center" wrapText="1" readingOrder="1"/>
    </xf>
    <xf numFmtId="0" fontId="22" fillId="10" borderId="70" xfId="0" applyFont="1" applyFill="1" applyBorder="1" applyAlignment="1">
      <alignment horizontal="center" vertical="center" wrapText="1" readingOrder="1"/>
    </xf>
    <xf numFmtId="9" fontId="23" fillId="10" borderId="70" xfId="0" applyNumberFormat="1" applyFont="1" applyFill="1" applyBorder="1" applyAlignment="1">
      <alignment horizontal="center" vertical="center" wrapText="1" readingOrder="1"/>
    </xf>
    <xf numFmtId="0" fontId="3" fillId="0" borderId="1" xfId="0" applyFont="1" applyBorder="1" applyProtection="1"/>
    <xf numFmtId="0" fontId="3" fillId="0" borderId="3" xfId="0" applyFont="1" applyBorder="1" applyProtection="1"/>
    <xf numFmtId="2" fontId="3" fillId="12" borderId="5" xfId="0" applyNumberFormat="1" applyFont="1" applyFill="1" applyBorder="1" applyAlignment="1" applyProtection="1">
      <alignment vertical="center" wrapText="1"/>
    </xf>
    <xf numFmtId="2" fontId="3" fillId="12" borderId="6" xfId="0" applyNumberFormat="1" applyFont="1" applyFill="1" applyBorder="1" applyAlignment="1" applyProtection="1">
      <alignment vertical="center" wrapText="1"/>
    </xf>
    <xf numFmtId="0" fontId="7" fillId="12" borderId="49" xfId="0" applyFont="1" applyFill="1" applyBorder="1" applyAlignment="1" applyProtection="1">
      <alignment horizontal="center" vertical="center" wrapText="1"/>
    </xf>
    <xf numFmtId="0" fontId="7" fillId="12" borderId="51" xfId="0" applyFont="1" applyFill="1" applyBorder="1" applyAlignment="1" applyProtection="1">
      <alignment horizontal="center" vertical="center" wrapText="1"/>
    </xf>
    <xf numFmtId="2" fontId="3" fillId="12" borderId="18" xfId="0" applyNumberFormat="1" applyFont="1" applyFill="1" applyBorder="1" applyAlignment="1" applyProtection="1">
      <alignment horizontal="center" vertical="center" wrapText="1"/>
    </xf>
    <xf numFmtId="168" fontId="3" fillId="12" borderId="16" xfId="1" applyNumberFormat="1" applyFont="1" applyFill="1" applyBorder="1" applyAlignment="1" applyProtection="1">
      <alignment horizontal="center" vertical="center" wrapText="1"/>
    </xf>
    <xf numFmtId="168" fontId="3" fillId="12" borderId="17" xfId="1" applyNumberFormat="1" applyFont="1" applyFill="1" applyBorder="1" applyAlignment="1" applyProtection="1">
      <alignment horizontal="center" vertical="center" wrapText="1"/>
    </xf>
    <xf numFmtId="169" fontId="3" fillId="12" borderId="14" xfId="2" applyNumberFormat="1" applyFont="1" applyFill="1" applyBorder="1" applyAlignment="1" applyProtection="1">
      <alignment horizontal="center" vertical="center" wrapText="1"/>
    </xf>
    <xf numFmtId="0" fontId="7" fillId="12" borderId="27" xfId="0" applyFont="1" applyFill="1" applyBorder="1" applyAlignment="1" applyProtection="1">
      <alignment horizontal="center" vertical="center" wrapText="1"/>
    </xf>
    <xf numFmtId="0" fontId="7" fillId="12" borderId="34" xfId="0" applyFont="1" applyFill="1" applyBorder="1" applyAlignment="1" applyProtection="1">
      <alignment horizontal="center" vertical="center" wrapText="1"/>
    </xf>
    <xf numFmtId="0" fontId="7" fillId="12" borderId="1" xfId="0" applyFont="1" applyFill="1" applyBorder="1" applyAlignment="1" applyProtection="1">
      <alignment horizontal="center" vertical="center"/>
    </xf>
    <xf numFmtId="0" fontId="7" fillId="12" borderId="32" xfId="0" applyFont="1" applyFill="1" applyBorder="1" applyAlignment="1" applyProtection="1">
      <alignment horizontal="center" vertical="center"/>
    </xf>
    <xf numFmtId="2" fontId="3" fillId="12" borderId="35" xfId="0" applyNumberFormat="1" applyFont="1" applyFill="1" applyBorder="1" applyAlignment="1" applyProtection="1">
      <alignment horizontal="center" vertical="center" wrapText="1"/>
    </xf>
    <xf numFmtId="0" fontId="7" fillId="12" borderId="58" xfId="0" applyFont="1" applyFill="1" applyBorder="1" applyAlignment="1" applyProtection="1">
      <alignment horizontal="center" vertical="center" wrapText="1"/>
    </xf>
    <xf numFmtId="0" fontId="7" fillId="12" borderId="23" xfId="0" applyFont="1" applyFill="1" applyBorder="1" applyAlignment="1" applyProtection="1">
      <alignment horizontal="center" vertical="center" wrapText="1"/>
    </xf>
    <xf numFmtId="0" fontId="7" fillId="12" borderId="32" xfId="0" applyFont="1" applyFill="1" applyBorder="1" applyAlignment="1" applyProtection="1">
      <alignment horizontal="center" vertical="center" wrapText="1"/>
    </xf>
    <xf numFmtId="168" fontId="3" fillId="4" borderId="41" xfId="1" applyNumberFormat="1" applyFont="1" applyFill="1" applyBorder="1" applyAlignment="1" applyProtection="1">
      <alignment horizontal="center" vertical="center" wrapText="1"/>
      <protection locked="0"/>
    </xf>
    <xf numFmtId="2" fontId="3" fillId="12" borderId="61" xfId="0" applyNumberFormat="1" applyFont="1" applyFill="1" applyBorder="1" applyAlignment="1" applyProtection="1">
      <alignment horizontal="center" vertical="center" wrapText="1"/>
    </xf>
    <xf numFmtId="164" fontId="3" fillId="4" borderId="44" xfId="1" applyNumberFormat="1" applyFont="1" applyFill="1" applyBorder="1" applyAlignment="1" applyProtection="1">
      <alignment horizontal="center" vertical="center" wrapText="1"/>
      <protection locked="0"/>
    </xf>
    <xf numFmtId="49" fontId="3" fillId="12" borderId="45" xfId="0" applyNumberFormat="1" applyFont="1" applyFill="1" applyBorder="1" applyAlignment="1" applyProtection="1">
      <alignment horizontal="center" vertical="center" wrapText="1"/>
    </xf>
    <xf numFmtId="0" fontId="3" fillId="12" borderId="45" xfId="0" applyFont="1" applyFill="1" applyBorder="1" applyAlignment="1" applyProtection="1">
      <alignment horizontal="center"/>
    </xf>
    <xf numFmtId="0" fontId="7" fillId="12" borderId="47" xfId="0" applyFont="1" applyFill="1" applyBorder="1" applyAlignment="1" applyProtection="1">
      <alignment horizontal="center"/>
    </xf>
    <xf numFmtId="168" fontId="3" fillId="4" borderId="49" xfId="1" applyNumberFormat="1" applyFont="1" applyFill="1" applyBorder="1" applyAlignment="1" applyProtection="1">
      <alignment horizontal="center" vertical="center" wrapText="1"/>
      <protection locked="0"/>
    </xf>
    <xf numFmtId="2" fontId="3" fillId="12" borderId="53" xfId="0" applyNumberFormat="1" applyFont="1" applyFill="1" applyBorder="1" applyAlignment="1" applyProtection="1">
      <alignment horizontal="center" vertical="center" wrapText="1"/>
    </xf>
    <xf numFmtId="4" fontId="3" fillId="12" borderId="50" xfId="0" applyNumberFormat="1" applyFont="1" applyFill="1" applyBorder="1" applyAlignment="1" applyProtection="1">
      <alignment horizontal="center" vertical="center" wrapText="1"/>
    </xf>
    <xf numFmtId="0" fontId="3" fillId="12" borderId="53" xfId="0" applyFont="1" applyFill="1" applyBorder="1" applyAlignment="1" applyProtection="1">
      <alignment horizontal="center"/>
    </xf>
    <xf numFmtId="168" fontId="24" fillId="12" borderId="52" xfId="1" applyNumberFormat="1" applyFont="1" applyFill="1" applyBorder="1" applyAlignment="1">
      <alignment horizontal="center" vertical="center" wrapText="1"/>
    </xf>
    <xf numFmtId="168" fontId="24" fillId="12" borderId="37" xfId="1" applyNumberFormat="1" applyFont="1" applyFill="1" applyBorder="1" applyAlignment="1">
      <alignment horizontal="center" vertical="center" wrapText="1"/>
    </xf>
    <xf numFmtId="49" fontId="3" fillId="0" borderId="45" xfId="0" applyNumberFormat="1" applyFont="1" applyFill="1" applyBorder="1" applyAlignment="1" applyProtection="1">
      <alignment horizontal="center" vertical="center" wrapText="1"/>
      <protection locked="0"/>
    </xf>
    <xf numFmtId="165" fontId="3" fillId="4" borderId="60" xfId="1" applyNumberFormat="1" applyFont="1" applyFill="1" applyBorder="1" applyAlignment="1" applyProtection="1">
      <alignment horizontal="center" vertical="center" wrapText="1"/>
      <protection locked="0"/>
    </xf>
    <xf numFmtId="165" fontId="3" fillId="4" borderId="16" xfId="1" applyNumberFormat="1" applyFont="1" applyFill="1" applyBorder="1" applyAlignment="1" applyProtection="1">
      <alignment horizontal="center" vertical="center" wrapText="1"/>
      <protection locked="0"/>
    </xf>
    <xf numFmtId="168" fontId="3" fillId="4" borderId="16" xfId="1" applyNumberFormat="1" applyFont="1" applyFill="1" applyBorder="1" applyAlignment="1" applyProtection="1">
      <alignment horizontal="center" vertical="center" wrapText="1"/>
      <protection locked="0"/>
    </xf>
    <xf numFmtId="0" fontId="7" fillId="12" borderId="22" xfId="0" applyFont="1" applyFill="1" applyBorder="1" applyAlignment="1" applyProtection="1">
      <alignment horizontal="center" vertical="center" wrapText="1"/>
    </xf>
    <xf numFmtId="0" fontId="7" fillId="12" borderId="59" xfId="0" applyFont="1" applyFill="1" applyBorder="1" applyAlignment="1" applyProtection="1">
      <alignment horizontal="center" vertical="center" wrapText="1"/>
    </xf>
    <xf numFmtId="164" fontId="3" fillId="4" borderId="41" xfId="1" applyNumberFormat="1" applyFont="1" applyFill="1" applyBorder="1" applyAlignment="1" applyProtection="1">
      <alignment horizontal="center" vertical="center" wrapText="1"/>
      <protection locked="0"/>
    </xf>
    <xf numFmtId="49" fontId="3" fillId="12" borderId="9" xfId="0" applyNumberFormat="1" applyFont="1" applyFill="1" applyBorder="1" applyAlignment="1" applyProtection="1">
      <alignment horizontal="center" vertical="center" wrapText="1"/>
    </xf>
    <xf numFmtId="49" fontId="3" fillId="4" borderId="72" xfId="1" applyNumberFormat="1" applyFont="1" applyFill="1" applyBorder="1" applyAlignment="1" applyProtection="1">
      <alignment horizontal="center" vertical="center" wrapText="1"/>
      <protection locked="0"/>
    </xf>
    <xf numFmtId="4" fontId="3" fillId="12" borderId="73" xfId="0" applyNumberFormat="1" applyFont="1" applyFill="1" applyBorder="1" applyAlignment="1" applyProtection="1">
      <alignment horizontal="center" vertical="center" wrapText="1"/>
    </xf>
    <xf numFmtId="0" fontId="3" fillId="12" borderId="9" xfId="0" applyFont="1" applyFill="1" applyBorder="1" applyAlignment="1" applyProtection="1">
      <alignment horizontal="center"/>
    </xf>
    <xf numFmtId="0" fontId="7" fillId="12" borderId="46" xfId="0" applyFont="1" applyFill="1" applyBorder="1" applyAlignment="1" applyProtection="1">
      <alignment horizontal="center"/>
    </xf>
    <xf numFmtId="49" fontId="3" fillId="12" borderId="53" xfId="0" applyNumberFormat="1" applyFont="1" applyFill="1" applyBorder="1" applyAlignment="1" applyProtection="1">
      <alignment horizontal="center" vertical="center" wrapText="1"/>
    </xf>
    <xf numFmtId="49" fontId="3" fillId="4" borderId="46" xfId="1" applyNumberFormat="1" applyFont="1" applyFill="1" applyBorder="1" applyAlignment="1" applyProtection="1">
      <alignment horizontal="center" vertical="center" wrapText="1"/>
      <protection locked="0"/>
    </xf>
    <xf numFmtId="4" fontId="3" fillId="12" borderId="52" xfId="0" applyNumberFormat="1" applyFont="1" applyFill="1" applyBorder="1" applyAlignment="1" applyProtection="1">
      <alignment horizontal="center" vertical="center" wrapText="1"/>
    </xf>
    <xf numFmtId="49" fontId="3" fillId="0" borderId="53" xfId="0" applyNumberFormat="1" applyFont="1" applyFill="1" applyBorder="1" applyAlignment="1" applyProtection="1">
      <alignment horizontal="center" vertical="center" wrapText="1"/>
      <protection locked="0"/>
    </xf>
    <xf numFmtId="49" fontId="3" fillId="0" borderId="61" xfId="0" applyNumberFormat="1" applyFont="1" applyFill="1" applyBorder="1" applyAlignment="1" applyProtection="1">
      <alignment horizontal="center" vertical="center" wrapText="1"/>
      <protection locked="0"/>
    </xf>
    <xf numFmtId="4" fontId="3" fillId="12" borderId="44" xfId="0" applyNumberFormat="1" applyFont="1" applyFill="1" applyBorder="1" applyAlignment="1" applyProtection="1">
      <alignment horizontal="center" vertical="center" wrapText="1"/>
    </xf>
    <xf numFmtId="0" fontId="7" fillId="12" borderId="57" xfId="0" applyFont="1" applyFill="1" applyBorder="1" applyAlignment="1" applyProtection="1">
      <alignment horizontal="center"/>
    </xf>
    <xf numFmtId="49" fontId="3" fillId="0" borderId="18" xfId="0" applyNumberFormat="1" applyFont="1" applyFill="1" applyBorder="1" applyAlignment="1" applyProtection="1">
      <alignment horizontal="center" vertical="center" wrapText="1"/>
      <protection locked="0"/>
    </xf>
    <xf numFmtId="49" fontId="3" fillId="4" borderId="57" xfId="1" applyNumberFormat="1" applyFont="1" applyFill="1" applyBorder="1" applyAlignment="1" applyProtection="1">
      <alignment horizontal="center" vertical="center" wrapText="1"/>
      <protection locked="0"/>
    </xf>
    <xf numFmtId="0" fontId="3" fillId="12" borderId="18" xfId="0" applyFont="1" applyFill="1" applyBorder="1" applyAlignment="1" applyProtection="1">
      <alignment horizontal="center"/>
    </xf>
    <xf numFmtId="0" fontId="7" fillId="12" borderId="4" xfId="0" applyFont="1" applyFill="1" applyBorder="1" applyAlignment="1" applyProtection="1">
      <alignment horizontal="center" vertical="center"/>
    </xf>
    <xf numFmtId="0" fontId="7" fillId="12" borderId="72" xfId="0" applyFont="1" applyFill="1" applyBorder="1" applyAlignment="1" applyProtection="1">
      <alignment horizontal="center"/>
    </xf>
    <xf numFmtId="165" fontId="3" fillId="4" borderId="7" xfId="1" applyNumberFormat="1" applyFont="1" applyFill="1" applyBorder="1" applyAlignment="1" applyProtection="1">
      <alignment horizontal="center" vertical="center" wrapText="1"/>
      <protection locked="0"/>
    </xf>
    <xf numFmtId="168" fontId="3" fillId="4" borderId="7" xfId="1" applyNumberFormat="1" applyFont="1" applyFill="1" applyBorder="1" applyAlignment="1" applyProtection="1">
      <alignment horizontal="center" vertical="center" wrapText="1"/>
      <protection locked="0"/>
    </xf>
    <xf numFmtId="49" fontId="3" fillId="12" borderId="12" xfId="1" applyNumberFormat="1" applyFont="1" applyFill="1" applyBorder="1" applyAlignment="1" applyProtection="1">
      <alignment horizontal="center" vertical="center" wrapText="1"/>
    </xf>
    <xf numFmtId="4" fontId="3" fillId="12" borderId="75" xfId="0" applyNumberFormat="1" applyFont="1" applyFill="1" applyBorder="1" applyAlignment="1" applyProtection="1">
      <alignment horizontal="center" vertical="center" wrapText="1"/>
    </xf>
    <xf numFmtId="165" fontId="3" fillId="4" borderId="49" xfId="1" applyNumberFormat="1" applyFont="1" applyFill="1" applyBorder="1" applyAlignment="1" applyProtection="1">
      <alignment horizontal="center" vertical="center" wrapText="1"/>
      <protection locked="0"/>
    </xf>
    <xf numFmtId="164" fontId="3" fillId="4" borderId="49" xfId="1" applyNumberFormat="1" applyFont="1" applyFill="1" applyBorder="1" applyAlignment="1" applyProtection="1">
      <alignment horizontal="center" vertical="center" wrapText="1"/>
      <protection locked="0"/>
    </xf>
    <xf numFmtId="49" fontId="3" fillId="12" borderId="48" xfId="1" applyNumberFormat="1" applyFont="1" applyFill="1" applyBorder="1" applyAlignment="1" applyProtection="1">
      <alignment horizontal="center" vertical="center" wrapText="1"/>
    </xf>
    <xf numFmtId="49" fontId="3" fillId="4" borderId="48" xfId="0" applyNumberFormat="1" applyFont="1" applyFill="1" applyBorder="1" applyAlignment="1" applyProtection="1">
      <alignment horizontal="center" vertical="center"/>
      <protection locked="0"/>
    </xf>
    <xf numFmtId="0" fontId="7" fillId="12" borderId="9" xfId="0" applyFont="1" applyFill="1" applyBorder="1" applyAlignment="1" applyProtection="1">
      <alignment horizontal="center" vertical="center" wrapText="1"/>
    </xf>
    <xf numFmtId="0" fontId="7" fillId="12" borderId="35" xfId="0" applyFont="1" applyFill="1" applyBorder="1" applyAlignment="1" applyProtection="1">
      <alignment horizontal="center" vertical="center" wrapText="1"/>
    </xf>
    <xf numFmtId="0" fontId="7" fillId="12" borderId="46" xfId="0" applyFont="1" applyFill="1" applyBorder="1" applyAlignment="1" applyProtection="1">
      <alignment horizontal="center" vertical="center"/>
    </xf>
    <xf numFmtId="0" fontId="3" fillId="12" borderId="1" xfId="0" applyFont="1" applyFill="1" applyBorder="1" applyAlignment="1" applyProtection="1"/>
    <xf numFmtId="0" fontId="3" fillId="12" borderId="2" xfId="0" applyFont="1" applyFill="1" applyBorder="1" applyAlignment="1" applyProtection="1"/>
    <xf numFmtId="0" fontId="3" fillId="12" borderId="3" xfId="0" applyFont="1" applyFill="1" applyBorder="1" applyAlignment="1" applyProtection="1"/>
    <xf numFmtId="167" fontId="16" fillId="7" borderId="32" xfId="1" applyNumberFormat="1" applyFont="1" applyFill="1" applyBorder="1" applyAlignment="1">
      <alignment vertical="center" wrapText="1"/>
    </xf>
    <xf numFmtId="9" fontId="0" fillId="0" borderId="0" xfId="0" applyNumberFormat="1"/>
    <xf numFmtId="9" fontId="0" fillId="0" borderId="0" xfId="0" applyNumberFormat="1" applyAlignment="1">
      <alignment horizontal="center"/>
    </xf>
    <xf numFmtId="0" fontId="0" fillId="0" borderId="0" xfId="0" applyAlignment="1" applyProtection="1"/>
    <xf numFmtId="0" fontId="3" fillId="0" borderId="0" xfId="0" applyFont="1"/>
    <xf numFmtId="9" fontId="0" fillId="0" borderId="0" xfId="2" applyFont="1" applyAlignment="1">
      <alignment horizontal="center" vertical="center"/>
    </xf>
    <xf numFmtId="0" fontId="3" fillId="12" borderId="14" xfId="0" applyFont="1" applyFill="1" applyBorder="1" applyAlignment="1" applyProtection="1"/>
    <xf numFmtId="164" fontId="3" fillId="12" borderId="18" xfId="1" applyNumberFormat="1" applyFont="1" applyFill="1" applyBorder="1" applyAlignment="1" applyProtection="1">
      <alignment horizontal="center" vertical="center" wrapText="1"/>
    </xf>
    <xf numFmtId="0" fontId="7" fillId="12" borderId="76" xfId="0" applyFont="1" applyFill="1" applyBorder="1" applyAlignment="1" applyProtection="1">
      <alignment horizontal="center" vertical="center" wrapText="1"/>
    </xf>
    <xf numFmtId="0" fontId="7" fillId="12" borderId="77" xfId="0" applyFont="1" applyFill="1" applyBorder="1" applyAlignment="1" applyProtection="1">
      <alignment horizontal="center" vertical="center" wrapText="1"/>
    </xf>
    <xf numFmtId="0" fontId="3" fillId="12" borderId="0" xfId="0" applyFont="1" applyFill="1" applyBorder="1" applyAlignment="1" applyProtection="1"/>
    <xf numFmtId="2" fontId="3" fillId="12" borderId="15" xfId="0" applyNumberFormat="1" applyFont="1" applyFill="1" applyBorder="1" applyAlignment="1" applyProtection="1">
      <alignment horizontal="center" vertical="center" wrapText="1"/>
    </xf>
    <xf numFmtId="49" fontId="3" fillId="4" borderId="18" xfId="0" applyNumberFormat="1" applyFont="1" applyFill="1" applyBorder="1" applyAlignment="1" applyProtection="1">
      <alignment horizontal="center" vertical="center"/>
      <protection locked="0"/>
    </xf>
    <xf numFmtId="2" fontId="3" fillId="12" borderId="77" xfId="0" applyNumberFormat="1" applyFont="1" applyFill="1" applyBorder="1" applyAlignment="1" applyProtection="1">
      <alignment horizontal="center" vertical="center" wrapText="1"/>
    </xf>
    <xf numFmtId="168" fontId="3" fillId="4" borderId="22" xfId="1" applyNumberFormat="1" applyFont="1" applyFill="1" applyBorder="1" applyAlignment="1" applyProtection="1">
      <alignment horizontal="center" vertical="center" wrapText="1"/>
      <protection locked="0"/>
    </xf>
    <xf numFmtId="168" fontId="24" fillId="12" borderId="49" xfId="1" applyNumberFormat="1" applyFont="1" applyFill="1" applyBorder="1" applyAlignment="1">
      <alignment horizontal="center" vertical="center" wrapText="1"/>
    </xf>
    <xf numFmtId="168" fontId="24" fillId="12" borderId="16" xfId="1" applyNumberFormat="1" applyFont="1" applyFill="1" applyBorder="1" applyAlignment="1">
      <alignment horizontal="center" vertical="center" wrapText="1"/>
    </xf>
    <xf numFmtId="165" fontId="3" fillId="4" borderId="24" xfId="1" applyNumberFormat="1" applyFont="1" applyFill="1" applyBorder="1" applyAlignment="1" applyProtection="1">
      <alignment horizontal="center" vertical="center" wrapText="1"/>
      <protection locked="0"/>
    </xf>
    <xf numFmtId="0" fontId="7" fillId="12" borderId="72" xfId="0" applyFont="1" applyFill="1" applyBorder="1" applyAlignment="1" applyProtection="1">
      <alignment horizontal="center" vertical="center"/>
    </xf>
    <xf numFmtId="0" fontId="7" fillId="12" borderId="57" xfId="0" applyFont="1" applyFill="1" applyBorder="1" applyAlignment="1" applyProtection="1">
      <alignment horizontal="center" vertical="center"/>
    </xf>
    <xf numFmtId="168" fontId="24" fillId="12" borderId="41" xfId="1" applyNumberFormat="1" applyFont="1" applyFill="1" applyBorder="1" applyAlignment="1">
      <alignment horizontal="center" vertical="center" wrapText="1"/>
    </xf>
    <xf numFmtId="164" fontId="3" fillId="12" borderId="27" xfId="1" applyNumberFormat="1" applyFont="1" applyFill="1" applyBorder="1" applyAlignment="1" applyProtection="1">
      <alignment horizontal="center" vertical="center" wrapText="1"/>
    </xf>
    <xf numFmtId="164" fontId="3" fillId="12" borderId="35" xfId="1" applyNumberFormat="1" applyFont="1" applyFill="1" applyBorder="1" applyAlignment="1" applyProtection="1">
      <alignment horizontal="center" vertical="center" wrapText="1"/>
    </xf>
    <xf numFmtId="164" fontId="3" fillId="12" borderId="9" xfId="1" applyNumberFormat="1" applyFont="1" applyFill="1" applyBorder="1" applyAlignment="1" applyProtection="1">
      <alignment horizontal="center" vertical="center" wrapText="1"/>
    </xf>
    <xf numFmtId="164" fontId="3" fillId="12" borderId="53" xfId="1" applyNumberFormat="1" applyFont="1" applyFill="1" applyBorder="1" applyAlignment="1" applyProtection="1">
      <alignment horizontal="center" vertical="center" wrapText="1"/>
    </xf>
    <xf numFmtId="0" fontId="7" fillId="12" borderId="39" xfId="0" applyFont="1" applyFill="1" applyBorder="1" applyAlignment="1" applyProtection="1">
      <alignment horizontal="center"/>
    </xf>
    <xf numFmtId="49" fontId="3" fillId="4" borderId="53" xfId="0" applyNumberFormat="1" applyFont="1" applyFill="1" applyBorder="1" applyAlignment="1" applyProtection="1">
      <alignment horizontal="center" wrapText="1"/>
      <protection locked="0"/>
    </xf>
    <xf numFmtId="49" fontId="3" fillId="4" borderId="18" xfId="0" applyNumberFormat="1" applyFont="1" applyFill="1" applyBorder="1" applyAlignment="1" applyProtection="1">
      <alignment horizontal="center" wrapText="1"/>
      <protection locked="0"/>
    </xf>
    <xf numFmtId="49" fontId="3" fillId="4" borderId="20" xfId="0" applyNumberFormat="1" applyFont="1" applyFill="1" applyBorder="1" applyAlignment="1" applyProtection="1">
      <alignment horizontal="center" vertical="center"/>
      <protection locked="0"/>
    </xf>
    <xf numFmtId="164" fontId="3" fillId="12" borderId="76" xfId="1" applyNumberFormat="1" applyFont="1" applyFill="1" applyBorder="1" applyAlignment="1" applyProtection="1">
      <alignment horizontal="center" vertical="center" wrapText="1"/>
    </xf>
    <xf numFmtId="164" fontId="3" fillId="12" borderId="77" xfId="1" applyNumberFormat="1" applyFont="1" applyFill="1" applyBorder="1" applyAlignment="1" applyProtection="1">
      <alignment horizontal="center" vertical="center" wrapText="1"/>
    </xf>
    <xf numFmtId="165" fontId="3" fillId="4" borderId="22" xfId="1" applyNumberFormat="1" applyFont="1" applyFill="1" applyBorder="1" applyAlignment="1" applyProtection="1">
      <alignment horizontal="center" vertical="center" wrapText="1"/>
      <protection locked="0"/>
    </xf>
    <xf numFmtId="2" fontId="3" fillId="12" borderId="26" xfId="0" applyNumberFormat="1" applyFont="1" applyFill="1" applyBorder="1" applyAlignment="1" applyProtection="1">
      <alignment horizontal="center" vertical="center" wrapText="1"/>
    </xf>
    <xf numFmtId="164" fontId="3" fillId="12" borderId="45" xfId="1" applyNumberFormat="1" applyFont="1" applyFill="1" applyBorder="1" applyAlignment="1" applyProtection="1">
      <alignment horizontal="center" vertical="center" wrapText="1"/>
    </xf>
    <xf numFmtId="4" fontId="3" fillId="12" borderId="42" xfId="0" applyNumberFormat="1" applyFont="1" applyFill="1" applyBorder="1" applyAlignment="1" applyProtection="1">
      <alignment horizontal="center" vertical="center" wrapText="1"/>
    </xf>
    <xf numFmtId="164" fontId="3" fillId="4" borderId="58" xfId="1" applyNumberFormat="1" applyFont="1" applyFill="1" applyBorder="1" applyAlignment="1" applyProtection="1">
      <alignment horizontal="center" vertical="center" wrapText="1"/>
      <protection locked="0"/>
    </xf>
    <xf numFmtId="49" fontId="3" fillId="12" borderId="23" xfId="0" applyNumberFormat="1" applyFont="1" applyFill="1" applyBorder="1" applyAlignment="1" applyProtection="1">
      <alignment horizontal="center" vertical="center" wrapText="1"/>
    </xf>
    <xf numFmtId="4" fontId="3" fillId="12" borderId="17" xfId="0" applyNumberFormat="1" applyFont="1" applyFill="1" applyBorder="1" applyAlignment="1" applyProtection="1">
      <alignment horizontal="center" vertical="center" wrapText="1"/>
    </xf>
    <xf numFmtId="0" fontId="3" fillId="12" borderId="23" xfId="0" applyFont="1" applyFill="1" applyBorder="1" applyAlignment="1" applyProtection="1">
      <alignment horizontal="center"/>
    </xf>
    <xf numFmtId="49" fontId="3" fillId="0" borderId="23" xfId="0" applyNumberFormat="1" applyFont="1" applyFill="1" applyBorder="1" applyAlignment="1" applyProtection="1">
      <alignment horizontal="center" vertical="center" wrapText="1"/>
      <protection locked="0"/>
    </xf>
    <xf numFmtId="49" fontId="3" fillId="0" borderId="9" xfId="0" applyNumberFormat="1" applyFont="1" applyFill="1" applyBorder="1" applyAlignment="1" applyProtection="1">
      <alignment horizontal="center" vertical="center" wrapText="1"/>
      <protection locked="0"/>
    </xf>
    <xf numFmtId="0" fontId="7" fillId="12" borderId="7" xfId="0" applyFont="1" applyFill="1" applyBorder="1" applyAlignment="1" applyProtection="1">
      <alignment horizontal="center" vertical="center" wrapText="1"/>
    </xf>
    <xf numFmtId="164" fontId="3" fillId="4" borderId="16" xfId="1" applyNumberFormat="1" applyFont="1" applyFill="1" applyBorder="1" applyAlignment="1" applyProtection="1">
      <alignment horizontal="center" vertical="center" wrapText="1"/>
      <protection locked="0"/>
    </xf>
    <xf numFmtId="49" fontId="3" fillId="4" borderId="20" xfId="1"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xf>
    <xf numFmtId="0" fontId="7" fillId="6" borderId="11" xfId="0" applyFont="1" applyFill="1" applyBorder="1" applyAlignment="1" applyProtection="1">
      <alignment horizontal="center" vertical="center" wrapText="1"/>
    </xf>
    <xf numFmtId="0" fontId="7" fillId="6" borderId="72" xfId="0" applyFont="1" applyFill="1" applyBorder="1" applyAlignment="1" applyProtection="1">
      <alignment horizontal="center" vertical="center" wrapText="1"/>
    </xf>
    <xf numFmtId="2" fontId="3" fillId="6" borderId="5" xfId="0" applyNumberFormat="1" applyFont="1" applyFill="1" applyBorder="1" applyAlignment="1" applyProtection="1">
      <alignment vertical="center" wrapText="1"/>
    </xf>
    <xf numFmtId="2" fontId="3" fillId="6" borderId="6" xfId="0" applyNumberFormat="1" applyFont="1" applyFill="1" applyBorder="1" applyAlignment="1" applyProtection="1">
      <alignment vertical="center" wrapText="1"/>
    </xf>
    <xf numFmtId="0" fontId="7" fillId="6" borderId="48" xfId="0" applyFont="1" applyFill="1" applyBorder="1" applyAlignment="1" applyProtection="1">
      <alignment horizontal="center" vertical="center"/>
    </xf>
    <xf numFmtId="0" fontId="7" fillId="6" borderId="46" xfId="0" applyFont="1" applyFill="1" applyBorder="1" applyAlignment="1" applyProtection="1">
      <alignment horizontal="center" vertical="center"/>
    </xf>
    <xf numFmtId="0" fontId="7" fillId="6" borderId="49" xfId="0" applyFont="1" applyFill="1" applyBorder="1" applyAlignment="1" applyProtection="1">
      <alignment horizontal="center" vertical="center" wrapText="1"/>
    </xf>
    <xf numFmtId="0" fontId="7" fillId="6" borderId="51" xfId="0" applyFont="1" applyFill="1" applyBorder="1" applyAlignment="1" applyProtection="1">
      <alignment horizontal="center" vertical="center" wrapText="1"/>
    </xf>
    <xf numFmtId="164" fontId="3" fillId="6" borderId="57" xfId="1" applyNumberFormat="1" applyFont="1" applyFill="1" applyBorder="1" applyAlignment="1" applyProtection="1">
      <alignment horizontal="center" vertical="center" wrapText="1"/>
    </xf>
    <xf numFmtId="2" fontId="3" fillId="6" borderId="18" xfId="0" applyNumberFormat="1" applyFont="1" applyFill="1" applyBorder="1" applyAlignment="1" applyProtection="1">
      <alignment horizontal="center" vertical="center" wrapText="1"/>
    </xf>
    <xf numFmtId="168" fontId="3" fillId="6" borderId="16" xfId="1" applyNumberFormat="1" applyFont="1" applyFill="1" applyBorder="1" applyAlignment="1" applyProtection="1">
      <alignment horizontal="center" vertical="center" wrapText="1"/>
    </xf>
    <xf numFmtId="168" fontId="3" fillId="6" borderId="17" xfId="1" applyNumberFormat="1" applyFont="1" applyFill="1" applyBorder="1" applyAlignment="1" applyProtection="1">
      <alignment horizontal="center" vertical="center" wrapText="1"/>
    </xf>
    <xf numFmtId="169" fontId="3" fillId="6" borderId="14" xfId="2" applyNumberFormat="1" applyFont="1" applyFill="1" applyBorder="1" applyAlignment="1" applyProtection="1">
      <alignment horizontal="center" vertical="center" wrapText="1"/>
    </xf>
    <xf numFmtId="0" fontId="7" fillId="6" borderId="32" xfId="0" applyFont="1" applyFill="1" applyBorder="1" applyAlignment="1" applyProtection="1">
      <alignment horizontal="center" vertical="center" wrapText="1"/>
    </xf>
    <xf numFmtId="0" fontId="7" fillId="6" borderId="32" xfId="0" applyFont="1" applyFill="1" applyBorder="1" applyAlignment="1" applyProtection="1">
      <alignment horizontal="center" vertical="center"/>
    </xf>
    <xf numFmtId="164" fontId="3" fillId="6" borderId="32" xfId="1" applyNumberFormat="1" applyFont="1" applyFill="1" applyBorder="1" applyAlignment="1" applyProtection="1">
      <alignment horizontal="center" vertical="center" wrapText="1"/>
    </xf>
    <xf numFmtId="0" fontId="7" fillId="6" borderId="27" xfId="0" applyFont="1" applyFill="1" applyBorder="1" applyAlignment="1" applyProtection="1">
      <alignment horizontal="center" vertical="center" wrapText="1"/>
    </xf>
    <xf numFmtId="0" fontId="7" fillId="6" borderId="40" xfId="0" applyFont="1" applyFill="1" applyBorder="1" applyAlignment="1" applyProtection="1">
      <alignment horizontal="center"/>
    </xf>
    <xf numFmtId="165" fontId="3" fillId="4" borderId="39" xfId="1" applyNumberFormat="1" applyFont="1" applyFill="1" applyBorder="1" applyAlignment="1" applyProtection="1">
      <alignment horizontal="center" vertical="center" wrapText="1"/>
      <protection locked="0"/>
    </xf>
    <xf numFmtId="164" fontId="3" fillId="6" borderId="38" xfId="1" applyNumberFormat="1" applyFont="1" applyFill="1" applyBorder="1" applyAlignment="1" applyProtection="1">
      <alignment horizontal="center" vertical="center" wrapText="1"/>
    </xf>
    <xf numFmtId="49" fontId="3" fillId="4" borderId="39" xfId="1" applyNumberFormat="1" applyFont="1" applyFill="1" applyBorder="1" applyAlignment="1" applyProtection="1">
      <alignment horizontal="center" vertical="center" wrapText="1"/>
      <protection locked="0"/>
    </xf>
    <xf numFmtId="0" fontId="3" fillId="6" borderId="45" xfId="0" applyFont="1" applyFill="1" applyBorder="1" applyAlignment="1" applyProtection="1">
      <alignment horizontal="center"/>
    </xf>
    <xf numFmtId="4" fontId="3" fillId="6" borderId="49" xfId="0" applyNumberFormat="1" applyFont="1" applyFill="1" applyBorder="1" applyAlignment="1" applyProtection="1">
      <alignment horizontal="center" vertical="center" wrapText="1"/>
    </xf>
    <xf numFmtId="0" fontId="3" fillId="6" borderId="53" xfId="0" applyFont="1" applyFill="1" applyBorder="1" applyAlignment="1" applyProtection="1">
      <alignment horizontal="center"/>
    </xf>
    <xf numFmtId="165" fontId="3" fillId="4" borderId="47" xfId="0" applyNumberFormat="1" applyFont="1" applyFill="1" applyBorder="1" applyAlignment="1" applyProtection="1">
      <alignment horizontal="center" vertical="center"/>
      <protection locked="0"/>
    </xf>
    <xf numFmtId="49" fontId="3" fillId="4" borderId="47" xfId="1" applyNumberFormat="1" applyFont="1" applyFill="1" applyBorder="1" applyAlignment="1" applyProtection="1">
      <alignment horizontal="center" vertical="center" wrapText="1"/>
      <protection locked="0"/>
    </xf>
    <xf numFmtId="165" fontId="3" fillId="4" borderId="54" xfId="0" applyNumberFormat="1" applyFont="1" applyFill="1" applyBorder="1" applyAlignment="1" applyProtection="1">
      <alignment horizontal="center" vertical="center"/>
      <protection locked="0"/>
    </xf>
    <xf numFmtId="49" fontId="3" fillId="4" borderId="54" xfId="1" applyNumberFormat="1" applyFont="1" applyFill="1" applyBorder="1" applyAlignment="1" applyProtection="1">
      <alignment horizontal="center" vertical="center" wrapText="1"/>
      <protection locked="0"/>
    </xf>
    <xf numFmtId="4" fontId="3" fillId="6" borderId="16" xfId="0" applyNumberFormat="1" applyFont="1" applyFill="1" applyBorder="1" applyAlignment="1" applyProtection="1">
      <alignment horizontal="center" vertical="center" wrapText="1"/>
    </xf>
    <xf numFmtId="0" fontId="3" fillId="6" borderId="18" xfId="0" applyFont="1" applyFill="1" applyBorder="1" applyAlignment="1" applyProtection="1">
      <alignment horizontal="center"/>
    </xf>
    <xf numFmtId="0" fontId="7" fillId="6" borderId="25" xfId="0" applyFont="1" applyFill="1" applyBorder="1" applyAlignment="1" applyProtection="1">
      <alignment horizontal="center" vertical="center" wrapText="1"/>
    </xf>
    <xf numFmtId="0" fontId="7" fillId="6" borderId="26" xfId="0" applyFont="1" applyFill="1" applyBorder="1" applyAlignment="1" applyProtection="1">
      <alignment horizontal="center" vertical="center" wrapText="1"/>
    </xf>
    <xf numFmtId="0" fontId="7" fillId="6" borderId="38" xfId="0" applyFont="1" applyFill="1" applyBorder="1" applyAlignment="1" applyProtection="1">
      <alignment horizontal="center"/>
    </xf>
    <xf numFmtId="4" fontId="3" fillId="6" borderId="7" xfId="0" applyNumberFormat="1" applyFont="1" applyFill="1" applyBorder="1" applyAlignment="1" applyProtection="1">
      <alignment horizontal="center" vertical="center" wrapText="1"/>
    </xf>
    <xf numFmtId="0" fontId="3" fillId="6" borderId="9" xfId="0" applyFont="1" applyFill="1" applyBorder="1" applyAlignment="1" applyProtection="1">
      <alignment horizontal="center"/>
    </xf>
    <xf numFmtId="0" fontId="7" fillId="6" borderId="13" xfId="0" applyFont="1" applyFill="1" applyBorder="1" applyAlignment="1" applyProtection="1">
      <alignment horizontal="center"/>
    </xf>
    <xf numFmtId="164" fontId="3" fillId="6" borderId="13" xfId="1" applyNumberFormat="1" applyFont="1" applyFill="1" applyBorder="1" applyAlignment="1" applyProtection="1">
      <alignment horizontal="center" vertical="center" wrapText="1"/>
    </xf>
    <xf numFmtId="2" fontId="3" fillId="6" borderId="26" xfId="0" applyNumberFormat="1" applyFont="1" applyFill="1" applyBorder="1" applyAlignment="1" applyProtection="1">
      <alignment horizontal="center" vertical="center" wrapText="1"/>
    </xf>
    <xf numFmtId="4" fontId="3" fillId="6" borderId="60" xfId="0" applyNumberFormat="1" applyFont="1" applyFill="1" applyBorder="1" applyAlignment="1" applyProtection="1">
      <alignment horizontal="center" vertical="center" wrapText="1"/>
    </xf>
    <xf numFmtId="0" fontId="7" fillId="6" borderId="77" xfId="0" applyFont="1" applyFill="1" applyBorder="1" applyAlignment="1" applyProtection="1">
      <alignment horizontal="center" vertical="center" wrapText="1"/>
    </xf>
    <xf numFmtId="165" fontId="3" fillId="4" borderId="47" xfId="1" applyNumberFormat="1" applyFont="1" applyFill="1" applyBorder="1" applyAlignment="1" applyProtection="1">
      <alignment horizontal="center" vertical="center" wrapText="1"/>
      <protection locked="0"/>
    </xf>
    <xf numFmtId="49" fontId="3" fillId="6" borderId="48" xfId="1" applyNumberFormat="1" applyFont="1" applyFill="1" applyBorder="1" applyAlignment="1" applyProtection="1">
      <alignment horizontal="center" vertical="center" wrapText="1"/>
    </xf>
    <xf numFmtId="168" fontId="24" fillId="12" borderId="60" xfId="1" applyNumberFormat="1" applyFont="1" applyFill="1" applyBorder="1" applyAlignment="1">
      <alignment horizontal="center" vertical="center" wrapText="1"/>
    </xf>
    <xf numFmtId="49" fontId="3" fillId="4" borderId="18" xfId="0" applyNumberFormat="1" applyFont="1" applyFill="1" applyBorder="1" applyAlignment="1" applyProtection="1">
      <alignment horizontal="center" vertical="center" wrapText="1"/>
      <protection locked="0"/>
    </xf>
    <xf numFmtId="164" fontId="3" fillId="6" borderId="21" xfId="1" applyNumberFormat="1" applyFont="1" applyFill="1" applyBorder="1" applyAlignment="1" applyProtection="1">
      <alignment horizontal="center" vertical="center" wrapText="1"/>
    </xf>
    <xf numFmtId="2" fontId="3" fillId="6" borderId="23" xfId="0" applyNumberFormat="1" applyFont="1" applyFill="1" applyBorder="1" applyAlignment="1" applyProtection="1">
      <alignment horizontal="center" vertical="center" wrapText="1"/>
    </xf>
    <xf numFmtId="0" fontId="3" fillId="6" borderId="23" xfId="0" applyFont="1" applyFill="1" applyBorder="1" applyAlignment="1" applyProtection="1">
      <alignment horizontal="center"/>
    </xf>
    <xf numFmtId="49" fontId="3" fillId="4" borderId="36" xfId="1" applyNumberFormat="1" applyFont="1" applyFill="1" applyBorder="1" applyAlignment="1" applyProtection="1">
      <alignment horizontal="center" vertical="center" wrapText="1"/>
      <protection locked="0"/>
    </xf>
    <xf numFmtId="0" fontId="7" fillId="6" borderId="21" xfId="0" applyFont="1" applyFill="1" applyBorder="1" applyAlignment="1" applyProtection="1">
      <alignment horizontal="center"/>
    </xf>
    <xf numFmtId="165" fontId="3" fillId="4" borderId="36" xfId="0" applyNumberFormat="1" applyFont="1" applyFill="1" applyBorder="1" applyAlignment="1" applyProtection="1">
      <alignment horizontal="center" vertical="center"/>
      <protection locked="0"/>
    </xf>
    <xf numFmtId="49" fontId="3" fillId="4" borderId="40" xfId="0" applyNumberFormat="1" applyFont="1" applyFill="1" applyBorder="1" applyAlignment="1" applyProtection="1">
      <alignment horizontal="center"/>
      <protection locked="0"/>
    </xf>
    <xf numFmtId="0" fontId="7" fillId="6" borderId="1" xfId="0" applyFont="1" applyFill="1" applyBorder="1" applyAlignment="1" applyProtection="1">
      <alignment horizontal="center" vertical="center"/>
    </xf>
    <xf numFmtId="0" fontId="7" fillId="6" borderId="3" xfId="0" applyFont="1" applyFill="1" applyBorder="1" applyAlignment="1" applyProtection="1">
      <alignment horizontal="center" vertical="center" wrapText="1"/>
    </xf>
    <xf numFmtId="0" fontId="7" fillId="6" borderId="56" xfId="0" applyFont="1" applyFill="1" applyBorder="1" applyAlignment="1" applyProtection="1">
      <alignment horizontal="center" vertical="center"/>
    </xf>
    <xf numFmtId="0" fontId="7" fillId="12" borderId="4" xfId="0" applyFont="1" applyFill="1" applyBorder="1" applyAlignment="1" applyProtection="1">
      <alignment horizontal="center" vertical="center"/>
    </xf>
    <xf numFmtId="0" fontId="7" fillId="6" borderId="22" xfId="0" applyFont="1" applyFill="1" applyBorder="1" applyAlignment="1" applyProtection="1">
      <alignment horizontal="center" vertical="center" wrapText="1"/>
    </xf>
    <xf numFmtId="0" fontId="7" fillId="6" borderId="23" xfId="0" applyFont="1" applyFill="1" applyBorder="1" applyAlignment="1" applyProtection="1">
      <alignment horizontal="center" vertical="center" wrapText="1"/>
    </xf>
    <xf numFmtId="0" fontId="7" fillId="12" borderId="1" xfId="0" applyFont="1" applyFill="1" applyBorder="1" applyAlignment="1" applyProtection="1">
      <alignment horizontal="center" vertical="center"/>
    </xf>
    <xf numFmtId="0" fontId="7" fillId="12" borderId="27" xfId="0" applyFont="1" applyFill="1" applyBorder="1" applyAlignment="1" applyProtection="1">
      <alignment horizontal="center" vertical="center" wrapText="1"/>
    </xf>
    <xf numFmtId="0" fontId="7" fillId="12" borderId="35" xfId="0" applyFont="1" applyFill="1" applyBorder="1" applyAlignment="1" applyProtection="1">
      <alignment horizontal="center" vertical="center" wrapText="1"/>
    </xf>
    <xf numFmtId="0" fontId="3" fillId="3" borderId="51" xfId="0" applyFont="1" applyFill="1" applyBorder="1" applyAlignment="1" applyProtection="1">
      <alignment horizontal="center" vertical="center"/>
    </xf>
    <xf numFmtId="0" fontId="3" fillId="3" borderId="50" xfId="0" applyFont="1" applyFill="1" applyBorder="1" applyAlignment="1" applyProtection="1">
      <alignment horizontal="center" vertical="center"/>
    </xf>
    <xf numFmtId="0" fontId="3" fillId="0" borderId="0" xfId="0" applyFont="1" applyAlignment="1">
      <alignment horizontal="center"/>
    </xf>
    <xf numFmtId="0" fontId="26" fillId="0" borderId="0" xfId="0" applyFont="1" applyBorder="1" applyAlignment="1">
      <alignment horizontal="center" vertical="center" wrapText="1"/>
    </xf>
    <xf numFmtId="0" fontId="17" fillId="14" borderId="1" xfId="0" applyFont="1" applyFill="1" applyBorder="1" applyAlignment="1" applyProtection="1">
      <alignment horizontal="center" vertical="center"/>
    </xf>
    <xf numFmtId="0" fontId="17" fillId="14" borderId="33" xfId="0" applyFont="1" applyFill="1" applyBorder="1" applyAlignment="1" applyProtection="1">
      <alignment horizontal="center" vertical="center"/>
    </xf>
    <xf numFmtId="0" fontId="17" fillId="14" borderId="35" xfId="0" applyFont="1" applyFill="1" applyBorder="1" applyAlignment="1" applyProtection="1">
      <alignment horizontal="center" vertical="center"/>
    </xf>
    <xf numFmtId="0" fontId="3" fillId="14" borderId="72" xfId="0" applyFont="1" applyFill="1" applyBorder="1" applyAlignment="1" applyProtection="1">
      <alignment horizontal="center" vertical="center"/>
    </xf>
    <xf numFmtId="0" fontId="3" fillId="14" borderId="44" xfId="0" applyFont="1" applyFill="1" applyBorder="1" applyAlignment="1" applyProtection="1">
      <alignment horizontal="center" vertical="center"/>
    </xf>
    <xf numFmtId="165" fontId="3" fillId="14" borderId="43" xfId="0" applyNumberFormat="1" applyFont="1" applyFill="1" applyBorder="1" applyAlignment="1" applyProtection="1">
      <alignment horizontal="center"/>
    </xf>
    <xf numFmtId="0" fontId="3" fillId="14" borderId="46" xfId="0" applyFont="1" applyFill="1" applyBorder="1" applyAlignment="1" applyProtection="1">
      <alignment horizontal="center" vertical="center"/>
    </xf>
    <xf numFmtId="0" fontId="3" fillId="14" borderId="52" xfId="0" applyFont="1" applyFill="1" applyBorder="1" applyAlignment="1" applyProtection="1">
      <alignment horizontal="center" vertical="center"/>
    </xf>
    <xf numFmtId="165" fontId="3" fillId="14" borderId="51" xfId="0" applyNumberFormat="1" applyFont="1" applyFill="1" applyBorder="1" applyAlignment="1" applyProtection="1">
      <alignment horizontal="center"/>
    </xf>
    <xf numFmtId="0" fontId="3" fillId="14" borderId="57" xfId="0" applyFont="1" applyFill="1" applyBorder="1" applyAlignment="1" applyProtection="1">
      <alignment horizontal="center" vertical="center"/>
    </xf>
    <xf numFmtId="0" fontId="3" fillId="14" borderId="37" xfId="0" applyFont="1" applyFill="1" applyBorder="1" applyAlignment="1" applyProtection="1">
      <alignment horizontal="center" vertical="center"/>
    </xf>
    <xf numFmtId="165" fontId="3" fillId="14" borderId="19" xfId="0" applyNumberFormat="1" applyFont="1" applyFill="1" applyBorder="1" applyAlignment="1" applyProtection="1">
      <alignment horizontal="center"/>
    </xf>
    <xf numFmtId="0" fontId="27" fillId="2" borderId="1" xfId="0" applyFont="1" applyFill="1" applyBorder="1" applyAlignment="1">
      <alignment horizontal="center" vertical="center" wrapText="1"/>
    </xf>
    <xf numFmtId="0" fontId="27" fillId="2" borderId="39" xfId="0" applyFont="1" applyFill="1" applyBorder="1" applyAlignment="1">
      <alignment horizontal="center" vertical="center" wrapText="1"/>
    </xf>
    <xf numFmtId="0" fontId="27" fillId="2" borderId="79"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27" fillId="2" borderId="42" xfId="0" applyFont="1" applyFill="1" applyBorder="1" applyAlignment="1">
      <alignment horizontal="center" vertical="center" wrapText="1"/>
    </xf>
    <xf numFmtId="0" fontId="27" fillId="2" borderId="36" xfId="0" applyFont="1" applyFill="1" applyBorder="1" applyAlignment="1">
      <alignment horizontal="center" vertical="center" wrapText="1"/>
    </xf>
    <xf numFmtId="0" fontId="27" fillId="4" borderId="19" xfId="0" applyFont="1" applyFill="1" applyBorder="1" applyAlignment="1" applyProtection="1">
      <alignment horizontal="center" vertical="center" wrapText="1"/>
      <protection locked="0"/>
    </xf>
    <xf numFmtId="3" fontId="27" fillId="2" borderId="16" xfId="0" applyNumberFormat="1" applyFont="1" applyFill="1" applyBorder="1" applyAlignment="1">
      <alignment horizontal="center" vertical="center" wrapText="1"/>
    </xf>
    <xf numFmtId="0" fontId="27" fillId="4" borderId="17" xfId="0" applyFont="1" applyFill="1" applyBorder="1" applyAlignment="1" applyProtection="1">
      <alignment horizontal="center" vertical="center" wrapText="1"/>
      <protection locked="0"/>
    </xf>
    <xf numFmtId="3" fontId="27" fillId="2" borderId="16" xfId="0" applyNumberFormat="1" applyFont="1" applyFill="1" applyBorder="1" applyAlignment="1">
      <alignment horizontal="center" vertical="center"/>
    </xf>
    <xf numFmtId="0" fontId="27" fillId="0" borderId="0" xfId="0" applyFont="1" applyBorder="1" applyAlignment="1">
      <alignment horizontal="center" vertical="center"/>
    </xf>
    <xf numFmtId="0" fontId="27" fillId="2" borderId="76" xfId="0" applyFont="1" applyFill="1" applyBorder="1" applyAlignment="1">
      <alignment horizontal="center" vertical="center" wrapText="1"/>
    </xf>
    <xf numFmtId="0" fontId="27" fillId="2" borderId="75"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3" fillId="2" borderId="76"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27" fillId="2" borderId="25"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27" fillId="2" borderId="44" xfId="0" applyFont="1" applyFill="1" applyBorder="1" applyAlignment="1">
      <alignment vertical="center"/>
    </xf>
    <xf numFmtId="0" fontId="27" fillId="4" borderId="43" xfId="0" applyFont="1" applyFill="1" applyBorder="1" applyAlignment="1" applyProtection="1">
      <alignment horizontal="center" vertical="center" wrapText="1"/>
      <protection locked="0"/>
    </xf>
    <xf numFmtId="0" fontId="27" fillId="2" borderId="41" xfId="0" applyFont="1" applyFill="1" applyBorder="1" applyAlignment="1">
      <alignment horizontal="center" vertical="center" wrapText="1"/>
    </xf>
    <xf numFmtId="3" fontId="27" fillId="4" borderId="41" xfId="0" applyNumberFormat="1" applyFont="1" applyFill="1" applyBorder="1" applyAlignment="1" applyProtection="1">
      <alignment horizontal="center" vertical="center" wrapText="1"/>
      <protection locked="0"/>
    </xf>
    <xf numFmtId="0" fontId="15" fillId="4" borderId="42" xfId="0" applyFont="1" applyFill="1" applyBorder="1" applyAlignment="1" applyProtection="1">
      <alignment horizontal="center" vertical="center" wrapText="1"/>
      <protection locked="0"/>
    </xf>
    <xf numFmtId="0" fontId="3" fillId="2" borderId="43" xfId="0" applyFont="1" applyFill="1" applyBorder="1" applyAlignment="1">
      <alignment horizontal="center" vertical="center"/>
    </xf>
    <xf numFmtId="3" fontId="27" fillId="4" borderId="41" xfId="0" applyNumberFormat="1" applyFont="1" applyFill="1" applyBorder="1" applyAlignment="1" applyProtection="1">
      <alignment vertical="center"/>
      <protection locked="0"/>
    </xf>
    <xf numFmtId="0" fontId="27" fillId="2" borderId="42" xfId="0" applyFont="1" applyFill="1" applyBorder="1" applyAlignment="1">
      <alignment vertical="center"/>
    </xf>
    <xf numFmtId="0" fontId="0" fillId="2" borderId="45" xfId="0" applyFill="1" applyBorder="1" applyAlignment="1">
      <alignment horizontal="center" vertical="center"/>
    </xf>
    <xf numFmtId="0" fontId="27" fillId="2" borderId="52" xfId="0" applyFont="1" applyFill="1" applyBorder="1" applyAlignment="1">
      <alignment vertical="center"/>
    </xf>
    <xf numFmtId="0" fontId="27" fillId="4" borderId="51" xfId="0" applyFont="1" applyFill="1" applyBorder="1" applyAlignment="1" applyProtection="1">
      <alignment horizontal="center" vertical="center" wrapText="1"/>
      <protection locked="0"/>
    </xf>
    <xf numFmtId="165" fontId="27" fillId="4" borderId="50" xfId="0" applyNumberFormat="1" applyFont="1" applyFill="1" applyBorder="1" applyAlignment="1" applyProtection="1">
      <alignment horizontal="center" vertical="center" wrapText="1"/>
      <protection locked="0"/>
    </xf>
    <xf numFmtId="165" fontId="27" fillId="2" borderId="50" xfId="0" applyNumberFormat="1" applyFont="1" applyFill="1" applyBorder="1" applyAlignment="1">
      <alignment horizontal="center" vertical="center" wrapText="1"/>
    </xf>
    <xf numFmtId="3" fontId="27" fillId="4" borderId="49" xfId="0" applyNumberFormat="1" applyFont="1" applyFill="1" applyBorder="1" applyAlignment="1" applyProtection="1">
      <alignment horizontal="center" vertical="center" wrapText="1"/>
      <protection locked="0"/>
    </xf>
    <xf numFmtId="0" fontId="15" fillId="4" borderId="50" xfId="0" applyFont="1" applyFill="1" applyBorder="1" applyAlignment="1" applyProtection="1">
      <alignment horizontal="center" vertical="center" wrapText="1"/>
      <protection locked="0"/>
    </xf>
    <xf numFmtId="0" fontId="27" fillId="2" borderId="50" xfId="0" applyFont="1" applyFill="1" applyBorder="1" applyAlignment="1">
      <alignment horizontal="center" vertical="center" wrapText="1"/>
    </xf>
    <xf numFmtId="0" fontId="3" fillId="2" borderId="51" xfId="0" applyFont="1" applyFill="1" applyBorder="1" applyAlignment="1">
      <alignment horizontal="center" vertical="center"/>
    </xf>
    <xf numFmtId="3" fontId="27" fillId="4" borderId="49" xfId="0" applyNumberFormat="1" applyFont="1" applyFill="1" applyBorder="1" applyAlignment="1" applyProtection="1">
      <alignment vertical="center"/>
      <protection locked="0"/>
    </xf>
    <xf numFmtId="0" fontId="27" fillId="2" borderId="50" xfId="0" applyFont="1" applyFill="1" applyBorder="1" applyAlignment="1">
      <alignment vertical="center"/>
    </xf>
    <xf numFmtId="0" fontId="0" fillId="2" borderId="53" xfId="0" applyFill="1" applyBorder="1" applyAlignment="1">
      <alignment horizontal="center" vertical="center"/>
    </xf>
    <xf numFmtId="0" fontId="27" fillId="2" borderId="37" xfId="0" applyFont="1" applyFill="1" applyBorder="1" applyAlignment="1">
      <alignment vertical="center"/>
    </xf>
    <xf numFmtId="165" fontId="27" fillId="4" borderId="17" xfId="0" applyNumberFormat="1" applyFont="1" applyFill="1" applyBorder="1" applyAlignment="1" applyProtection="1">
      <alignment horizontal="center" vertical="center" wrapText="1"/>
      <protection locked="0"/>
    </xf>
    <xf numFmtId="165" fontId="27" fillId="2" borderId="17" xfId="0" applyNumberFormat="1" applyFont="1" applyFill="1" applyBorder="1" applyAlignment="1">
      <alignment horizontal="center" vertical="center" wrapText="1"/>
    </xf>
    <xf numFmtId="3" fontId="27" fillId="4" borderId="16" xfId="0" applyNumberFormat="1" applyFont="1" applyFill="1" applyBorder="1" applyAlignment="1" applyProtection="1">
      <alignment horizontal="center" vertical="center" wrapText="1"/>
      <protection locked="0"/>
    </xf>
    <xf numFmtId="0" fontId="15" fillId="4" borderId="17" xfId="0" applyFont="1" applyFill="1" applyBorder="1" applyAlignment="1" applyProtection="1">
      <alignment horizontal="center" vertical="center" wrapText="1"/>
      <protection locked="0"/>
    </xf>
    <xf numFmtId="0" fontId="27" fillId="2" borderId="17" xfId="0" applyFont="1" applyFill="1" applyBorder="1" applyAlignment="1">
      <alignment horizontal="center" vertical="center" wrapText="1"/>
    </xf>
    <xf numFmtId="0" fontId="3" fillId="2" borderId="19" xfId="0" applyFont="1" applyFill="1" applyBorder="1" applyAlignment="1">
      <alignment horizontal="center" vertical="center"/>
    </xf>
    <xf numFmtId="3" fontId="27" fillId="4" borderId="16" xfId="0" applyNumberFormat="1" applyFont="1" applyFill="1" applyBorder="1" applyAlignment="1" applyProtection="1">
      <alignment vertical="center"/>
      <protection locked="0"/>
    </xf>
    <xf numFmtId="0" fontId="27" fillId="2" borderId="17" xfId="0" applyFont="1" applyFill="1" applyBorder="1" applyAlignment="1">
      <alignment vertical="center"/>
    </xf>
    <xf numFmtId="0" fontId="0" fillId="2" borderId="18" xfId="0" applyFill="1" applyBorder="1" applyAlignment="1">
      <alignment horizontal="center" vertical="center"/>
    </xf>
    <xf numFmtId="49" fontId="0" fillId="0" borderId="0" xfId="0" applyNumberFormat="1"/>
    <xf numFmtId="0" fontId="7" fillId="6" borderId="76" xfId="0" applyFont="1" applyFill="1" applyBorder="1" applyAlignment="1" applyProtection="1">
      <alignment horizontal="center" vertical="center" wrapText="1"/>
    </xf>
    <xf numFmtId="9" fontId="2" fillId="6" borderId="17" xfId="2" applyFont="1" applyFill="1" applyBorder="1" applyAlignment="1" applyProtection="1">
      <alignment horizontal="center" vertical="center"/>
    </xf>
    <xf numFmtId="0" fontId="2" fillId="6" borderId="42" xfId="0" applyFont="1" applyFill="1" applyBorder="1" applyAlignment="1" applyProtection="1">
      <alignment horizontal="center" vertical="center" wrapText="1"/>
    </xf>
    <xf numFmtId="0" fontId="7" fillId="6" borderId="45" xfId="0" applyFont="1" applyFill="1" applyBorder="1" applyAlignment="1" applyProtection="1">
      <alignment horizontal="center" vertical="center"/>
    </xf>
    <xf numFmtId="0" fontId="7" fillId="6" borderId="35" xfId="0" applyFont="1" applyFill="1" applyBorder="1" applyAlignment="1" applyProtection="1">
      <alignment horizontal="center" vertical="center" wrapText="1"/>
    </xf>
    <xf numFmtId="9" fontId="0" fillId="6" borderId="50" xfId="2" applyFont="1" applyFill="1" applyBorder="1" applyAlignment="1" applyProtection="1">
      <alignment horizontal="center" vertical="center"/>
    </xf>
    <xf numFmtId="9" fontId="0" fillId="6" borderId="25" xfId="2" applyFont="1" applyFill="1" applyBorder="1" applyAlignment="1" applyProtection="1">
      <alignment horizontal="center" vertical="center"/>
    </xf>
    <xf numFmtId="164" fontId="3" fillId="6" borderId="4" xfId="1" applyNumberFormat="1" applyFont="1" applyFill="1" applyBorder="1" applyAlignment="1" applyProtection="1">
      <alignment horizontal="center" vertical="center" wrapText="1"/>
    </xf>
    <xf numFmtId="2" fontId="3" fillId="6" borderId="3" xfId="0" applyNumberFormat="1" applyFont="1" applyFill="1" applyBorder="1" applyAlignment="1" applyProtection="1">
      <alignment horizontal="center" vertical="center" wrapText="1"/>
    </xf>
    <xf numFmtId="2" fontId="3" fillId="6" borderId="40" xfId="0" applyNumberFormat="1" applyFont="1" applyFill="1" applyBorder="1" applyAlignment="1" applyProtection="1">
      <alignment horizontal="center" vertical="center" wrapText="1"/>
    </xf>
    <xf numFmtId="2" fontId="3" fillId="6" borderId="15" xfId="0" applyNumberFormat="1" applyFont="1" applyFill="1" applyBorder="1" applyAlignment="1" applyProtection="1">
      <alignment horizontal="center" vertical="center" wrapText="1"/>
    </xf>
    <xf numFmtId="9" fontId="0" fillId="6" borderId="34" xfId="2" applyFont="1" applyFill="1" applyBorder="1" applyAlignment="1" applyProtection="1">
      <alignment horizontal="center" vertical="center"/>
    </xf>
    <xf numFmtId="49" fontId="3" fillId="0" borderId="26" xfId="0" applyNumberFormat="1"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xf>
    <xf numFmtId="49" fontId="3" fillId="6" borderId="26" xfId="0" applyNumberFormat="1" applyFont="1" applyFill="1" applyBorder="1" applyAlignment="1" applyProtection="1">
      <alignment horizontal="center" vertical="center" wrapText="1"/>
    </xf>
    <xf numFmtId="49" fontId="3" fillId="4" borderId="51" xfId="0" applyNumberFormat="1" applyFont="1" applyFill="1" applyBorder="1" applyAlignment="1" applyProtection="1">
      <alignment horizontal="center"/>
      <protection locked="0"/>
    </xf>
    <xf numFmtId="49" fontId="3" fillId="4" borderId="19" xfId="0" applyNumberFormat="1" applyFont="1" applyFill="1" applyBorder="1" applyAlignment="1" applyProtection="1">
      <alignment horizontal="center"/>
      <protection locked="0"/>
    </xf>
    <xf numFmtId="49" fontId="3" fillId="4" borderId="43" xfId="0" applyNumberFormat="1" applyFont="1" applyFill="1" applyBorder="1" applyAlignment="1" applyProtection="1">
      <alignment horizontal="center"/>
      <protection locked="0"/>
    </xf>
    <xf numFmtId="49" fontId="3" fillId="4" borderId="51" xfId="0" applyNumberFormat="1" applyFont="1" applyFill="1" applyBorder="1" applyAlignment="1" applyProtection="1">
      <alignment horizontal="center" vertical="center"/>
      <protection locked="0"/>
    </xf>
    <xf numFmtId="49" fontId="3" fillId="4" borderId="19" xfId="0" applyNumberFormat="1" applyFont="1" applyFill="1" applyBorder="1" applyAlignment="1" applyProtection="1">
      <alignment horizontal="center" vertical="center"/>
      <protection locked="0"/>
    </xf>
    <xf numFmtId="164" fontId="3" fillId="6" borderId="6" xfId="1" applyNumberFormat="1" applyFont="1" applyFill="1" applyBorder="1" applyAlignment="1" applyProtection="1">
      <alignment horizontal="center" vertical="center" wrapText="1"/>
    </xf>
    <xf numFmtId="49" fontId="3" fillId="4" borderId="7" xfId="1" applyNumberFormat="1" applyFont="1" applyFill="1" applyBorder="1" applyAlignment="1" applyProtection="1">
      <alignment horizontal="center" vertical="center" wrapText="1"/>
      <protection locked="0"/>
    </xf>
    <xf numFmtId="49" fontId="3" fillId="4" borderId="24" xfId="1" applyNumberFormat="1" applyFont="1" applyFill="1" applyBorder="1" applyAlignment="1" applyProtection="1">
      <alignment horizontal="center" vertical="center" wrapText="1"/>
      <protection locked="0"/>
    </xf>
    <xf numFmtId="49" fontId="3" fillId="4" borderId="49" xfId="1" applyNumberFormat="1" applyFont="1" applyFill="1" applyBorder="1" applyAlignment="1" applyProtection="1">
      <alignment horizontal="center" vertical="center" wrapText="1"/>
      <protection locked="0"/>
    </xf>
    <xf numFmtId="2" fontId="3" fillId="6" borderId="53" xfId="0" applyNumberFormat="1" applyFont="1" applyFill="1" applyBorder="1" applyAlignment="1" applyProtection="1">
      <alignment horizontal="center" vertical="center" wrapText="1"/>
    </xf>
    <xf numFmtId="49" fontId="3" fillId="4" borderId="16" xfId="1" applyNumberFormat="1" applyFont="1" applyFill="1" applyBorder="1" applyAlignment="1" applyProtection="1">
      <alignment horizontal="center" vertical="center" wrapText="1"/>
      <protection locked="0"/>
    </xf>
    <xf numFmtId="49" fontId="3" fillId="4" borderId="41" xfId="1" applyNumberFormat="1" applyFont="1" applyFill="1" applyBorder="1" applyAlignment="1" applyProtection="1">
      <alignment horizontal="center" vertical="center" wrapText="1"/>
      <protection locked="0"/>
    </xf>
    <xf numFmtId="165" fontId="3" fillId="4" borderId="41" xfId="1" applyNumberFormat="1" applyFont="1" applyFill="1" applyBorder="1" applyAlignment="1" applyProtection="1">
      <alignment horizontal="center" vertical="center" wrapText="1"/>
      <protection locked="0"/>
    </xf>
    <xf numFmtId="0" fontId="7" fillId="6" borderId="24" xfId="0" applyFont="1" applyFill="1" applyBorder="1" applyAlignment="1" applyProtection="1">
      <alignment horizontal="center" vertical="center" wrapText="1"/>
    </xf>
    <xf numFmtId="0" fontId="7" fillId="6" borderId="73" xfId="0" applyFont="1" applyFill="1" applyBorder="1" applyAlignment="1" applyProtection="1">
      <alignment horizontal="center" vertical="center" wrapText="1"/>
    </xf>
    <xf numFmtId="4" fontId="3" fillId="6" borderId="64" xfId="0" applyNumberFormat="1" applyFont="1" applyFill="1" applyBorder="1" applyAlignment="1" applyProtection="1">
      <alignment horizontal="center" vertical="center" wrapText="1"/>
    </xf>
    <xf numFmtId="4" fontId="3" fillId="6" borderId="52" xfId="0" applyNumberFormat="1" applyFont="1" applyFill="1" applyBorder="1" applyAlignment="1" applyProtection="1">
      <alignment horizontal="center" vertical="center" wrapText="1"/>
    </xf>
    <xf numFmtId="4" fontId="3" fillId="6" borderId="37" xfId="0" applyNumberFormat="1" applyFont="1" applyFill="1" applyBorder="1" applyAlignment="1" applyProtection="1">
      <alignment horizontal="center" vertical="center" wrapText="1"/>
    </xf>
    <xf numFmtId="4" fontId="3" fillId="6" borderId="44" xfId="0" applyNumberFormat="1" applyFont="1" applyFill="1" applyBorder="1" applyAlignment="1" applyProtection="1">
      <alignment horizontal="center" vertical="center" wrapText="1"/>
    </xf>
    <xf numFmtId="0" fontId="7" fillId="6" borderId="4" xfId="0" applyFont="1" applyFill="1" applyBorder="1" applyAlignment="1" applyProtection="1">
      <alignment horizontal="center" vertical="center" wrapText="1"/>
    </xf>
    <xf numFmtId="49" fontId="3" fillId="4" borderId="13" xfId="1" applyNumberFormat="1" applyFont="1" applyFill="1" applyBorder="1" applyAlignment="1" applyProtection="1">
      <alignment horizontal="center" vertical="center" wrapText="1"/>
      <protection locked="0"/>
    </xf>
    <xf numFmtId="49" fontId="3" fillId="4" borderId="38" xfId="1" applyNumberFormat="1" applyFont="1" applyFill="1" applyBorder="1" applyAlignment="1" applyProtection="1">
      <alignment horizontal="center" vertical="center" wrapText="1"/>
      <protection locked="0"/>
    </xf>
    <xf numFmtId="0" fontId="3" fillId="0" borderId="50" xfId="0" applyFont="1" applyBorder="1"/>
    <xf numFmtId="0" fontId="0" fillId="0" borderId="50" xfId="0" applyBorder="1"/>
    <xf numFmtId="0" fontId="27" fillId="0" borderId="0" xfId="0" applyFont="1"/>
    <xf numFmtId="0" fontId="27" fillId="0" borderId="0" xfId="0" applyFont="1" applyAlignment="1">
      <alignment horizontal="center"/>
    </xf>
    <xf numFmtId="0" fontId="27" fillId="0" borderId="0" xfId="0" applyFont="1" applyBorder="1" applyAlignment="1">
      <alignment horizontal="center" vertical="center" wrapText="1"/>
    </xf>
    <xf numFmtId="165" fontId="27" fillId="0" borderId="0" xfId="0" applyNumberFormat="1" applyFont="1" applyBorder="1" applyAlignment="1">
      <alignment horizontal="center" vertical="center" wrapText="1"/>
    </xf>
    <xf numFmtId="0" fontId="27" fillId="2" borderId="7" xfId="0" applyFont="1" applyFill="1" applyBorder="1" applyAlignment="1">
      <alignment horizontal="center" vertical="center" wrapText="1"/>
    </xf>
    <xf numFmtId="165" fontId="27" fillId="4" borderId="8" xfId="0" applyNumberFormat="1" applyFont="1" applyFill="1" applyBorder="1" applyAlignment="1" applyProtection="1">
      <alignment horizontal="center" vertical="center" wrapText="1"/>
      <protection locked="0"/>
    </xf>
    <xf numFmtId="165" fontId="27" fillId="2" borderId="8" xfId="0" applyNumberFormat="1" applyFont="1" applyFill="1" applyBorder="1" applyAlignment="1">
      <alignment horizontal="center" vertical="center" wrapText="1"/>
    </xf>
    <xf numFmtId="0" fontId="15" fillId="4" borderId="9" xfId="0" applyFont="1" applyFill="1" applyBorder="1" applyAlignment="1" applyProtection="1">
      <alignment horizontal="center" vertical="center" wrapText="1"/>
      <protection locked="0"/>
    </xf>
    <xf numFmtId="0" fontId="15" fillId="4" borderId="53" xfId="0" applyFont="1" applyFill="1" applyBorder="1" applyAlignment="1" applyProtection="1">
      <alignment horizontal="center" vertical="center" wrapText="1"/>
      <protection locked="0"/>
    </xf>
    <xf numFmtId="0" fontId="27" fillId="2" borderId="22" xfId="0" applyFont="1" applyFill="1" applyBorder="1" applyAlignment="1">
      <alignment horizontal="center" vertical="center" wrapText="1"/>
    </xf>
    <xf numFmtId="0" fontId="15" fillId="4" borderId="18" xfId="0" applyFont="1" applyFill="1" applyBorder="1" applyAlignment="1" applyProtection="1">
      <alignment horizontal="center" vertical="center" wrapText="1"/>
      <protection locked="0"/>
    </xf>
    <xf numFmtId="0" fontId="0" fillId="13" borderId="50" xfId="0" applyFill="1" applyBorder="1" applyAlignment="1" applyProtection="1">
      <alignment horizontal="center" vertical="center"/>
    </xf>
    <xf numFmtId="0" fontId="3" fillId="3" borderId="48" xfId="0" applyFont="1" applyFill="1" applyBorder="1" applyAlignment="1" applyProtection="1">
      <alignment horizontal="center" vertical="center"/>
    </xf>
    <xf numFmtId="0" fontId="7" fillId="3" borderId="16" xfId="0" applyFont="1" applyFill="1" applyBorder="1" applyAlignment="1" applyProtection="1">
      <alignment horizontal="center" vertical="center"/>
    </xf>
    <xf numFmtId="0" fontId="7" fillId="3" borderId="21" xfId="0" applyFont="1" applyFill="1" applyBorder="1" applyAlignment="1" applyProtection="1">
      <alignment horizontal="center" vertical="center"/>
    </xf>
    <xf numFmtId="168" fontId="24" fillId="12" borderId="49" xfId="1" applyNumberFormat="1" applyFont="1" applyFill="1" applyBorder="1" applyAlignment="1">
      <alignment horizontal="center" vertical="center" wrapText="1"/>
    </xf>
    <xf numFmtId="0" fontId="2" fillId="12" borderId="8" xfId="0" applyFont="1" applyFill="1" applyBorder="1" applyAlignment="1" applyProtection="1">
      <alignment horizontal="center" vertical="center" wrapText="1"/>
    </xf>
    <xf numFmtId="165" fontId="7" fillId="12" borderId="16" xfId="1" applyNumberFormat="1" applyFont="1" applyFill="1" applyBorder="1" applyAlignment="1" applyProtection="1">
      <alignment horizontal="center" vertical="center" wrapText="1"/>
    </xf>
    <xf numFmtId="9" fontId="2" fillId="12" borderId="17" xfId="2" applyFont="1" applyFill="1" applyBorder="1" applyAlignment="1" applyProtection="1">
      <alignment horizontal="center" vertical="center"/>
    </xf>
    <xf numFmtId="0" fontId="0" fillId="12" borderId="0" xfId="0" applyFill="1" applyProtection="1"/>
    <xf numFmtId="168" fontId="7" fillId="12" borderId="14" xfId="1" applyNumberFormat="1" applyFont="1" applyFill="1" applyBorder="1" applyAlignment="1" applyProtection="1">
      <alignment horizontal="center" vertical="center" wrapText="1"/>
      <protection locked="0"/>
    </xf>
    <xf numFmtId="9" fontId="2" fillId="12" borderId="32" xfId="2" applyFont="1" applyFill="1" applyBorder="1" applyAlignment="1" applyProtection="1">
      <alignment horizontal="center" vertical="center"/>
    </xf>
    <xf numFmtId="168" fontId="7" fillId="12" borderId="1" xfId="1" applyNumberFormat="1" applyFont="1" applyFill="1" applyBorder="1" applyAlignment="1" applyProtection="1">
      <alignment horizontal="center" vertical="center" wrapText="1"/>
      <protection locked="0"/>
    </xf>
    <xf numFmtId="9" fontId="2" fillId="12" borderId="34" xfId="2" applyFont="1" applyFill="1" applyBorder="1" applyAlignment="1" applyProtection="1">
      <alignment horizontal="center" vertical="center"/>
    </xf>
    <xf numFmtId="49" fontId="3" fillId="12" borderId="53" xfId="0" applyNumberFormat="1" applyFont="1" applyFill="1" applyBorder="1" applyAlignment="1" applyProtection="1">
      <alignment horizontal="center" vertical="center" wrapText="1"/>
      <protection locked="0"/>
    </xf>
    <xf numFmtId="0" fontId="3" fillId="0" borderId="53" xfId="0" applyFont="1" applyBorder="1" applyProtection="1">
      <protection locked="0"/>
    </xf>
    <xf numFmtId="0" fontId="3" fillId="0" borderId="61" xfId="0" applyFont="1" applyBorder="1" applyProtection="1">
      <protection locked="0"/>
    </xf>
    <xf numFmtId="9" fontId="0" fillId="0" borderId="8" xfId="2" applyFont="1" applyBorder="1" applyAlignment="1" applyProtection="1">
      <alignment horizontal="center" vertical="center"/>
      <protection locked="0"/>
    </xf>
    <xf numFmtId="9" fontId="0" fillId="0" borderId="50" xfId="2" applyFont="1" applyBorder="1" applyAlignment="1" applyProtection="1">
      <alignment horizontal="center" vertical="center"/>
      <protection locked="0"/>
    </xf>
    <xf numFmtId="9" fontId="0" fillId="0" borderId="65" xfId="2" applyFont="1" applyBorder="1" applyAlignment="1" applyProtection="1">
      <alignment horizontal="center" vertical="center"/>
      <protection locked="0"/>
    </xf>
    <xf numFmtId="9" fontId="0" fillId="0" borderId="17" xfId="2" applyFont="1" applyBorder="1" applyAlignment="1" applyProtection="1">
      <alignment horizontal="center" vertical="center"/>
      <protection locked="0"/>
    </xf>
    <xf numFmtId="9" fontId="0" fillId="0" borderId="42" xfId="2" applyFont="1" applyBorder="1" applyAlignment="1" applyProtection="1">
      <alignment horizontal="center" vertical="center"/>
      <protection locked="0"/>
    </xf>
    <xf numFmtId="164" fontId="3" fillId="12" borderId="7" xfId="1" applyNumberFormat="1" applyFont="1" applyFill="1" applyBorder="1" applyAlignment="1" applyProtection="1">
      <alignment horizontal="center" vertical="center" wrapText="1"/>
    </xf>
    <xf numFmtId="164" fontId="3" fillId="12" borderId="41" xfId="1" applyNumberFormat="1" applyFont="1" applyFill="1" applyBorder="1" applyAlignment="1" applyProtection="1">
      <alignment horizontal="center" vertical="center" wrapText="1"/>
    </xf>
    <xf numFmtId="164" fontId="3" fillId="12" borderId="22" xfId="1" applyNumberFormat="1" applyFont="1" applyFill="1" applyBorder="1" applyAlignment="1" applyProtection="1">
      <alignment horizontal="center" vertical="center" wrapText="1"/>
    </xf>
    <xf numFmtId="164" fontId="3" fillId="12" borderId="49" xfId="1" applyNumberFormat="1" applyFont="1" applyFill="1" applyBorder="1" applyAlignment="1" applyProtection="1">
      <alignment horizontal="center" vertical="center" wrapText="1"/>
    </xf>
    <xf numFmtId="164" fontId="3" fillId="12" borderId="44" xfId="1" applyNumberFormat="1" applyFont="1" applyFill="1" applyBorder="1" applyAlignment="1" applyProtection="1">
      <alignment horizontal="center" vertical="center" wrapText="1"/>
    </xf>
    <xf numFmtId="49" fontId="3" fillId="4" borderId="53" xfId="0" applyNumberFormat="1" applyFont="1" applyFill="1" applyBorder="1" applyAlignment="1" applyProtection="1">
      <alignment horizontal="center" vertical="center" wrapText="1"/>
      <protection locked="0"/>
    </xf>
    <xf numFmtId="165" fontId="3" fillId="6" borderId="78" xfId="1" applyNumberFormat="1" applyFont="1" applyFill="1" applyBorder="1" applyAlignment="1" applyProtection="1">
      <alignment horizontal="center" vertical="center" wrapText="1"/>
    </xf>
    <xf numFmtId="168" fontId="7" fillId="6" borderId="24" xfId="1" applyNumberFormat="1" applyFont="1" applyFill="1" applyBorder="1" applyAlignment="1" applyProtection="1">
      <alignment horizontal="center" vertical="center" wrapText="1"/>
    </xf>
    <xf numFmtId="49" fontId="3" fillId="6" borderId="41" xfId="1" applyNumberFormat="1" applyFont="1" applyFill="1" applyBorder="1" applyAlignment="1" applyProtection="1">
      <alignment horizontal="center" vertical="center" wrapText="1"/>
    </xf>
    <xf numFmtId="168" fontId="24" fillId="6" borderId="81" xfId="1" applyNumberFormat="1" applyFont="1" applyFill="1" applyBorder="1" applyAlignment="1" applyProtection="1">
      <alignment horizontal="center" vertical="center" wrapText="1"/>
    </xf>
    <xf numFmtId="49" fontId="3" fillId="6" borderId="49" xfId="1" applyNumberFormat="1" applyFont="1" applyFill="1" applyBorder="1" applyAlignment="1" applyProtection="1">
      <alignment horizontal="center" vertical="center" wrapText="1"/>
    </xf>
    <xf numFmtId="49" fontId="3" fillId="6" borderId="53" xfId="0" applyNumberFormat="1" applyFont="1" applyFill="1" applyBorder="1" applyAlignment="1" applyProtection="1">
      <alignment horizontal="center" vertical="center" wrapText="1"/>
    </xf>
    <xf numFmtId="168" fontId="24" fillId="6" borderId="49" xfId="1" applyNumberFormat="1" applyFont="1" applyFill="1" applyBorder="1" applyAlignment="1" applyProtection="1">
      <alignment horizontal="center" vertical="center" wrapText="1"/>
    </xf>
    <xf numFmtId="168" fontId="24" fillId="6" borderId="16" xfId="1" applyNumberFormat="1" applyFont="1" applyFill="1" applyBorder="1" applyAlignment="1" applyProtection="1">
      <alignment horizontal="center" vertical="center" wrapText="1"/>
    </xf>
    <xf numFmtId="168" fontId="24" fillId="6" borderId="52" xfId="1" applyNumberFormat="1" applyFont="1" applyFill="1" applyBorder="1" applyAlignment="1" applyProtection="1">
      <alignment horizontal="center" vertical="center" wrapText="1"/>
    </xf>
    <xf numFmtId="168" fontId="24" fillId="6" borderId="37" xfId="1" applyNumberFormat="1" applyFont="1" applyFill="1" applyBorder="1" applyAlignment="1" applyProtection="1">
      <alignment horizontal="center" vertical="center" wrapText="1"/>
    </xf>
    <xf numFmtId="168" fontId="24" fillId="6" borderId="44" xfId="1" applyNumberFormat="1" applyFont="1" applyFill="1" applyBorder="1" applyAlignment="1" applyProtection="1">
      <alignment horizontal="center" vertical="center" wrapText="1"/>
    </xf>
    <xf numFmtId="168" fontId="7" fillId="6" borderId="1" xfId="1" applyNumberFormat="1" applyFont="1" applyFill="1" applyBorder="1" applyAlignment="1" applyProtection="1">
      <alignment horizontal="center" vertical="center" wrapText="1"/>
    </xf>
    <xf numFmtId="168" fontId="24" fillId="6" borderId="7" xfId="1" applyNumberFormat="1" applyFont="1" applyFill="1" applyBorder="1" applyAlignment="1" applyProtection="1">
      <alignment horizontal="center" vertical="center" wrapText="1"/>
    </xf>
    <xf numFmtId="0" fontId="0" fillId="0" borderId="0" xfId="0" applyBorder="1" applyProtection="1">
      <protection locked="0"/>
    </xf>
    <xf numFmtId="0" fontId="0" fillId="0" borderId="19" xfId="0" applyBorder="1" applyProtection="1">
      <protection locked="0"/>
    </xf>
    <xf numFmtId="165" fontId="3" fillId="6" borderId="49" xfId="1" applyNumberFormat="1" applyFont="1" applyFill="1" applyBorder="1" applyAlignment="1" applyProtection="1">
      <alignment horizontal="center" vertical="center" wrapText="1"/>
      <protection locked="0"/>
    </xf>
    <xf numFmtId="165" fontId="3" fillId="6" borderId="24" xfId="1" applyNumberFormat="1" applyFont="1" applyFill="1" applyBorder="1" applyAlignment="1" applyProtection="1">
      <alignment horizontal="center" vertical="center" wrapText="1"/>
    </xf>
    <xf numFmtId="0" fontId="7" fillId="3" borderId="53" xfId="0" applyFont="1" applyFill="1" applyBorder="1" applyAlignment="1" applyProtection="1">
      <alignment horizontal="center" vertical="center"/>
    </xf>
    <xf numFmtId="0" fontId="2" fillId="3" borderId="53" xfId="0" applyFont="1" applyFill="1" applyBorder="1" applyAlignment="1" applyProtection="1">
      <alignment horizontal="center" vertical="center"/>
    </xf>
    <xf numFmtId="165" fontId="3" fillId="6" borderId="41" xfId="1" applyNumberFormat="1" applyFont="1" applyFill="1" applyBorder="1" applyAlignment="1" applyProtection="1">
      <alignment horizontal="center" vertical="center" wrapText="1"/>
    </xf>
    <xf numFmtId="0" fontId="3" fillId="4" borderId="53" xfId="0" applyNumberFormat="1" applyFont="1" applyFill="1" applyBorder="1" applyAlignment="1" applyProtection="1">
      <alignment vertical="center"/>
      <protection locked="0"/>
    </xf>
    <xf numFmtId="9" fontId="0" fillId="4" borderId="50" xfId="2" applyFont="1" applyFill="1" applyBorder="1" applyAlignment="1" applyProtection="1">
      <alignment horizontal="center" vertical="center"/>
      <protection locked="0"/>
    </xf>
    <xf numFmtId="165" fontId="3" fillId="4" borderId="10" xfId="1" applyNumberFormat="1" applyFont="1" applyFill="1" applyBorder="1" applyAlignment="1" applyProtection="1">
      <alignment horizontal="center" vertical="center" wrapText="1"/>
      <protection locked="0"/>
    </xf>
    <xf numFmtId="165" fontId="3" fillId="4" borderId="29" xfId="1" applyNumberFormat="1" applyFont="1" applyFill="1" applyBorder="1" applyAlignment="1" applyProtection="1">
      <alignment horizontal="center" vertical="center" wrapText="1"/>
      <protection locked="0"/>
    </xf>
    <xf numFmtId="165" fontId="3" fillId="4" borderId="36" xfId="1" applyNumberFormat="1" applyFont="1" applyFill="1" applyBorder="1" applyAlignment="1" applyProtection="1">
      <alignment horizontal="center" vertical="center" wrapText="1"/>
      <protection locked="0"/>
    </xf>
    <xf numFmtId="0" fontId="7" fillId="16" borderId="11" xfId="0" applyFont="1" applyFill="1" applyBorder="1" applyAlignment="1" applyProtection="1">
      <alignment horizontal="center" vertical="center" wrapText="1"/>
    </xf>
    <xf numFmtId="0" fontId="7" fillId="16" borderId="72" xfId="0" applyFont="1" applyFill="1" applyBorder="1" applyAlignment="1" applyProtection="1">
      <alignment horizontal="center" vertical="center" wrapText="1"/>
    </xf>
    <xf numFmtId="2" fontId="3" fillId="16" borderId="5" xfId="0" applyNumberFormat="1" applyFont="1" applyFill="1" applyBorder="1" applyAlignment="1" applyProtection="1">
      <alignment vertical="center" wrapText="1"/>
    </xf>
    <xf numFmtId="2" fontId="3" fillId="16" borderId="6" xfId="0" applyNumberFormat="1" applyFont="1" applyFill="1" applyBorder="1" applyAlignment="1" applyProtection="1">
      <alignment vertical="center" wrapText="1"/>
    </xf>
    <xf numFmtId="0" fontId="7" fillId="16" borderId="48" xfId="0" applyFont="1" applyFill="1" applyBorder="1" applyAlignment="1" applyProtection="1">
      <alignment horizontal="center" vertical="center"/>
    </xf>
    <xf numFmtId="0" fontId="7" fillId="16" borderId="46" xfId="0" applyFont="1" applyFill="1" applyBorder="1" applyAlignment="1" applyProtection="1">
      <alignment horizontal="center" vertical="center"/>
    </xf>
    <xf numFmtId="0" fontId="2" fillId="16" borderId="42" xfId="0" applyFont="1" applyFill="1" applyBorder="1" applyAlignment="1" applyProtection="1">
      <alignment horizontal="center" vertical="center" wrapText="1"/>
    </xf>
    <xf numFmtId="0" fontId="7" fillId="16" borderId="45" xfId="0" applyFont="1" applyFill="1" applyBorder="1" applyAlignment="1" applyProtection="1">
      <alignment horizontal="center" vertical="center"/>
    </xf>
    <xf numFmtId="0" fontId="7" fillId="16" borderId="49" xfId="0" applyFont="1" applyFill="1" applyBorder="1" applyAlignment="1" applyProtection="1">
      <alignment horizontal="center" vertical="center" wrapText="1"/>
    </xf>
    <xf numFmtId="0" fontId="7" fillId="16" borderId="51" xfId="0" applyFont="1" applyFill="1" applyBorder="1" applyAlignment="1" applyProtection="1">
      <alignment horizontal="center" vertical="center" wrapText="1"/>
    </xf>
    <xf numFmtId="0" fontId="7" fillId="16" borderId="56" xfId="0" applyFont="1" applyFill="1" applyBorder="1" applyAlignment="1" applyProtection="1">
      <alignment horizontal="center" vertical="center"/>
    </xf>
    <xf numFmtId="0" fontId="7" fillId="16" borderId="32" xfId="0" applyFont="1" applyFill="1" applyBorder="1" applyAlignment="1" applyProtection="1">
      <alignment horizontal="center" vertical="center"/>
    </xf>
    <xf numFmtId="164" fontId="3" fillId="16" borderId="57" xfId="1" applyNumberFormat="1" applyFont="1" applyFill="1" applyBorder="1" applyAlignment="1" applyProtection="1">
      <alignment horizontal="center" vertical="center" wrapText="1"/>
    </xf>
    <xf numFmtId="9" fontId="2" fillId="16" borderId="17" xfId="2" applyFont="1" applyFill="1" applyBorder="1" applyAlignment="1" applyProtection="1">
      <alignment horizontal="center" vertical="center"/>
    </xf>
    <xf numFmtId="2" fontId="3" fillId="16" borderId="18" xfId="0" applyNumberFormat="1" applyFont="1" applyFill="1" applyBorder="1" applyAlignment="1" applyProtection="1">
      <alignment horizontal="center" vertical="center" wrapText="1"/>
    </xf>
    <xf numFmtId="168" fontId="3" fillId="16" borderId="16" xfId="1" applyNumberFormat="1" applyFont="1" applyFill="1" applyBorder="1" applyAlignment="1" applyProtection="1">
      <alignment horizontal="center" vertical="center" wrapText="1"/>
    </xf>
    <xf numFmtId="168" fontId="3" fillId="16" borderId="17" xfId="1" applyNumberFormat="1" applyFont="1" applyFill="1" applyBorder="1" applyAlignment="1" applyProtection="1">
      <alignment horizontal="center" vertical="center" wrapText="1"/>
    </xf>
    <xf numFmtId="169" fontId="3" fillId="16" borderId="14" xfId="2" applyNumberFormat="1" applyFont="1" applyFill="1" applyBorder="1" applyAlignment="1" applyProtection="1">
      <alignment horizontal="center" vertical="center" wrapText="1"/>
    </xf>
    <xf numFmtId="0" fontId="7" fillId="16" borderId="1" xfId="0" applyFont="1" applyFill="1" applyBorder="1" applyAlignment="1" applyProtection="1">
      <alignment horizontal="center" vertical="center" wrapText="1"/>
    </xf>
    <xf numFmtId="0" fontId="7" fillId="16" borderId="32" xfId="0" applyFont="1" applyFill="1" applyBorder="1" applyAlignment="1" applyProtection="1">
      <alignment horizontal="center" vertical="center" wrapText="1"/>
    </xf>
    <xf numFmtId="0" fontId="7" fillId="16" borderId="1" xfId="0" applyFont="1" applyFill="1" applyBorder="1" applyAlignment="1" applyProtection="1">
      <alignment horizontal="center" vertical="center"/>
    </xf>
    <xf numFmtId="164" fontId="3" fillId="16" borderId="29" xfId="1" applyNumberFormat="1" applyFont="1" applyFill="1" applyBorder="1" applyAlignment="1" applyProtection="1">
      <alignment horizontal="center" vertical="center" wrapText="1"/>
    </xf>
    <xf numFmtId="164" fontId="3" fillId="16" borderId="13" xfId="1" applyNumberFormat="1" applyFont="1" applyFill="1" applyBorder="1" applyAlignment="1" applyProtection="1">
      <alignment horizontal="center" vertical="center" wrapText="1"/>
    </xf>
    <xf numFmtId="168" fontId="7" fillId="16" borderId="81" xfId="1" applyNumberFormat="1" applyFont="1" applyFill="1" applyBorder="1" applyAlignment="1" applyProtection="1">
      <alignment horizontal="center" vertical="center" wrapText="1"/>
    </xf>
    <xf numFmtId="9" fontId="0" fillId="16" borderId="25" xfId="2" applyFont="1" applyFill="1" applyBorder="1" applyAlignment="1" applyProtection="1">
      <alignment horizontal="center" vertical="center"/>
    </xf>
    <xf numFmtId="2" fontId="3" fillId="16" borderId="26" xfId="0" applyNumberFormat="1" applyFont="1" applyFill="1" applyBorder="1" applyAlignment="1" applyProtection="1">
      <alignment horizontal="center" vertical="center" wrapText="1"/>
    </xf>
    <xf numFmtId="0" fontId="7" fillId="16" borderId="24" xfId="0" applyFont="1" applyFill="1" applyBorder="1" applyAlignment="1" applyProtection="1">
      <alignment horizontal="center" vertical="center" wrapText="1"/>
    </xf>
    <xf numFmtId="0" fontId="7" fillId="16" borderId="26" xfId="0" applyFont="1" applyFill="1" applyBorder="1" applyAlignment="1" applyProtection="1">
      <alignment horizontal="center" vertical="center" wrapText="1"/>
    </xf>
    <xf numFmtId="0" fontId="7" fillId="16" borderId="4" xfId="0" applyFont="1" applyFill="1" applyBorder="1" applyAlignment="1" applyProtection="1">
      <alignment horizontal="center" vertical="center" wrapText="1"/>
    </xf>
    <xf numFmtId="0" fontId="7" fillId="16" borderId="73" xfId="0" applyFont="1" applyFill="1" applyBorder="1" applyAlignment="1" applyProtection="1">
      <alignment horizontal="center" vertical="center" wrapText="1"/>
    </xf>
    <xf numFmtId="0" fontId="7" fillId="16" borderId="77" xfId="0" applyFont="1" applyFill="1" applyBorder="1" applyAlignment="1" applyProtection="1">
      <alignment horizontal="center" vertical="center" wrapText="1"/>
    </xf>
    <xf numFmtId="0" fontId="7" fillId="16" borderId="72" xfId="0" applyFont="1" applyFill="1" applyBorder="1" applyAlignment="1" applyProtection="1">
      <alignment horizontal="center"/>
    </xf>
    <xf numFmtId="0" fontId="7" fillId="16" borderId="38" xfId="0" applyFont="1" applyFill="1" applyBorder="1" applyAlignment="1" applyProtection="1">
      <alignment horizontal="center"/>
    </xf>
    <xf numFmtId="0" fontId="7" fillId="16" borderId="21" xfId="0" applyFont="1" applyFill="1" applyBorder="1" applyAlignment="1" applyProtection="1">
      <alignment horizontal="center"/>
    </xf>
    <xf numFmtId="0" fontId="7" fillId="16" borderId="40" xfId="0" applyFont="1" applyFill="1" applyBorder="1" applyAlignment="1" applyProtection="1">
      <alignment horizontal="center"/>
    </xf>
    <xf numFmtId="164" fontId="3" fillId="16" borderId="32" xfId="1" applyNumberFormat="1" applyFont="1" applyFill="1" applyBorder="1" applyAlignment="1" applyProtection="1">
      <alignment horizontal="center" vertical="center" wrapText="1"/>
    </xf>
    <xf numFmtId="168" fontId="7" fillId="16" borderId="1" xfId="1" applyNumberFormat="1" applyFont="1" applyFill="1" applyBorder="1" applyAlignment="1" applyProtection="1">
      <alignment horizontal="center" vertical="center" wrapText="1"/>
    </xf>
    <xf numFmtId="9" fontId="0" fillId="16" borderId="34" xfId="2" applyFont="1" applyFill="1" applyBorder="1" applyAlignment="1" applyProtection="1">
      <alignment horizontal="center" vertical="center"/>
    </xf>
    <xf numFmtId="2" fontId="3" fillId="16" borderId="3" xfId="0" applyNumberFormat="1" applyFont="1" applyFill="1" applyBorder="1" applyAlignment="1" applyProtection="1">
      <alignment horizontal="center" vertical="center" wrapText="1"/>
    </xf>
    <xf numFmtId="0" fontId="7" fillId="16" borderId="22" xfId="0" applyFont="1" applyFill="1" applyBorder="1" applyAlignment="1" applyProtection="1">
      <alignment horizontal="center" vertical="center" wrapText="1"/>
    </xf>
    <xf numFmtId="0" fontId="7" fillId="16" borderId="23" xfId="0" applyFont="1" applyFill="1" applyBorder="1" applyAlignment="1" applyProtection="1">
      <alignment horizontal="center" vertical="center" wrapText="1"/>
    </xf>
    <xf numFmtId="0" fontId="7" fillId="16" borderId="25" xfId="0" applyFont="1" applyFill="1" applyBorder="1" applyAlignment="1" applyProtection="1">
      <alignment horizontal="center" vertical="center" wrapText="1"/>
    </xf>
    <xf numFmtId="168" fontId="24" fillId="16" borderId="7" xfId="1" applyNumberFormat="1" applyFont="1" applyFill="1" applyBorder="1" applyAlignment="1" applyProtection="1">
      <alignment horizontal="center" vertical="center" wrapText="1"/>
    </xf>
    <xf numFmtId="168" fontId="24" fillId="16" borderId="49" xfId="1" applyNumberFormat="1" applyFont="1" applyFill="1" applyBorder="1" applyAlignment="1" applyProtection="1">
      <alignment horizontal="center" vertical="center" wrapText="1"/>
    </xf>
    <xf numFmtId="168" fontId="24" fillId="16" borderId="16" xfId="1" applyNumberFormat="1" applyFont="1" applyFill="1" applyBorder="1" applyAlignment="1" applyProtection="1">
      <alignment horizontal="center" vertical="center" wrapText="1"/>
    </xf>
    <xf numFmtId="0" fontId="7" fillId="16" borderId="27" xfId="0" applyFont="1" applyFill="1" applyBorder="1" applyAlignment="1" applyProtection="1">
      <alignment horizontal="center" vertical="center" wrapText="1"/>
    </xf>
    <xf numFmtId="0" fontId="7" fillId="16" borderId="35" xfId="0" applyFont="1" applyFill="1" applyBorder="1" applyAlignment="1" applyProtection="1">
      <alignment horizontal="center" vertical="center" wrapText="1"/>
    </xf>
    <xf numFmtId="0" fontId="7" fillId="16" borderId="76" xfId="0" applyFont="1" applyFill="1" applyBorder="1" applyAlignment="1" applyProtection="1">
      <alignment horizontal="center" vertical="center" wrapText="1"/>
    </xf>
    <xf numFmtId="168" fontId="24" fillId="16" borderId="81" xfId="1" applyNumberFormat="1" applyFont="1" applyFill="1" applyBorder="1" applyAlignment="1" applyProtection="1">
      <alignment horizontal="center" vertical="center" wrapText="1"/>
    </xf>
    <xf numFmtId="168" fontId="24" fillId="16" borderId="52" xfId="1" applyNumberFormat="1" applyFont="1" applyFill="1" applyBorder="1" applyAlignment="1" applyProtection="1">
      <alignment horizontal="center" vertical="center" wrapText="1"/>
    </xf>
    <xf numFmtId="168" fontId="24" fillId="16" borderId="37" xfId="1" applyNumberFormat="1" applyFont="1" applyFill="1" applyBorder="1" applyAlignment="1" applyProtection="1">
      <alignment horizontal="center" vertical="center" wrapText="1"/>
    </xf>
    <xf numFmtId="168" fontId="24" fillId="16" borderId="44" xfId="1" applyNumberFormat="1" applyFont="1" applyFill="1" applyBorder="1" applyAlignment="1" applyProtection="1">
      <alignment horizontal="center" vertical="center" wrapText="1"/>
    </xf>
    <xf numFmtId="164" fontId="3" fillId="16" borderId="72" xfId="1" applyNumberFormat="1" applyFont="1" applyFill="1" applyBorder="1" applyAlignment="1" applyProtection="1">
      <alignment horizontal="center" vertical="center" wrapText="1"/>
    </xf>
    <xf numFmtId="164" fontId="3" fillId="16" borderId="46" xfId="1" applyNumberFormat="1" applyFont="1" applyFill="1" applyBorder="1" applyAlignment="1" applyProtection="1">
      <alignment horizontal="center" vertical="center" wrapText="1"/>
    </xf>
    <xf numFmtId="164" fontId="3" fillId="16" borderId="38" xfId="1" applyNumberFormat="1" applyFont="1" applyFill="1" applyBorder="1" applyAlignment="1" applyProtection="1">
      <alignment horizontal="center" vertical="center" wrapText="1"/>
    </xf>
    <xf numFmtId="164" fontId="3" fillId="16" borderId="83" xfId="1" applyNumberFormat="1" applyFont="1" applyFill="1" applyBorder="1" applyAlignment="1" applyProtection="1">
      <alignment horizontal="center" vertical="center" wrapText="1"/>
    </xf>
    <xf numFmtId="2" fontId="3" fillId="16" borderId="9" xfId="0" applyNumberFormat="1" applyFont="1" applyFill="1" applyBorder="1" applyAlignment="1" applyProtection="1">
      <alignment vertical="center" wrapText="1"/>
    </xf>
    <xf numFmtId="2" fontId="3" fillId="16" borderId="53" xfId="0" applyNumberFormat="1" applyFont="1" applyFill="1" applyBorder="1" applyAlignment="1" applyProtection="1">
      <alignment vertical="center" wrapText="1"/>
    </xf>
    <xf numFmtId="2" fontId="3" fillId="16" borderId="18" xfId="0" applyNumberFormat="1" applyFont="1" applyFill="1" applyBorder="1" applyAlignment="1" applyProtection="1">
      <alignment vertical="center" wrapText="1"/>
    </xf>
    <xf numFmtId="2" fontId="3" fillId="16" borderId="53" xfId="0" applyNumberFormat="1" applyFont="1" applyFill="1" applyBorder="1" applyAlignment="1" applyProtection="1">
      <alignment horizontal="center" vertical="center" wrapText="1"/>
    </xf>
    <xf numFmtId="2" fontId="3" fillId="16" borderId="45" xfId="0" applyNumberFormat="1" applyFont="1" applyFill="1" applyBorder="1" applyAlignment="1" applyProtection="1">
      <alignment horizontal="center" vertical="center" wrapText="1"/>
    </xf>
    <xf numFmtId="2" fontId="3" fillId="16" borderId="23" xfId="0" applyNumberFormat="1" applyFont="1" applyFill="1" applyBorder="1" applyAlignment="1" applyProtection="1">
      <alignment horizontal="center" vertical="center" wrapText="1"/>
    </xf>
    <xf numFmtId="2" fontId="3" fillId="16" borderId="40" xfId="0" applyNumberFormat="1" applyFont="1" applyFill="1" applyBorder="1" applyAlignment="1" applyProtection="1">
      <alignment horizontal="center" vertical="center" wrapText="1"/>
    </xf>
    <xf numFmtId="2" fontId="3" fillId="16" borderId="15" xfId="0" applyNumberFormat="1" applyFont="1" applyFill="1" applyBorder="1" applyAlignment="1" applyProtection="1">
      <alignment horizontal="center" vertical="center" wrapText="1"/>
    </xf>
    <xf numFmtId="49" fontId="3" fillId="16" borderId="26" xfId="0" applyNumberFormat="1" applyFont="1" applyFill="1" applyBorder="1" applyAlignment="1" applyProtection="1">
      <alignment horizontal="center" vertical="center" wrapText="1"/>
    </xf>
    <xf numFmtId="49" fontId="3" fillId="16" borderId="53" xfId="0" applyNumberFormat="1" applyFont="1" applyFill="1" applyBorder="1" applyAlignment="1" applyProtection="1">
      <alignment horizontal="center" vertical="center" wrapText="1"/>
    </xf>
    <xf numFmtId="165" fontId="3" fillId="16" borderId="24" xfId="1" applyNumberFormat="1" applyFont="1" applyFill="1" applyBorder="1" applyAlignment="1" applyProtection="1">
      <alignment horizontal="center" vertical="center" wrapText="1"/>
    </xf>
    <xf numFmtId="4" fontId="3" fillId="16" borderId="10" xfId="0" applyNumberFormat="1" applyFont="1" applyFill="1" applyBorder="1" applyAlignment="1" applyProtection="1">
      <alignment horizontal="center" wrapText="1"/>
    </xf>
    <xf numFmtId="0" fontId="3" fillId="16" borderId="9" xfId="0" applyFont="1" applyFill="1" applyBorder="1" applyAlignment="1" applyProtection="1">
      <alignment horizontal="center"/>
    </xf>
    <xf numFmtId="4" fontId="3" fillId="16" borderId="0" xfId="0" applyNumberFormat="1" applyFont="1" applyFill="1" applyBorder="1" applyAlignment="1" applyProtection="1">
      <alignment horizontal="center" wrapText="1"/>
    </xf>
    <xf numFmtId="0" fontId="3" fillId="16" borderId="53" xfId="0" applyFont="1" applyFill="1" applyBorder="1" applyAlignment="1" applyProtection="1">
      <alignment horizontal="center"/>
    </xf>
    <xf numFmtId="4" fontId="3" fillId="16" borderId="82" xfId="0" applyNumberFormat="1" applyFont="1" applyFill="1" applyBorder="1" applyAlignment="1" applyProtection="1">
      <alignment horizontal="center" wrapText="1"/>
    </xf>
    <xf numFmtId="0" fontId="3" fillId="16" borderId="18" xfId="0" applyFont="1" applyFill="1" applyBorder="1" applyAlignment="1" applyProtection="1">
      <alignment horizontal="center"/>
    </xf>
    <xf numFmtId="4" fontId="3" fillId="16" borderId="73" xfId="0" applyNumberFormat="1" applyFont="1" applyFill="1" applyBorder="1" applyAlignment="1" applyProtection="1">
      <alignment horizontal="center" vertical="center" wrapText="1"/>
    </xf>
    <xf numFmtId="0" fontId="3" fillId="16" borderId="26" xfId="0" applyFont="1" applyFill="1" applyBorder="1" applyAlignment="1" applyProtection="1">
      <alignment horizontal="center" vertical="center"/>
    </xf>
    <xf numFmtId="4" fontId="3" fillId="16" borderId="52" xfId="0" applyNumberFormat="1" applyFont="1" applyFill="1" applyBorder="1" applyAlignment="1" applyProtection="1">
      <alignment horizontal="center" vertical="center" wrapText="1"/>
    </xf>
    <xf numFmtId="4" fontId="3" fillId="16" borderId="37" xfId="0" applyNumberFormat="1" applyFont="1" applyFill="1" applyBorder="1" applyAlignment="1" applyProtection="1">
      <alignment horizontal="center" vertical="center" wrapText="1"/>
    </xf>
    <xf numFmtId="4" fontId="3" fillId="16" borderId="44" xfId="0" applyNumberFormat="1" applyFont="1" applyFill="1" applyBorder="1" applyAlignment="1" applyProtection="1">
      <alignment horizontal="center" vertical="center" wrapText="1"/>
    </xf>
    <xf numFmtId="0" fontId="3" fillId="16" borderId="45" xfId="0" applyFont="1" applyFill="1" applyBorder="1" applyAlignment="1" applyProtection="1">
      <alignment horizontal="center"/>
    </xf>
    <xf numFmtId="0" fontId="3" fillId="16" borderId="23" xfId="0" applyFont="1" applyFill="1" applyBorder="1" applyAlignment="1" applyProtection="1">
      <alignment horizontal="center"/>
    </xf>
    <xf numFmtId="4" fontId="3" fillId="16" borderId="7" xfId="0" applyNumberFormat="1" applyFont="1" applyFill="1" applyBorder="1" applyAlignment="1" applyProtection="1">
      <alignment horizontal="center" vertical="center" wrapText="1"/>
    </xf>
    <xf numFmtId="4" fontId="3" fillId="16" borderId="49" xfId="0" applyNumberFormat="1" applyFont="1" applyFill="1" applyBorder="1" applyAlignment="1" applyProtection="1">
      <alignment horizontal="center" vertical="center" wrapText="1"/>
    </xf>
    <xf numFmtId="4" fontId="3" fillId="16" borderId="60" xfId="0" applyNumberFormat="1" applyFont="1" applyFill="1" applyBorder="1" applyAlignment="1" applyProtection="1">
      <alignment horizontal="center" vertical="center" wrapText="1"/>
    </xf>
    <xf numFmtId="4" fontId="3" fillId="16" borderId="16" xfId="0" applyNumberFormat="1" applyFont="1" applyFill="1" applyBorder="1" applyAlignment="1" applyProtection="1">
      <alignment horizontal="center" vertical="center" wrapText="1"/>
    </xf>
    <xf numFmtId="165" fontId="3" fillId="16" borderId="41" xfId="1" applyNumberFormat="1" applyFont="1" applyFill="1" applyBorder="1" applyAlignment="1" applyProtection="1">
      <alignment horizontal="center" vertical="center" wrapText="1"/>
    </xf>
    <xf numFmtId="49" fontId="3" fillId="16" borderId="48" xfId="1" applyNumberFormat="1" applyFont="1" applyFill="1" applyBorder="1" applyAlignment="1" applyProtection="1">
      <alignment horizontal="center" vertical="center" wrapText="1"/>
    </xf>
    <xf numFmtId="165" fontId="3" fillId="16" borderId="49" xfId="1" applyNumberFormat="1" applyFont="1" applyFill="1" applyBorder="1" applyAlignment="1" applyProtection="1">
      <alignment horizontal="center" vertical="center" wrapText="1"/>
    </xf>
    <xf numFmtId="3" fontId="3" fillId="3" borderId="0" xfId="0" applyNumberFormat="1" applyFont="1" applyFill="1" applyBorder="1" applyAlignment="1" applyProtection="1">
      <alignment horizontal="center" vertical="center"/>
    </xf>
    <xf numFmtId="165" fontId="7" fillId="16" borderId="78" xfId="1" applyNumberFormat="1" applyFont="1" applyFill="1" applyBorder="1" applyAlignment="1" applyProtection="1">
      <alignment horizontal="center" vertical="center" wrapText="1"/>
    </xf>
    <xf numFmtId="0" fontId="2" fillId="3" borderId="18" xfId="0" applyFont="1" applyFill="1" applyBorder="1" applyAlignment="1" applyProtection="1">
      <alignment horizontal="center" vertical="center"/>
    </xf>
    <xf numFmtId="49" fontId="10" fillId="4" borderId="30" xfId="0" applyNumberFormat="1" applyFont="1" applyFill="1" applyBorder="1" applyAlignment="1" applyProtection="1">
      <alignment horizontal="center" vertical="center"/>
      <protection locked="0"/>
    </xf>
    <xf numFmtId="49" fontId="3" fillId="4" borderId="38" xfId="1" applyNumberFormat="1" applyFont="1" applyFill="1" applyBorder="1" applyAlignment="1" applyProtection="1">
      <alignment horizontal="center" vertical="center" wrapText="1"/>
      <protection locked="0"/>
    </xf>
    <xf numFmtId="0" fontId="0" fillId="0" borderId="0" xfId="0" applyAlignment="1">
      <alignment horizontal="center"/>
    </xf>
    <xf numFmtId="0" fontId="25" fillId="13" borderId="50" xfId="0" applyFont="1" applyFill="1" applyBorder="1" applyAlignment="1" applyProtection="1">
      <alignment horizontal="center" vertical="center"/>
    </xf>
    <xf numFmtId="0" fontId="3" fillId="3" borderId="60" xfId="0" applyFont="1" applyFill="1" applyBorder="1" applyAlignment="1" applyProtection="1">
      <alignment horizontal="center" vertical="center"/>
    </xf>
    <xf numFmtId="0" fontId="3" fillId="3" borderId="60" xfId="0" applyFont="1" applyFill="1" applyBorder="1" applyAlignment="1" applyProtection="1">
      <alignment horizontal="center" vertical="center"/>
    </xf>
    <xf numFmtId="0" fontId="7" fillId="3" borderId="15" xfId="0" applyFont="1" applyFill="1" applyBorder="1" applyAlignment="1" applyProtection="1">
      <alignment horizontal="center" vertical="center"/>
    </xf>
    <xf numFmtId="0" fontId="7" fillId="3" borderId="22" xfId="0" applyFont="1" applyFill="1" applyBorder="1" applyAlignment="1" applyProtection="1">
      <alignment horizontal="center" vertical="center"/>
    </xf>
    <xf numFmtId="0" fontId="7" fillId="3" borderId="62" xfId="0" applyFont="1" applyFill="1" applyBorder="1" applyAlignment="1" applyProtection="1">
      <alignment horizontal="center" vertical="center"/>
    </xf>
    <xf numFmtId="0" fontId="3" fillId="5" borderId="9" xfId="0" applyFont="1" applyFill="1" applyBorder="1" applyProtection="1"/>
    <xf numFmtId="166" fontId="3" fillId="0" borderId="9" xfId="0" applyNumberFormat="1" applyFont="1" applyBorder="1" applyAlignment="1" applyProtection="1">
      <alignment horizontal="center" vertical="center"/>
      <protection locked="0"/>
    </xf>
    <xf numFmtId="0" fontId="3" fillId="5" borderId="71" xfId="0" applyFont="1" applyFill="1" applyBorder="1" applyProtection="1"/>
    <xf numFmtId="0" fontId="3" fillId="5" borderId="37" xfId="0" applyFont="1" applyFill="1" applyBorder="1" applyProtection="1"/>
    <xf numFmtId="0" fontId="3" fillId="3" borderId="7" xfId="0" applyFont="1" applyFill="1" applyBorder="1" applyAlignment="1" applyProtection="1">
      <alignment horizontal="center" vertical="center"/>
    </xf>
    <xf numFmtId="166" fontId="3" fillId="3" borderId="18" xfId="0" applyNumberFormat="1" applyFont="1" applyFill="1" applyBorder="1" applyAlignment="1" applyProtection="1">
      <alignment horizontal="center" vertical="center"/>
    </xf>
    <xf numFmtId="166" fontId="3" fillId="0" borderId="61" xfId="0" applyNumberFormat="1" applyFont="1" applyBorder="1" applyAlignment="1" applyProtection="1">
      <alignment horizontal="center" vertical="center"/>
      <protection locked="0"/>
    </xf>
    <xf numFmtId="0" fontId="27" fillId="3" borderId="27" xfId="0" applyFont="1" applyFill="1" applyBorder="1" applyAlignment="1" applyProtection="1">
      <alignment horizontal="center" vertical="center"/>
    </xf>
    <xf numFmtId="49" fontId="3" fillId="4" borderId="40" xfId="0" applyNumberFormat="1" applyFont="1" applyFill="1" applyBorder="1" applyAlignment="1" applyProtection="1">
      <alignment horizontal="center" vertical="center"/>
      <protection locked="0"/>
    </xf>
    <xf numFmtId="49" fontId="3" fillId="4" borderId="61" xfId="0" applyNumberFormat="1" applyFont="1" applyFill="1" applyBorder="1" applyAlignment="1" applyProtection="1">
      <alignment horizontal="center" vertical="center" wrapText="1"/>
      <protection locked="0"/>
    </xf>
    <xf numFmtId="164" fontId="3" fillId="4" borderId="60" xfId="1" applyNumberFormat="1" applyFont="1" applyFill="1" applyBorder="1" applyAlignment="1" applyProtection="1">
      <alignment horizontal="center" vertical="center" wrapText="1"/>
      <protection locked="0"/>
    </xf>
    <xf numFmtId="49" fontId="3" fillId="4" borderId="55" xfId="1" applyNumberFormat="1" applyFont="1" applyFill="1" applyBorder="1" applyAlignment="1" applyProtection="1">
      <alignment horizontal="center" vertical="center" wrapText="1"/>
      <protection locked="0"/>
    </xf>
    <xf numFmtId="49" fontId="3" fillId="4" borderId="83" xfId="1" applyNumberFormat="1" applyFont="1" applyFill="1" applyBorder="1" applyAlignment="1" applyProtection="1">
      <alignment horizontal="center" vertical="center" wrapText="1"/>
      <protection locked="0"/>
    </xf>
    <xf numFmtId="0" fontId="3" fillId="12" borderId="61" xfId="0" applyFont="1" applyFill="1" applyBorder="1" applyAlignment="1" applyProtection="1">
      <alignment horizontal="center"/>
    </xf>
    <xf numFmtId="165" fontId="3" fillId="4" borderId="54" xfId="1" applyNumberFormat="1" applyFont="1" applyFill="1" applyBorder="1" applyAlignment="1" applyProtection="1">
      <alignment horizontal="center" vertical="center" wrapText="1"/>
      <protection locked="0"/>
    </xf>
    <xf numFmtId="165" fontId="3" fillId="6" borderId="39" xfId="1" applyNumberFormat="1" applyFont="1" applyFill="1" applyBorder="1" applyAlignment="1" applyProtection="1">
      <alignment horizontal="center" vertical="center" wrapText="1"/>
    </xf>
    <xf numFmtId="165" fontId="3" fillId="4" borderId="56" xfId="1" applyNumberFormat="1" applyFont="1" applyFill="1" applyBorder="1" applyAlignment="1" applyProtection="1">
      <alignment horizontal="center" vertical="center" wrapText="1"/>
      <protection locked="0"/>
    </xf>
    <xf numFmtId="165" fontId="3" fillId="6" borderId="47" xfId="1" applyNumberFormat="1" applyFont="1" applyFill="1" applyBorder="1" applyAlignment="1" applyProtection="1">
      <alignment horizontal="center" vertical="center" wrapText="1"/>
    </xf>
    <xf numFmtId="164" fontId="3" fillId="6" borderId="9" xfId="1" applyNumberFormat="1" applyFont="1" applyFill="1" applyBorder="1" applyAlignment="1" applyProtection="1">
      <alignment horizontal="center" vertical="center" wrapText="1"/>
    </xf>
    <xf numFmtId="164" fontId="3" fillId="6" borderId="45" xfId="1" applyNumberFormat="1" applyFont="1" applyFill="1" applyBorder="1" applyAlignment="1" applyProtection="1">
      <alignment horizontal="center" vertical="center" wrapText="1"/>
    </xf>
    <xf numFmtId="164" fontId="3" fillId="6" borderId="23" xfId="1" applyNumberFormat="1" applyFont="1" applyFill="1" applyBorder="1" applyAlignment="1" applyProtection="1">
      <alignment horizontal="center" vertical="center" wrapText="1"/>
    </xf>
    <xf numFmtId="164" fontId="3" fillId="6" borderId="53" xfId="1" applyNumberFormat="1" applyFont="1" applyFill="1" applyBorder="1" applyAlignment="1" applyProtection="1">
      <alignment horizontal="center" vertical="center" wrapText="1"/>
    </xf>
    <xf numFmtId="164" fontId="3" fillId="6" borderId="18" xfId="1" applyNumberFormat="1" applyFont="1" applyFill="1" applyBorder="1" applyAlignment="1" applyProtection="1">
      <alignment horizontal="center" vertical="center" wrapText="1"/>
    </xf>
    <xf numFmtId="4" fontId="3" fillId="12" borderId="8" xfId="0" applyNumberFormat="1" applyFont="1" applyFill="1" applyBorder="1" applyAlignment="1" applyProtection="1">
      <alignment horizontal="center" vertical="center" wrapText="1"/>
    </xf>
    <xf numFmtId="169" fontId="0" fillId="0" borderId="53" xfId="0" applyNumberFormat="1" applyBorder="1" applyAlignment="1" applyProtection="1">
      <alignment horizontal="center" vertical="center"/>
      <protection locked="0"/>
    </xf>
    <xf numFmtId="168" fontId="0" fillId="13" borderId="53" xfId="1" applyNumberFormat="1" applyFont="1" applyFill="1" applyBorder="1" applyAlignment="1" applyProtection="1">
      <alignment horizontal="center" vertical="center"/>
    </xf>
    <xf numFmtId="0" fontId="0" fillId="13" borderId="17" xfId="0" applyFill="1" applyBorder="1" applyAlignment="1" applyProtection="1">
      <alignment horizontal="center" vertical="center"/>
    </xf>
    <xf numFmtId="9" fontId="0" fillId="13" borderId="17" xfId="2" applyFont="1" applyFill="1" applyBorder="1" applyAlignment="1" applyProtection="1">
      <alignment horizontal="center" vertical="center"/>
    </xf>
    <xf numFmtId="168" fontId="0" fillId="13" borderId="18" xfId="1" applyNumberFormat="1" applyFont="1" applyFill="1" applyBorder="1" applyAlignment="1" applyProtection="1">
      <alignment horizontal="center" vertical="center"/>
    </xf>
    <xf numFmtId="0" fontId="7" fillId="6" borderId="72" xfId="0" applyFont="1" applyFill="1" applyBorder="1" applyAlignment="1" applyProtection="1">
      <alignment horizontal="center"/>
    </xf>
    <xf numFmtId="2" fontId="0" fillId="0" borderId="0" xfId="0" applyNumberFormat="1"/>
    <xf numFmtId="0" fontId="2" fillId="0" borderId="50" xfId="0" applyFont="1" applyBorder="1" applyAlignment="1" applyProtection="1">
      <alignment horizontal="center" vertical="center"/>
      <protection locked="0"/>
    </xf>
    <xf numFmtId="0" fontId="16" fillId="3" borderId="53" xfId="0" applyFont="1" applyFill="1" applyBorder="1" applyAlignment="1" applyProtection="1">
      <alignment horizontal="center" vertical="center"/>
    </xf>
    <xf numFmtId="0" fontId="16" fillId="3" borderId="61" xfId="0" applyFont="1" applyFill="1" applyBorder="1" applyAlignment="1" applyProtection="1">
      <alignment horizontal="center" vertical="center"/>
    </xf>
    <xf numFmtId="0" fontId="16" fillId="3" borderId="49" xfId="0" applyFont="1" applyFill="1" applyBorder="1" applyAlignment="1" applyProtection="1">
      <alignment horizontal="center" vertical="center"/>
    </xf>
    <xf numFmtId="0" fontId="16" fillId="3" borderId="16" xfId="0" applyFont="1" applyFill="1" applyBorder="1" applyAlignment="1" applyProtection="1">
      <alignment horizontal="center" vertical="center"/>
    </xf>
    <xf numFmtId="49" fontId="3" fillId="0" borderId="7" xfId="0" applyNumberFormat="1" applyFont="1" applyBorder="1" applyAlignment="1" applyProtection="1">
      <alignment horizontal="center" vertical="center"/>
      <protection locked="0"/>
    </xf>
    <xf numFmtId="49" fontId="3" fillId="0" borderId="49" xfId="0" applyNumberFormat="1" applyFont="1" applyBorder="1" applyAlignment="1" applyProtection="1">
      <alignment horizontal="center" vertical="center"/>
      <protection locked="0"/>
    </xf>
    <xf numFmtId="49" fontId="3" fillId="0" borderId="60" xfId="0" applyNumberFormat="1" applyFont="1" applyBorder="1" applyAlignment="1" applyProtection="1">
      <alignment horizontal="center" vertical="center"/>
      <protection locked="0"/>
    </xf>
    <xf numFmtId="49" fontId="3" fillId="0" borderId="16" xfId="0" applyNumberFormat="1" applyFont="1" applyBorder="1" applyAlignment="1" applyProtection="1">
      <alignment horizontal="center" vertical="center"/>
      <protection locked="0"/>
    </xf>
    <xf numFmtId="166" fontId="3" fillId="0" borderId="18" xfId="0" applyNumberFormat="1" applyFont="1" applyBorder="1" applyAlignment="1" applyProtection="1">
      <alignment horizontal="center" vertical="center"/>
      <protection locked="0"/>
    </xf>
    <xf numFmtId="0" fontId="0" fillId="0" borderId="61" xfId="0" applyBorder="1" applyProtection="1">
      <protection locked="0"/>
    </xf>
    <xf numFmtId="0" fontId="0" fillId="0" borderId="53" xfId="0" applyBorder="1" applyProtection="1">
      <protection locked="0"/>
    </xf>
    <xf numFmtId="0" fontId="0" fillId="0" borderId="18" xfId="0" applyBorder="1" applyProtection="1">
      <protection locked="0"/>
    </xf>
    <xf numFmtId="168" fontId="24" fillId="4" borderId="48" xfId="1" applyNumberFormat="1" applyFont="1" applyFill="1" applyBorder="1" applyAlignment="1" applyProtection="1">
      <alignment vertical="center" wrapText="1"/>
      <protection locked="0"/>
    </xf>
    <xf numFmtId="49" fontId="3" fillId="4" borderId="45" xfId="0" applyNumberFormat="1" applyFont="1" applyFill="1" applyBorder="1" applyAlignment="1" applyProtection="1">
      <alignment horizontal="center" vertical="center" wrapText="1"/>
      <protection locked="0"/>
    </xf>
    <xf numFmtId="0" fontId="3" fillId="3" borderId="47" xfId="0" applyFont="1" applyFill="1" applyBorder="1" applyAlignment="1" applyProtection="1">
      <alignment horizontal="center" vertical="center"/>
    </xf>
    <xf numFmtId="49" fontId="3" fillId="6" borderId="45" xfId="0" applyNumberFormat="1" applyFont="1" applyFill="1" applyBorder="1" applyAlignment="1" applyProtection="1">
      <alignment horizontal="center" vertical="center" wrapText="1"/>
    </xf>
    <xf numFmtId="2" fontId="3" fillId="6" borderId="45" xfId="0" applyNumberFormat="1" applyFont="1" applyFill="1" applyBorder="1" applyAlignment="1" applyProtection="1">
      <alignment horizontal="center" vertical="center" wrapText="1"/>
    </xf>
    <xf numFmtId="165" fontId="3" fillId="6" borderId="41" xfId="1" applyNumberFormat="1" applyFont="1" applyFill="1" applyBorder="1" applyAlignment="1" applyProtection="1">
      <alignment horizontal="center" vertical="center" wrapText="1"/>
    </xf>
    <xf numFmtId="9" fontId="2" fillId="0" borderId="0" xfId="0" applyNumberFormat="1" applyFont="1"/>
    <xf numFmtId="166" fontId="29" fillId="3" borderId="6" xfId="0" applyNumberFormat="1" applyFont="1" applyFill="1" applyBorder="1" applyAlignment="1" applyProtection="1">
      <alignment horizontal="center" vertical="center"/>
    </xf>
    <xf numFmtId="0" fontId="0" fillId="5" borderId="5" xfId="0" applyFill="1" applyBorder="1" applyProtection="1"/>
    <xf numFmtId="0" fontId="0" fillId="5" borderId="6" xfId="0" applyFill="1" applyBorder="1" applyProtection="1"/>
    <xf numFmtId="0" fontId="7" fillId="3" borderId="45" xfId="0" applyFont="1" applyFill="1" applyBorder="1" applyAlignment="1" applyProtection="1">
      <alignment horizontal="center" vertical="center"/>
    </xf>
    <xf numFmtId="168" fontId="3" fillId="4" borderId="10" xfId="1" applyNumberFormat="1" applyFont="1" applyFill="1" applyBorder="1" applyAlignment="1" applyProtection="1">
      <alignment horizontal="center" vertical="center" wrapText="1"/>
      <protection locked="0"/>
    </xf>
    <xf numFmtId="168" fontId="3" fillId="4" borderId="47" xfId="1" applyNumberFormat="1" applyFont="1" applyFill="1" applyBorder="1" applyAlignment="1" applyProtection="1">
      <alignment horizontal="center" vertical="center" wrapText="1"/>
      <protection locked="0"/>
    </xf>
    <xf numFmtId="168" fontId="3" fillId="4" borderId="36" xfId="1" applyNumberFormat="1" applyFont="1" applyFill="1" applyBorder="1" applyAlignment="1" applyProtection="1">
      <alignment horizontal="center" vertical="center" wrapText="1"/>
      <protection locked="0"/>
    </xf>
    <xf numFmtId="2" fontId="3" fillId="12" borderId="12" xfId="0" applyNumberFormat="1" applyFont="1" applyFill="1" applyBorder="1" applyAlignment="1" applyProtection="1">
      <alignment horizontal="center" vertical="center" wrapText="1"/>
    </xf>
    <xf numFmtId="2" fontId="3" fillId="12" borderId="48" xfId="0" applyNumberFormat="1" applyFont="1" applyFill="1" applyBorder="1" applyAlignment="1" applyProtection="1">
      <alignment horizontal="center" vertical="center" wrapText="1"/>
    </xf>
    <xf numFmtId="2" fontId="3" fillId="12" borderId="20" xfId="0" applyNumberFormat="1" applyFont="1" applyFill="1" applyBorder="1" applyAlignment="1" applyProtection="1">
      <alignment horizontal="center" vertical="center" wrapText="1"/>
    </xf>
    <xf numFmtId="9" fontId="0" fillId="0" borderId="72" xfId="2" applyFont="1" applyBorder="1" applyAlignment="1" applyProtection="1">
      <alignment horizontal="center" vertical="center"/>
      <protection locked="0"/>
    </xf>
    <xf numFmtId="9" fontId="0" fillId="0" borderId="46" xfId="2" applyFont="1" applyBorder="1" applyAlignment="1" applyProtection="1">
      <alignment horizontal="center" vertical="center"/>
      <protection locked="0"/>
    </xf>
    <xf numFmtId="9" fontId="0" fillId="0" borderId="57" xfId="2" applyFont="1" applyBorder="1" applyAlignment="1" applyProtection="1">
      <alignment horizontal="center" vertical="center"/>
      <protection locked="0"/>
    </xf>
    <xf numFmtId="168" fontId="3" fillId="4" borderId="39" xfId="1" applyNumberFormat="1" applyFont="1" applyFill="1" applyBorder="1" applyAlignment="1" applyProtection="1">
      <alignment horizontal="center" vertical="center" wrapText="1"/>
      <protection locked="0"/>
    </xf>
    <xf numFmtId="2" fontId="3" fillId="12" borderId="40" xfId="0" applyNumberFormat="1" applyFont="1" applyFill="1" applyBorder="1" applyAlignment="1" applyProtection="1">
      <alignment horizontal="center" vertical="center" wrapText="1"/>
    </xf>
    <xf numFmtId="168" fontId="3" fillId="4" borderId="29" xfId="1" applyNumberFormat="1" applyFont="1" applyFill="1" applyBorder="1" applyAlignment="1" applyProtection="1">
      <alignment horizontal="center" vertical="center" wrapText="1"/>
      <protection locked="0"/>
    </xf>
    <xf numFmtId="2" fontId="3" fillId="12" borderId="6" xfId="0" applyNumberFormat="1" applyFont="1" applyFill="1" applyBorder="1" applyAlignment="1" applyProtection="1">
      <alignment horizontal="center" vertical="center" wrapText="1"/>
    </xf>
    <xf numFmtId="2" fontId="3" fillId="12" borderId="55" xfId="0" applyNumberFormat="1" applyFont="1" applyFill="1" applyBorder="1" applyAlignment="1" applyProtection="1">
      <alignment horizontal="center" vertical="center" wrapText="1"/>
    </xf>
    <xf numFmtId="2" fontId="3" fillId="6" borderId="9" xfId="0" applyNumberFormat="1" applyFont="1" applyFill="1" applyBorder="1" applyAlignment="1" applyProtection="1">
      <alignment horizontal="center" vertical="center" wrapText="1"/>
    </xf>
    <xf numFmtId="49" fontId="3" fillId="4" borderId="10" xfId="1" applyNumberFormat="1" applyFont="1" applyFill="1" applyBorder="1" applyAlignment="1" applyProtection="1">
      <alignment horizontal="center" vertical="center" wrapText="1"/>
      <protection locked="0"/>
    </xf>
    <xf numFmtId="2" fontId="3" fillId="6" borderId="12" xfId="0" applyNumberFormat="1" applyFont="1" applyFill="1" applyBorder="1" applyAlignment="1" applyProtection="1">
      <alignment horizontal="center" vertical="center" wrapText="1"/>
    </xf>
    <xf numFmtId="49" fontId="3" fillId="4" borderId="22" xfId="1" applyNumberFormat="1" applyFont="1" applyFill="1" applyBorder="1" applyAlignment="1" applyProtection="1">
      <alignment horizontal="center" vertical="center" wrapText="1"/>
      <protection locked="0"/>
    </xf>
    <xf numFmtId="2" fontId="3" fillId="16" borderId="77" xfId="0" applyNumberFormat="1" applyFont="1" applyFill="1" applyBorder="1" applyAlignment="1" applyProtection="1">
      <alignment horizontal="center" vertical="center" wrapText="1"/>
    </xf>
    <xf numFmtId="2" fontId="3" fillId="16" borderId="9" xfId="0" applyNumberFormat="1" applyFont="1" applyFill="1" applyBorder="1" applyAlignment="1" applyProtection="1">
      <alignment horizontal="center" vertical="center" wrapText="1"/>
    </xf>
    <xf numFmtId="49" fontId="3" fillId="4" borderId="12" xfId="1" applyNumberFormat="1" applyFont="1" applyFill="1" applyBorder="1" applyAlignment="1" applyProtection="1">
      <alignment horizontal="center" wrapText="1"/>
      <protection locked="0"/>
    </xf>
    <xf numFmtId="49" fontId="3" fillId="4" borderId="48" xfId="1" applyNumberFormat="1" applyFont="1" applyFill="1" applyBorder="1" applyAlignment="1" applyProtection="1">
      <alignment horizontal="center" wrapText="1"/>
      <protection locked="0"/>
    </xf>
    <xf numFmtId="49" fontId="3" fillId="4" borderId="20" xfId="1" applyNumberFormat="1" applyFont="1" applyFill="1" applyBorder="1" applyAlignment="1" applyProtection="1">
      <alignment horizontal="center" wrapText="1"/>
      <protection locked="0"/>
    </xf>
    <xf numFmtId="165" fontId="3" fillId="16" borderId="7" xfId="1" applyNumberFormat="1" applyFont="1" applyFill="1" applyBorder="1" applyAlignment="1" applyProtection="1">
      <alignment horizontal="center" wrapText="1"/>
    </xf>
    <xf numFmtId="49" fontId="3" fillId="16" borderId="9" xfId="0" applyNumberFormat="1" applyFont="1" applyFill="1" applyBorder="1" applyAlignment="1" applyProtection="1">
      <alignment horizontal="center" wrapText="1"/>
    </xf>
    <xf numFmtId="165" fontId="3" fillId="4" borderId="49" xfId="1" applyNumberFormat="1" applyFont="1" applyFill="1" applyBorder="1" applyAlignment="1" applyProtection="1">
      <alignment horizontal="center" wrapText="1"/>
      <protection locked="0"/>
    </xf>
    <xf numFmtId="165" fontId="3" fillId="4" borderId="16" xfId="1" applyNumberFormat="1" applyFont="1" applyFill="1" applyBorder="1" applyAlignment="1" applyProtection="1">
      <alignment horizontal="center" wrapText="1"/>
      <protection locked="0"/>
    </xf>
    <xf numFmtId="49" fontId="3" fillId="0" borderId="18" xfId="0" applyNumberFormat="1" applyFont="1" applyFill="1" applyBorder="1" applyAlignment="1" applyProtection="1">
      <alignment horizontal="center" wrapText="1"/>
      <protection locked="0"/>
    </xf>
    <xf numFmtId="2" fontId="3" fillId="16" borderId="12" xfId="0" applyNumberFormat="1" applyFont="1" applyFill="1" applyBorder="1" applyAlignment="1" applyProtection="1">
      <alignment horizontal="center" vertical="center" wrapText="1"/>
    </xf>
    <xf numFmtId="9" fontId="0" fillId="0" borderId="59" xfId="2" applyFont="1" applyBorder="1" applyAlignment="1" applyProtection="1">
      <alignment horizontal="center" vertical="center"/>
      <protection locked="0"/>
    </xf>
    <xf numFmtId="49" fontId="3" fillId="16" borderId="45" xfId="0" applyNumberFormat="1" applyFont="1" applyFill="1" applyBorder="1" applyAlignment="1" applyProtection="1">
      <alignment horizontal="center" vertical="center" wrapText="1"/>
    </xf>
    <xf numFmtId="0" fontId="0" fillId="0" borderId="47" xfId="0" applyBorder="1" applyAlignment="1" applyProtection="1">
      <alignment horizontal="center"/>
      <protection locked="0"/>
    </xf>
    <xf numFmtId="0" fontId="0" fillId="0" borderId="48" xfId="0" applyBorder="1" applyAlignment="1" applyProtection="1">
      <alignment horizontal="center"/>
      <protection locked="0"/>
    </xf>
    <xf numFmtId="0" fontId="3" fillId="0" borderId="36" xfId="0" applyFont="1" applyFill="1" applyBorder="1" applyAlignment="1" applyProtection="1">
      <alignment horizontal="center"/>
      <protection locked="0"/>
    </xf>
    <xf numFmtId="0" fontId="3" fillId="0" borderId="20" xfId="0" applyFont="1" applyFill="1" applyBorder="1" applyAlignment="1" applyProtection="1">
      <alignment horizontal="center"/>
      <protection locked="0"/>
    </xf>
    <xf numFmtId="0" fontId="7" fillId="16" borderId="13" xfId="0" applyFont="1" applyFill="1" applyBorder="1" applyAlignment="1" applyProtection="1">
      <alignment horizontal="center" vertical="center"/>
    </xf>
    <xf numFmtId="0" fontId="7" fillId="16" borderId="21" xfId="0" applyFont="1" applyFill="1" applyBorder="1" applyAlignment="1" applyProtection="1">
      <alignment horizontal="center" vertical="center"/>
    </xf>
    <xf numFmtId="0" fontId="3" fillId="16" borderId="1" xfId="0" applyFont="1" applyFill="1" applyBorder="1" applyAlignment="1" applyProtection="1">
      <alignment horizontal="center"/>
    </xf>
    <xf numFmtId="0" fontId="3" fillId="16" borderId="2" xfId="0" applyFont="1" applyFill="1" applyBorder="1" applyAlignment="1" applyProtection="1">
      <alignment horizontal="center"/>
    </xf>
    <xf numFmtId="0" fontId="3" fillId="16" borderId="14" xfId="0" applyFont="1" applyFill="1" applyBorder="1" applyAlignment="1" applyProtection="1">
      <alignment horizontal="center"/>
    </xf>
    <xf numFmtId="0" fontId="3" fillId="16" borderId="3" xfId="0" applyFont="1" applyFill="1" applyBorder="1" applyAlignment="1" applyProtection="1">
      <alignment horizontal="center"/>
    </xf>
    <xf numFmtId="0" fontId="7" fillId="16" borderId="1" xfId="0" applyFont="1" applyFill="1" applyBorder="1" applyAlignment="1" applyProtection="1">
      <alignment horizontal="center" vertical="center" wrapText="1"/>
    </xf>
    <xf numFmtId="0" fontId="7" fillId="16" borderId="2" xfId="0" applyFont="1" applyFill="1" applyBorder="1" applyAlignment="1" applyProtection="1">
      <alignment horizontal="center" vertical="center" wrapText="1"/>
    </xf>
    <xf numFmtId="0" fontId="7" fillId="16" borderId="3" xfId="0" applyFont="1" applyFill="1" applyBorder="1" applyAlignment="1" applyProtection="1">
      <alignment horizontal="center" vertical="center" wrapText="1"/>
    </xf>
    <xf numFmtId="0" fontId="7" fillId="16" borderId="76" xfId="0" applyFont="1" applyFill="1" applyBorder="1" applyAlignment="1" applyProtection="1">
      <alignment horizontal="center" vertical="center" wrapText="1"/>
    </xf>
    <xf numFmtId="0" fontId="7" fillId="16" borderId="22" xfId="0" applyFont="1" applyFill="1" applyBorder="1" applyAlignment="1" applyProtection="1">
      <alignment horizontal="center" vertical="center" wrapText="1"/>
    </xf>
    <xf numFmtId="0" fontId="7" fillId="6" borderId="4" xfId="0" applyFont="1" applyFill="1" applyBorder="1" applyAlignment="1" applyProtection="1">
      <alignment horizontal="center" vertical="center"/>
    </xf>
    <xf numFmtId="0" fontId="7" fillId="6" borderId="13" xfId="0" applyFont="1" applyFill="1" applyBorder="1" applyAlignment="1" applyProtection="1">
      <alignment horizontal="center" vertical="center"/>
    </xf>
    <xf numFmtId="0" fontId="7" fillId="6" borderId="21" xfId="0" applyFont="1" applyFill="1" applyBorder="1" applyAlignment="1" applyProtection="1">
      <alignment horizontal="center" vertical="center"/>
    </xf>
    <xf numFmtId="168" fontId="24" fillId="6" borderId="10" xfId="1" applyNumberFormat="1" applyFont="1" applyFill="1" applyBorder="1" applyAlignment="1" applyProtection="1">
      <alignment horizontal="center" vertical="center" wrapText="1"/>
    </xf>
    <xf numFmtId="168" fontId="24" fillId="6" borderId="12" xfId="1" applyNumberFormat="1" applyFont="1" applyFill="1" applyBorder="1" applyAlignment="1" applyProtection="1">
      <alignment horizontal="center" vertical="center" wrapText="1"/>
    </xf>
    <xf numFmtId="168" fontId="24" fillId="6" borderId="47" xfId="1" applyNumberFormat="1" applyFont="1" applyFill="1" applyBorder="1" applyAlignment="1" applyProtection="1">
      <alignment horizontal="center" vertical="center" wrapText="1"/>
    </xf>
    <xf numFmtId="168" fontId="24" fillId="6" borderId="48" xfId="1" applyNumberFormat="1" applyFont="1" applyFill="1" applyBorder="1" applyAlignment="1" applyProtection="1">
      <alignment horizontal="center" vertical="center" wrapText="1"/>
    </xf>
    <xf numFmtId="0" fontId="7" fillId="6" borderId="1" xfId="0" applyFont="1" applyFill="1" applyBorder="1" applyAlignment="1" applyProtection="1">
      <alignment horizontal="center" vertical="center" wrapText="1"/>
    </xf>
    <xf numFmtId="0" fontId="7" fillId="6" borderId="2" xfId="0" applyFont="1" applyFill="1" applyBorder="1" applyAlignment="1" applyProtection="1">
      <alignment horizontal="center" vertical="center" wrapText="1"/>
    </xf>
    <xf numFmtId="0" fontId="7" fillId="6" borderId="3" xfId="0" applyFont="1" applyFill="1" applyBorder="1" applyAlignment="1" applyProtection="1">
      <alignment horizontal="center" vertical="center" wrapText="1"/>
    </xf>
    <xf numFmtId="0" fontId="8" fillId="6" borderId="31" xfId="0" applyFont="1" applyFill="1" applyBorder="1" applyAlignment="1" applyProtection="1">
      <alignment horizontal="center" vertical="center" wrapText="1"/>
    </xf>
    <xf numFmtId="0" fontId="8" fillId="6" borderId="5" xfId="0" applyFont="1" applyFill="1" applyBorder="1" applyAlignment="1" applyProtection="1">
      <alignment horizontal="center" vertical="center" wrapText="1"/>
    </xf>
    <xf numFmtId="0" fontId="8" fillId="6" borderId="6" xfId="0" applyFont="1" applyFill="1" applyBorder="1" applyAlignment="1" applyProtection="1">
      <alignment horizontal="center" vertical="center" wrapText="1"/>
    </xf>
    <xf numFmtId="0" fontId="8" fillId="6" borderId="56" xfId="0" applyFont="1" applyFill="1" applyBorder="1" applyAlignment="1" applyProtection="1">
      <alignment horizontal="center" vertical="center" wrapText="1"/>
    </xf>
    <xf numFmtId="0" fontId="8" fillId="6" borderId="14" xfId="0" applyFont="1" applyFill="1" applyBorder="1" applyAlignment="1" applyProtection="1">
      <alignment horizontal="center" vertical="center" wrapText="1"/>
    </xf>
    <xf numFmtId="0" fontId="8" fillId="6" borderId="15" xfId="0" applyFont="1" applyFill="1" applyBorder="1" applyAlignment="1" applyProtection="1">
      <alignment horizontal="center" vertical="center" wrapText="1"/>
    </xf>
    <xf numFmtId="0" fontId="7" fillId="6" borderId="31" xfId="0" applyFont="1" applyFill="1" applyBorder="1" applyAlignment="1" applyProtection="1">
      <alignment horizontal="center" vertical="center"/>
    </xf>
    <xf numFmtId="0" fontId="7" fillId="6" borderId="5" xfId="0" applyFont="1" applyFill="1" applyBorder="1" applyAlignment="1" applyProtection="1">
      <alignment horizontal="center" vertical="center"/>
    </xf>
    <xf numFmtId="0" fontId="7" fillId="6" borderId="29" xfId="0" applyFont="1" applyFill="1" applyBorder="1" applyAlignment="1" applyProtection="1">
      <alignment horizontal="center" vertical="center"/>
    </xf>
    <xf numFmtId="0" fontId="7" fillId="6" borderId="56" xfId="0" applyFont="1" applyFill="1" applyBorder="1" applyAlignment="1" applyProtection="1">
      <alignment horizontal="center" vertical="center"/>
    </xf>
    <xf numFmtId="168" fontId="24" fillId="6" borderId="49" xfId="1" applyNumberFormat="1" applyFont="1" applyFill="1" applyBorder="1" applyAlignment="1" applyProtection="1">
      <alignment horizontal="center" vertical="center" wrapText="1"/>
    </xf>
    <xf numFmtId="168" fontId="24" fillId="6" borderId="51" xfId="1" applyNumberFormat="1" applyFont="1" applyFill="1" applyBorder="1" applyAlignment="1" applyProtection="1">
      <alignment horizontal="center" vertical="center" wrapText="1"/>
    </xf>
    <xf numFmtId="0" fontId="26" fillId="0" borderId="31"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7" fillId="16" borderId="4" xfId="0" applyFont="1" applyFill="1" applyBorder="1" applyAlignment="1" applyProtection="1">
      <alignment horizontal="center" vertical="center"/>
    </xf>
    <xf numFmtId="168" fontId="24" fillId="16" borderId="49" xfId="1" applyNumberFormat="1" applyFont="1" applyFill="1" applyBorder="1" applyAlignment="1" applyProtection="1">
      <alignment horizontal="center" vertical="center" wrapText="1"/>
    </xf>
    <xf numFmtId="168" fontId="24" fillId="16" borderId="51" xfId="1" applyNumberFormat="1" applyFont="1" applyFill="1" applyBorder="1" applyAlignment="1" applyProtection="1">
      <alignment horizontal="center" vertical="center" wrapText="1"/>
    </xf>
    <xf numFmtId="168" fontId="24" fillId="16" borderId="44" xfId="1" applyNumberFormat="1" applyFont="1" applyFill="1" applyBorder="1" applyAlignment="1" applyProtection="1">
      <alignment horizontal="center" vertical="center" wrapText="1"/>
    </xf>
    <xf numFmtId="168" fontId="24" fillId="16" borderId="43" xfId="1" applyNumberFormat="1" applyFont="1" applyFill="1" applyBorder="1" applyAlignment="1" applyProtection="1">
      <alignment horizontal="center" vertical="center" wrapText="1"/>
    </xf>
    <xf numFmtId="168" fontId="24" fillId="16" borderId="11" xfId="1" applyNumberFormat="1" applyFont="1" applyFill="1" applyBorder="1" applyAlignment="1" applyProtection="1">
      <alignment horizontal="center" vertical="center" wrapText="1"/>
    </xf>
    <xf numFmtId="168" fontId="24" fillId="16" borderId="7" xfId="1" applyNumberFormat="1" applyFont="1" applyFill="1" applyBorder="1" applyAlignment="1" applyProtection="1">
      <alignment horizontal="center" vertical="center" wrapText="1"/>
    </xf>
    <xf numFmtId="168" fontId="24" fillId="16" borderId="79" xfId="1" applyNumberFormat="1" applyFont="1" applyFill="1" applyBorder="1" applyAlignment="1" applyProtection="1">
      <alignment horizontal="center" vertical="center" wrapText="1"/>
    </xf>
    <xf numFmtId="0" fontId="7" fillId="16" borderId="29" xfId="0" applyFont="1" applyFill="1" applyBorder="1" applyAlignment="1" applyProtection="1">
      <alignment horizontal="center" vertical="center"/>
    </xf>
    <xf numFmtId="0" fontId="7" fillId="16" borderId="56" xfId="0" applyFont="1" applyFill="1" applyBorder="1" applyAlignment="1" applyProtection="1">
      <alignment horizontal="center" vertical="center"/>
    </xf>
    <xf numFmtId="168" fontId="24" fillId="16" borderId="10" xfId="1" applyNumberFormat="1" applyFont="1" applyFill="1" applyBorder="1" applyAlignment="1" applyProtection="1">
      <alignment horizontal="center" vertical="center" wrapText="1"/>
    </xf>
    <xf numFmtId="168" fontId="24" fillId="16" borderId="12" xfId="1" applyNumberFormat="1" applyFont="1" applyFill="1" applyBorder="1" applyAlignment="1" applyProtection="1">
      <alignment horizontal="center" vertical="center" wrapText="1"/>
    </xf>
    <xf numFmtId="168" fontId="24" fillId="16" borderId="47" xfId="1" applyNumberFormat="1" applyFont="1" applyFill="1" applyBorder="1" applyAlignment="1" applyProtection="1">
      <alignment horizontal="center" vertical="center" wrapText="1"/>
    </xf>
    <xf numFmtId="168" fontId="24" fillId="16" borderId="48" xfId="1" applyNumberFormat="1" applyFont="1" applyFill="1" applyBorder="1" applyAlignment="1" applyProtection="1">
      <alignment horizontal="center" vertical="center" wrapText="1"/>
    </xf>
    <xf numFmtId="168" fontId="24" fillId="6" borderId="44" xfId="1" applyNumberFormat="1" applyFont="1" applyFill="1" applyBorder="1" applyAlignment="1" applyProtection="1">
      <alignment horizontal="center" vertical="center" wrapText="1"/>
    </xf>
    <xf numFmtId="168" fontId="24" fillId="6" borderId="43" xfId="1" applyNumberFormat="1" applyFont="1" applyFill="1" applyBorder="1" applyAlignment="1" applyProtection="1">
      <alignment horizontal="center" vertical="center" wrapText="1"/>
    </xf>
    <xf numFmtId="168" fontId="24" fillId="6" borderId="11" xfId="1" applyNumberFormat="1" applyFont="1" applyFill="1" applyBorder="1" applyAlignment="1" applyProtection="1">
      <alignment horizontal="center" vertical="center" wrapText="1"/>
    </xf>
    <xf numFmtId="168" fontId="24" fillId="6" borderId="7" xfId="1" applyNumberFormat="1" applyFont="1" applyFill="1" applyBorder="1" applyAlignment="1" applyProtection="1">
      <alignment horizontal="center" vertical="center" wrapText="1"/>
    </xf>
    <xf numFmtId="168" fontId="24" fillId="6" borderId="79" xfId="1" applyNumberFormat="1" applyFont="1" applyFill="1" applyBorder="1" applyAlignment="1" applyProtection="1">
      <alignment horizontal="center" vertical="center" wrapText="1"/>
    </xf>
    <xf numFmtId="0" fontId="7" fillId="12" borderId="29" xfId="0" applyFont="1" applyFill="1" applyBorder="1" applyAlignment="1" applyProtection="1">
      <alignment horizontal="center" vertical="center"/>
    </xf>
    <xf numFmtId="0" fontId="7" fillId="12" borderId="56" xfId="0" applyFont="1" applyFill="1" applyBorder="1" applyAlignment="1" applyProtection="1">
      <alignment horizontal="center" vertical="center"/>
    </xf>
    <xf numFmtId="0" fontId="7" fillId="12" borderId="31" xfId="0" applyFont="1" applyFill="1" applyBorder="1" applyAlignment="1" applyProtection="1">
      <alignment horizontal="center" vertical="center" wrapText="1"/>
    </xf>
    <xf numFmtId="0" fontId="7" fillId="12" borderId="5" xfId="0" applyFont="1" applyFill="1" applyBorder="1" applyAlignment="1" applyProtection="1">
      <alignment horizontal="center" vertical="center" wrapText="1"/>
    </xf>
    <xf numFmtId="0" fontId="7" fillId="12" borderId="6" xfId="0" applyFont="1" applyFill="1" applyBorder="1" applyAlignment="1" applyProtection="1">
      <alignment horizontal="center" vertical="center" wrapText="1"/>
    </xf>
    <xf numFmtId="0" fontId="7" fillId="12" borderId="5" xfId="0" applyFont="1" applyFill="1" applyBorder="1" applyAlignment="1" applyProtection="1">
      <alignment horizontal="center" vertical="center"/>
    </xf>
    <xf numFmtId="0" fontId="7" fillId="12" borderId="0" xfId="0" applyFont="1" applyFill="1" applyBorder="1" applyAlignment="1" applyProtection="1">
      <alignment horizontal="center" vertical="center"/>
    </xf>
    <xf numFmtId="0" fontId="7" fillId="12" borderId="14" xfId="0" applyFont="1" applyFill="1" applyBorder="1" applyAlignment="1" applyProtection="1">
      <alignment horizontal="center" vertical="center"/>
    </xf>
    <xf numFmtId="0" fontId="7" fillId="12" borderId="4" xfId="0" applyFont="1" applyFill="1" applyBorder="1" applyAlignment="1" applyProtection="1">
      <alignment horizontal="center" vertical="center"/>
    </xf>
    <xf numFmtId="0" fontId="7" fillId="12" borderId="13" xfId="0" applyFont="1" applyFill="1" applyBorder="1" applyAlignment="1" applyProtection="1">
      <alignment horizontal="center" vertical="center"/>
    </xf>
    <xf numFmtId="0" fontId="7" fillId="12" borderId="21" xfId="0" applyFont="1" applyFill="1" applyBorder="1" applyAlignment="1" applyProtection="1">
      <alignment horizontal="center" vertical="center"/>
    </xf>
    <xf numFmtId="168" fontId="24" fillId="12" borderId="49" xfId="1" applyNumberFormat="1" applyFont="1" applyFill="1" applyBorder="1" applyAlignment="1">
      <alignment horizontal="center" vertical="center" wrapText="1"/>
    </xf>
    <xf numFmtId="168" fontId="24" fillId="12" borderId="53" xfId="1" applyNumberFormat="1" applyFont="1" applyFill="1" applyBorder="1" applyAlignment="1">
      <alignment horizontal="center" vertical="center" wrapText="1"/>
    </xf>
    <xf numFmtId="0" fontId="3" fillId="12" borderId="1" xfId="0" applyFont="1" applyFill="1" applyBorder="1" applyAlignment="1" applyProtection="1">
      <alignment horizontal="center"/>
    </xf>
    <xf numFmtId="0" fontId="3" fillId="12" borderId="14" xfId="0" applyFont="1" applyFill="1" applyBorder="1" applyAlignment="1" applyProtection="1">
      <alignment horizontal="center"/>
    </xf>
    <xf numFmtId="0" fontId="3" fillId="12" borderId="2" xfId="0" applyFont="1" applyFill="1" applyBorder="1" applyAlignment="1" applyProtection="1">
      <alignment horizontal="center"/>
    </xf>
    <xf numFmtId="0" fontId="3" fillId="12" borderId="3" xfId="0" applyFont="1" applyFill="1" applyBorder="1" applyAlignment="1" applyProtection="1">
      <alignment horizontal="center"/>
    </xf>
    <xf numFmtId="168" fontId="24" fillId="12" borderId="10" xfId="1" applyNumberFormat="1" applyFont="1" applyFill="1" applyBorder="1" applyAlignment="1">
      <alignment horizontal="center" vertical="center" wrapText="1"/>
    </xf>
    <xf numFmtId="168" fontId="24" fillId="12" borderId="12" xfId="1" applyNumberFormat="1" applyFont="1" applyFill="1" applyBorder="1" applyAlignment="1">
      <alignment horizontal="center" vertical="center" wrapText="1"/>
    </xf>
    <xf numFmtId="168" fontId="24" fillId="12" borderId="47" xfId="1" applyNumberFormat="1" applyFont="1" applyFill="1" applyBorder="1" applyAlignment="1">
      <alignment horizontal="center" vertical="center" wrapText="1"/>
    </xf>
    <xf numFmtId="168" fontId="24" fillId="12" borderId="48" xfId="1" applyNumberFormat="1" applyFont="1" applyFill="1" applyBorder="1" applyAlignment="1">
      <alignment horizontal="center" vertical="center" wrapText="1"/>
    </xf>
    <xf numFmtId="0" fontId="7" fillId="12" borderId="6" xfId="0" applyFont="1" applyFill="1" applyBorder="1" applyAlignment="1" applyProtection="1">
      <alignment horizontal="center" vertical="center"/>
    </xf>
    <xf numFmtId="0" fontId="7" fillId="12" borderId="30" xfId="0" applyFont="1" applyFill="1" applyBorder="1" applyAlignment="1" applyProtection="1">
      <alignment horizontal="center" vertical="center"/>
    </xf>
    <xf numFmtId="0" fontId="7" fillId="12" borderId="15" xfId="0" applyFont="1" applyFill="1" applyBorder="1" applyAlignment="1" applyProtection="1">
      <alignment horizontal="center" vertical="center"/>
    </xf>
    <xf numFmtId="0" fontId="15" fillId="12" borderId="39" xfId="0" applyFont="1" applyFill="1" applyBorder="1" applyAlignment="1" applyProtection="1">
      <alignment horizontal="center"/>
    </xf>
    <xf numFmtId="0" fontId="15" fillId="12" borderId="40" xfId="0" applyFont="1" applyFill="1" applyBorder="1" applyAlignment="1" applyProtection="1">
      <alignment horizontal="center"/>
    </xf>
    <xf numFmtId="2" fontId="7" fillId="6" borderId="63" xfId="0" applyNumberFormat="1" applyFont="1" applyFill="1" applyBorder="1" applyAlignment="1" applyProtection="1">
      <alignment horizontal="center" vertical="center" wrapText="1"/>
    </xf>
    <xf numFmtId="2" fontId="7" fillId="6" borderId="55" xfId="0" applyNumberFormat="1" applyFont="1" applyFill="1" applyBorder="1" applyAlignment="1" applyProtection="1">
      <alignment horizontal="center" vertical="center" wrapText="1"/>
    </xf>
    <xf numFmtId="2" fontId="7" fillId="6" borderId="62" xfId="0" applyNumberFormat="1" applyFont="1" applyFill="1" applyBorder="1" applyAlignment="1" applyProtection="1">
      <alignment horizontal="center" vertical="center" wrapText="1"/>
    </xf>
    <xf numFmtId="2" fontId="7" fillId="6" borderId="15" xfId="0" applyNumberFormat="1" applyFont="1" applyFill="1" applyBorder="1" applyAlignment="1" applyProtection="1">
      <alignment horizontal="center" vertical="center" wrapText="1"/>
    </xf>
    <xf numFmtId="0" fontId="3" fillId="6" borderId="1" xfId="0" applyFont="1" applyFill="1" applyBorder="1" applyAlignment="1" applyProtection="1">
      <alignment horizontal="center"/>
    </xf>
    <xf numFmtId="0" fontId="3" fillId="6" borderId="2" xfId="0" applyFont="1" applyFill="1" applyBorder="1" applyAlignment="1" applyProtection="1">
      <alignment horizontal="center"/>
    </xf>
    <xf numFmtId="0" fontId="7" fillId="6" borderId="33" xfId="0" applyFont="1" applyFill="1" applyBorder="1" applyAlignment="1" applyProtection="1">
      <alignment horizontal="center" vertical="center" wrapText="1"/>
    </xf>
    <xf numFmtId="0" fontId="7" fillId="6" borderId="34" xfId="0" applyFont="1" applyFill="1" applyBorder="1" applyAlignment="1" applyProtection="1">
      <alignment horizontal="center" vertical="center" wrapText="1"/>
    </xf>
    <xf numFmtId="0" fontId="7" fillId="6" borderId="35" xfId="0" applyFont="1" applyFill="1" applyBorder="1" applyAlignment="1" applyProtection="1">
      <alignment horizontal="center" vertical="center" wrapText="1"/>
    </xf>
    <xf numFmtId="168" fontId="24" fillId="12" borderId="11" xfId="1" applyNumberFormat="1" applyFont="1" applyFill="1" applyBorder="1" applyAlignment="1">
      <alignment horizontal="center" vertical="center" wrapText="1"/>
    </xf>
    <xf numFmtId="168" fontId="24" fillId="12" borderId="74" xfId="1" applyNumberFormat="1" applyFont="1" applyFill="1" applyBorder="1" applyAlignment="1">
      <alignment horizontal="center" vertical="center" wrapText="1"/>
    </xf>
    <xf numFmtId="0" fontId="7" fillId="12" borderId="1" xfId="0" applyFont="1" applyFill="1" applyBorder="1" applyAlignment="1" applyProtection="1">
      <alignment horizontal="center" vertical="center" wrapText="1"/>
    </xf>
    <xf numFmtId="0" fontId="7" fillId="12" borderId="2" xfId="0" applyFont="1" applyFill="1" applyBorder="1" applyAlignment="1" applyProtection="1">
      <alignment horizontal="center" vertical="center" wrapText="1"/>
    </xf>
    <xf numFmtId="0" fontId="7" fillId="12" borderId="3" xfId="0" applyFont="1" applyFill="1" applyBorder="1" applyAlignment="1" applyProtection="1">
      <alignment horizontal="center" vertical="center" wrapText="1"/>
    </xf>
    <xf numFmtId="0" fontId="7" fillId="6" borderId="76" xfId="0" applyFont="1" applyFill="1" applyBorder="1" applyAlignment="1" applyProtection="1">
      <alignment horizontal="center" vertical="center" wrapText="1"/>
    </xf>
    <xf numFmtId="0" fontId="7" fillId="6" borderId="22" xfId="0" applyFont="1" applyFill="1" applyBorder="1" applyAlignment="1" applyProtection="1">
      <alignment horizontal="center" vertical="center" wrapText="1"/>
    </xf>
    <xf numFmtId="0" fontId="7" fillId="12" borderId="31" xfId="0" applyFont="1" applyFill="1" applyBorder="1" applyAlignment="1" applyProtection="1">
      <alignment horizontal="center" vertical="center"/>
    </xf>
    <xf numFmtId="3" fontId="3" fillId="0" borderId="51" xfId="0" applyNumberFormat="1" applyFont="1" applyBorder="1" applyAlignment="1" applyProtection="1">
      <alignment horizontal="center"/>
      <protection locked="0"/>
    </xf>
    <xf numFmtId="3" fontId="3" fillId="0" borderId="52" xfId="0" applyNumberFormat="1" applyFont="1" applyBorder="1" applyAlignment="1" applyProtection="1">
      <alignment horizontal="center"/>
      <protection locked="0"/>
    </xf>
    <xf numFmtId="0" fontId="3" fillId="3" borderId="51" xfId="0" applyFont="1" applyFill="1" applyBorder="1" applyAlignment="1" applyProtection="1">
      <alignment horizontal="center" vertical="center"/>
    </xf>
    <xf numFmtId="0" fontId="3" fillId="3" borderId="52" xfId="0" applyFont="1" applyFill="1" applyBorder="1" applyAlignment="1" applyProtection="1">
      <alignment horizontal="center" vertical="center"/>
    </xf>
    <xf numFmtId="0" fontId="3" fillId="3" borderId="47" xfId="0" applyFont="1" applyFill="1" applyBorder="1" applyAlignment="1" applyProtection="1">
      <alignment horizontal="center" vertical="center"/>
    </xf>
    <xf numFmtId="0" fontId="3" fillId="3" borderId="48" xfId="0" applyFont="1" applyFill="1" applyBorder="1" applyAlignment="1" applyProtection="1">
      <alignment horizontal="center" vertical="center"/>
    </xf>
    <xf numFmtId="0" fontId="7" fillId="12" borderId="1" xfId="0" applyFont="1" applyFill="1" applyBorder="1" applyAlignment="1" applyProtection="1">
      <alignment horizontal="center" vertical="center"/>
    </xf>
    <xf numFmtId="0" fontId="7" fillId="12" borderId="2" xfId="0" applyFont="1" applyFill="1" applyBorder="1" applyAlignment="1" applyProtection="1">
      <alignment horizontal="center" vertical="center"/>
    </xf>
    <xf numFmtId="0" fontId="7" fillId="12" borderId="3" xfId="0" applyFont="1" applyFill="1" applyBorder="1" applyAlignment="1" applyProtection="1">
      <alignment horizontal="center" vertical="center"/>
    </xf>
    <xf numFmtId="168" fontId="24" fillId="12" borderId="7" xfId="1" applyNumberFormat="1" applyFont="1" applyFill="1" applyBorder="1" applyAlignment="1">
      <alignment horizontal="center" vertical="center" wrapText="1"/>
    </xf>
    <xf numFmtId="168" fontId="24" fillId="12" borderId="9" xfId="1" applyNumberFormat="1" applyFont="1" applyFill="1" applyBorder="1" applyAlignment="1">
      <alignment horizontal="center" vertical="center" wrapText="1"/>
    </xf>
    <xf numFmtId="0" fontId="8" fillId="3" borderId="31" xfId="0" applyFont="1" applyFill="1" applyBorder="1" applyAlignment="1" applyProtection="1">
      <alignment horizontal="center" vertical="center"/>
    </xf>
    <xf numFmtId="0" fontId="8" fillId="3" borderId="5" xfId="0" applyFont="1" applyFill="1" applyBorder="1" applyAlignment="1" applyProtection="1">
      <alignment horizontal="center" vertical="center"/>
    </xf>
    <xf numFmtId="0" fontId="8" fillId="3" borderId="6"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8" fillId="3" borderId="0" xfId="0" applyFont="1" applyFill="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56"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0" fontId="8" fillId="3" borderId="15" xfId="0" applyFont="1" applyFill="1" applyBorder="1" applyAlignment="1" applyProtection="1">
      <alignment horizontal="center" vertical="center"/>
    </xf>
    <xf numFmtId="0" fontId="3" fillId="3" borderId="39" xfId="0" applyFont="1" applyFill="1" applyBorder="1" applyAlignment="1" applyProtection="1">
      <alignment horizontal="center" vertical="center"/>
    </xf>
    <xf numFmtId="0" fontId="3" fillId="3" borderId="40" xfId="0" applyFont="1" applyFill="1" applyBorder="1" applyAlignment="1" applyProtection="1">
      <alignment horizontal="center" vertical="center"/>
    </xf>
    <xf numFmtId="3" fontId="3" fillId="0" borderId="42" xfId="0" applyNumberFormat="1" applyFont="1" applyBorder="1" applyAlignment="1" applyProtection="1">
      <alignment horizontal="center"/>
      <protection locked="0"/>
    </xf>
    <xf numFmtId="0" fontId="3" fillId="3" borderId="43" xfId="0" applyFont="1" applyFill="1" applyBorder="1" applyAlignment="1" applyProtection="1">
      <alignment horizontal="center" vertical="center"/>
    </xf>
    <xf numFmtId="0" fontId="3" fillId="3" borderId="44" xfId="0" applyFont="1" applyFill="1" applyBorder="1" applyAlignment="1" applyProtection="1">
      <alignment horizontal="center" vertical="center"/>
    </xf>
    <xf numFmtId="3" fontId="3" fillId="0" borderId="50" xfId="0" applyNumberFormat="1" applyFont="1" applyBorder="1" applyAlignment="1" applyProtection="1">
      <alignment horizontal="center"/>
      <protection locked="0"/>
    </xf>
    <xf numFmtId="0" fontId="3" fillId="3" borderId="60" xfId="0" applyFont="1" applyFill="1" applyBorder="1" applyAlignment="1" applyProtection="1">
      <alignment horizontal="center" vertical="center"/>
    </xf>
    <xf numFmtId="0" fontId="3" fillId="3" borderId="41" xfId="0" applyFont="1" applyFill="1" applyBorder="1" applyAlignment="1" applyProtection="1">
      <alignment horizontal="center" vertical="center"/>
    </xf>
    <xf numFmtId="0" fontId="3" fillId="3" borderId="83" xfId="0" applyFont="1" applyFill="1" applyBorder="1" applyAlignment="1" applyProtection="1">
      <alignment horizontal="center" vertical="center"/>
    </xf>
    <xf numFmtId="0" fontId="3" fillId="3" borderId="38" xfId="0" applyFont="1" applyFill="1" applyBorder="1" applyAlignment="1" applyProtection="1">
      <alignment horizontal="center" vertical="center"/>
    </xf>
    <xf numFmtId="0" fontId="7" fillId="3" borderId="4" xfId="0" applyFont="1" applyFill="1" applyBorder="1" applyAlignment="1" applyProtection="1">
      <alignment horizontal="center" vertical="center"/>
    </xf>
    <xf numFmtId="0" fontId="7" fillId="3" borderId="13" xfId="0" applyFont="1" applyFill="1" applyBorder="1" applyAlignment="1" applyProtection="1">
      <alignment horizontal="center" vertical="center"/>
    </xf>
    <xf numFmtId="0" fontId="7" fillId="3" borderId="21" xfId="0" applyFont="1" applyFill="1" applyBorder="1" applyAlignment="1" applyProtection="1">
      <alignment horizontal="center" vertical="center"/>
    </xf>
    <xf numFmtId="0" fontId="7" fillId="3" borderId="7" xfId="0" applyFont="1" applyFill="1" applyBorder="1" applyAlignment="1" applyProtection="1">
      <alignment horizontal="center" vertical="center"/>
    </xf>
    <xf numFmtId="0" fontId="7" fillId="3" borderId="8" xfId="0" applyFont="1" applyFill="1" applyBorder="1" applyAlignment="1" applyProtection="1">
      <alignment horizontal="center" vertical="center"/>
    </xf>
    <xf numFmtId="0" fontId="7" fillId="3" borderId="9" xfId="0" applyFont="1" applyFill="1" applyBorder="1" applyAlignment="1" applyProtection="1">
      <alignment horizontal="center" vertical="center"/>
    </xf>
    <xf numFmtId="0" fontId="7" fillId="3" borderId="16" xfId="0" applyFont="1" applyFill="1" applyBorder="1" applyAlignment="1" applyProtection="1">
      <alignment horizontal="center" vertical="center"/>
    </xf>
    <xf numFmtId="0" fontId="7" fillId="3" borderId="17" xfId="0" applyFont="1" applyFill="1" applyBorder="1" applyAlignment="1" applyProtection="1">
      <alignment horizontal="center" vertical="center"/>
    </xf>
    <xf numFmtId="0" fontId="7" fillId="3" borderId="18" xfId="0" applyFont="1" applyFill="1" applyBorder="1" applyAlignment="1" applyProtection="1">
      <alignment horizontal="center" vertical="center"/>
    </xf>
    <xf numFmtId="49" fontId="10" fillId="4" borderId="29" xfId="0" applyNumberFormat="1" applyFont="1" applyFill="1" applyBorder="1" applyAlignment="1" applyProtection="1">
      <alignment horizontal="center" vertical="center"/>
      <protection locked="0"/>
    </xf>
    <xf numFmtId="49" fontId="10" fillId="4" borderId="30" xfId="0" applyNumberFormat="1"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25" fillId="13" borderId="49" xfId="0" applyFont="1" applyFill="1" applyBorder="1" applyAlignment="1" applyProtection="1">
      <alignment horizontal="center" vertical="center"/>
    </xf>
    <xf numFmtId="0" fontId="25" fillId="13" borderId="50" xfId="0" applyFont="1" applyFill="1" applyBorder="1" applyAlignment="1" applyProtection="1">
      <alignment horizontal="center" vertical="center"/>
    </xf>
    <xf numFmtId="3" fontId="3" fillId="4" borderId="51" xfId="0" applyNumberFormat="1" applyFont="1" applyFill="1" applyBorder="1" applyAlignment="1" applyProtection="1">
      <alignment horizontal="center" vertical="center"/>
      <protection locked="0"/>
    </xf>
    <xf numFmtId="3" fontId="3" fillId="4" borderId="52" xfId="0" applyNumberFormat="1" applyFont="1" applyFill="1" applyBorder="1" applyAlignment="1" applyProtection="1">
      <alignment horizontal="center" vertical="center"/>
      <protection locked="0"/>
    </xf>
    <xf numFmtId="165" fontId="3" fillId="3" borderId="19" xfId="0" applyNumberFormat="1" applyFont="1" applyFill="1" applyBorder="1" applyAlignment="1" applyProtection="1">
      <alignment horizontal="center" vertical="center"/>
    </xf>
    <xf numFmtId="165" fontId="3" fillId="3" borderId="37" xfId="0" applyNumberFormat="1" applyFont="1" applyFill="1" applyBorder="1" applyAlignment="1" applyProtection="1">
      <alignment horizontal="center" vertical="center"/>
    </xf>
    <xf numFmtId="0" fontId="3" fillId="3" borderId="19" xfId="0" applyFont="1" applyFill="1" applyBorder="1" applyAlignment="1" applyProtection="1">
      <alignment horizontal="center" vertical="center"/>
    </xf>
    <xf numFmtId="0" fontId="3" fillId="3" borderId="37" xfId="0" applyFont="1" applyFill="1" applyBorder="1" applyAlignment="1" applyProtection="1">
      <alignment horizontal="center" vertical="center"/>
    </xf>
    <xf numFmtId="0" fontId="7" fillId="3" borderId="10" xfId="0" applyFont="1" applyFill="1" applyBorder="1" applyAlignment="1" applyProtection="1">
      <alignment horizontal="center" vertical="center"/>
    </xf>
    <xf numFmtId="0" fontId="7" fillId="3" borderId="11" xfId="0" applyFont="1" applyFill="1" applyBorder="1" applyAlignment="1" applyProtection="1">
      <alignment horizontal="center" vertical="center"/>
    </xf>
    <xf numFmtId="0" fontId="7" fillId="3" borderId="12" xfId="0" applyFont="1" applyFill="1" applyBorder="1" applyAlignment="1" applyProtection="1">
      <alignment horizontal="center" vertical="center"/>
    </xf>
    <xf numFmtId="0" fontId="7" fillId="3" borderId="19" xfId="0" applyFont="1" applyFill="1" applyBorder="1" applyAlignment="1" applyProtection="1">
      <alignment horizontal="center" vertical="center"/>
    </xf>
    <xf numFmtId="0" fontId="7" fillId="3" borderId="20" xfId="0" applyFont="1" applyFill="1" applyBorder="1" applyAlignment="1" applyProtection="1">
      <alignment horizontal="center" vertical="center"/>
    </xf>
    <xf numFmtId="0" fontId="7" fillId="3" borderId="28" xfId="0" applyFont="1" applyFill="1" applyBorder="1" applyAlignment="1" applyProtection="1">
      <alignment horizontal="center" vertical="center"/>
    </xf>
    <xf numFmtId="0" fontId="7" fillId="3" borderId="33" xfId="0" applyFont="1" applyFill="1" applyBorder="1" applyAlignment="1" applyProtection="1">
      <alignment horizontal="center" vertical="center"/>
    </xf>
    <xf numFmtId="2" fontId="7" fillId="12" borderId="63" xfId="0" applyNumberFormat="1" applyFont="1" applyFill="1" applyBorder="1" applyAlignment="1" applyProtection="1">
      <alignment horizontal="center" vertical="center" wrapText="1"/>
    </xf>
    <xf numFmtId="2" fontId="7" fillId="12" borderId="55" xfId="0" applyNumberFormat="1" applyFont="1" applyFill="1" applyBorder="1" applyAlignment="1" applyProtection="1">
      <alignment horizontal="center" vertical="center" wrapText="1"/>
    </xf>
    <xf numFmtId="2" fontId="7" fillId="12" borderId="62" xfId="0" applyNumberFormat="1" applyFont="1" applyFill="1" applyBorder="1" applyAlignment="1" applyProtection="1">
      <alignment horizontal="center" vertical="center" wrapText="1"/>
    </xf>
    <xf numFmtId="2" fontId="7" fillId="12" borderId="15" xfId="0" applyNumberFormat="1" applyFont="1" applyFill="1" applyBorder="1" applyAlignment="1" applyProtection="1">
      <alignment horizontal="center" vertical="center" wrapText="1"/>
    </xf>
    <xf numFmtId="0" fontId="7" fillId="12" borderId="27" xfId="0" applyFont="1" applyFill="1" applyBorder="1" applyAlignment="1" applyProtection="1">
      <alignment horizontal="center" vertical="center" wrapText="1"/>
    </xf>
    <xf numFmtId="0" fontId="7" fillId="12" borderId="34" xfId="0" applyFont="1" applyFill="1" applyBorder="1" applyAlignment="1" applyProtection="1">
      <alignment horizontal="center" vertical="center" wrapText="1"/>
    </xf>
    <xf numFmtId="0" fontId="7" fillId="12" borderId="35" xfId="0" applyFont="1" applyFill="1" applyBorder="1" applyAlignment="1" applyProtection="1">
      <alignment horizontal="center" vertical="center" wrapText="1"/>
    </xf>
    <xf numFmtId="0" fontId="8" fillId="12" borderId="2" xfId="0" applyFont="1" applyFill="1" applyBorder="1" applyAlignment="1" applyProtection="1">
      <alignment horizontal="center" vertical="center" wrapText="1"/>
    </xf>
    <xf numFmtId="0" fontId="8" fillId="12" borderId="3" xfId="0" applyFont="1" applyFill="1" applyBorder="1" applyAlignment="1" applyProtection="1">
      <alignment horizontal="center" vertical="center" wrapText="1"/>
    </xf>
    <xf numFmtId="0" fontId="7" fillId="7" borderId="4" xfId="0" applyFont="1" applyFill="1" applyBorder="1" applyAlignment="1" applyProtection="1">
      <alignment horizontal="center" vertical="center" wrapText="1"/>
    </xf>
    <xf numFmtId="0" fontId="7" fillId="7" borderId="21" xfId="0" applyFont="1" applyFill="1" applyBorder="1" applyAlignment="1" applyProtection="1">
      <alignment horizontal="center" vertical="center" wrapText="1"/>
    </xf>
    <xf numFmtId="0" fontId="17" fillId="7" borderId="1"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7" fillId="7" borderId="28" xfId="0" applyFont="1" applyFill="1" applyBorder="1" applyAlignment="1">
      <alignment horizontal="center" vertical="center"/>
    </xf>
    <xf numFmtId="0" fontId="7" fillId="7" borderId="3" xfId="0" applyFont="1" applyFill="1" applyBorder="1" applyAlignment="1">
      <alignment horizontal="center" vertical="center"/>
    </xf>
    <xf numFmtId="9" fontId="7" fillId="7" borderId="28" xfId="2" applyFont="1" applyFill="1" applyBorder="1" applyAlignment="1">
      <alignment horizontal="center" vertical="center" wrapText="1"/>
    </xf>
    <xf numFmtId="9" fontId="7" fillId="7" borderId="3" xfId="2" applyFont="1" applyFill="1" applyBorder="1" applyAlignment="1">
      <alignment horizontal="center" vertical="center" wrapText="1"/>
    </xf>
    <xf numFmtId="0" fontId="30" fillId="13" borderId="10" xfId="0" applyFont="1" applyFill="1" applyBorder="1" applyAlignment="1" applyProtection="1">
      <alignment horizontal="center" vertical="center"/>
    </xf>
    <xf numFmtId="0" fontId="30" fillId="13" borderId="11" xfId="0" applyFont="1" applyFill="1" applyBorder="1" applyAlignment="1" applyProtection="1">
      <alignment horizontal="center" vertical="center"/>
    </xf>
    <xf numFmtId="0" fontId="30" fillId="13" borderId="12" xfId="0" applyFont="1" applyFill="1" applyBorder="1" applyAlignment="1" applyProtection="1">
      <alignment horizontal="center" vertical="center"/>
    </xf>
    <xf numFmtId="0" fontId="25" fillId="13" borderId="47" xfId="0" applyFont="1" applyFill="1" applyBorder="1" applyAlignment="1" applyProtection="1">
      <alignment horizontal="center" vertical="center"/>
    </xf>
    <xf numFmtId="0" fontId="25" fillId="13" borderId="74" xfId="0" applyFont="1" applyFill="1" applyBorder="1" applyAlignment="1" applyProtection="1">
      <alignment horizontal="center" vertical="center"/>
    </xf>
    <xf numFmtId="0" fontId="25" fillId="13" borderId="52" xfId="0" applyFont="1" applyFill="1" applyBorder="1" applyAlignment="1" applyProtection="1">
      <alignment horizontal="center" vertical="center"/>
    </xf>
    <xf numFmtId="0" fontId="7" fillId="12" borderId="76" xfId="0" applyFont="1" applyFill="1" applyBorder="1" applyAlignment="1" applyProtection="1">
      <alignment horizontal="center" vertical="center" wrapText="1"/>
    </xf>
    <xf numFmtId="0" fontId="7" fillId="12" borderId="22" xfId="0" applyFont="1" applyFill="1" applyBorder="1" applyAlignment="1" applyProtection="1">
      <alignment horizontal="center" vertical="center" wrapText="1"/>
    </xf>
    <xf numFmtId="0" fontId="4" fillId="2" borderId="1" xfId="0" applyFont="1" applyFill="1" applyBorder="1" applyAlignment="1" applyProtection="1">
      <alignment horizontal="center"/>
    </xf>
    <xf numFmtId="0" fontId="4" fillId="2" borderId="2" xfId="0" applyFont="1" applyFill="1" applyBorder="1" applyAlignment="1" applyProtection="1">
      <alignment horizontal="center"/>
    </xf>
    <xf numFmtId="0" fontId="4" fillId="2" borderId="3" xfId="0" applyFont="1" applyFill="1" applyBorder="1" applyAlignment="1" applyProtection="1">
      <alignment horizontal="center"/>
    </xf>
    <xf numFmtId="0" fontId="3" fillId="3" borderId="36" xfId="0" applyFont="1" applyFill="1" applyBorder="1" applyAlignment="1" applyProtection="1">
      <alignment horizontal="center" vertical="center"/>
    </xf>
    <xf numFmtId="0" fontId="3" fillId="3" borderId="20" xfId="0" applyFont="1" applyFill="1" applyBorder="1" applyAlignment="1" applyProtection="1">
      <alignment horizontal="center" vertical="center"/>
    </xf>
    <xf numFmtId="0" fontId="17" fillId="3" borderId="7" xfId="0" applyFont="1" applyFill="1" applyBorder="1" applyAlignment="1" applyProtection="1">
      <alignment horizontal="center" vertical="center"/>
    </xf>
    <xf numFmtId="0" fontId="17" fillId="3" borderId="79" xfId="0" applyFont="1" applyFill="1" applyBorder="1" applyAlignment="1" applyProtection="1">
      <alignment horizontal="center" vertical="center"/>
    </xf>
    <xf numFmtId="0" fontId="17" fillId="3" borderId="16" xfId="0" applyFont="1" applyFill="1" applyBorder="1" applyAlignment="1" applyProtection="1">
      <alignment horizontal="center" vertical="center"/>
    </xf>
    <xf numFmtId="0" fontId="17" fillId="3" borderId="19"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8" xfId="0" applyFont="1" applyFill="1" applyBorder="1" applyAlignment="1" applyProtection="1">
      <alignment horizontal="center" vertical="center"/>
    </xf>
    <xf numFmtId="0" fontId="17" fillId="3" borderId="71" xfId="0" applyFont="1" applyFill="1" applyBorder="1" applyAlignment="1" applyProtection="1">
      <alignment horizontal="center" vertical="center"/>
    </xf>
    <xf numFmtId="0" fontId="17" fillId="3" borderId="37" xfId="0" applyFont="1" applyFill="1" applyBorder="1" applyAlignment="1" applyProtection="1">
      <alignment horizontal="center" vertical="center"/>
    </xf>
    <xf numFmtId="0" fontId="3" fillId="3" borderId="54" xfId="0" applyFont="1" applyFill="1" applyBorder="1" applyAlignment="1" applyProtection="1">
      <alignment horizontal="center" vertical="center"/>
    </xf>
    <xf numFmtId="0" fontId="3" fillId="3" borderId="55" xfId="0" applyFont="1" applyFill="1" applyBorder="1" applyAlignment="1" applyProtection="1">
      <alignment horizontal="center" vertical="center"/>
    </xf>
    <xf numFmtId="3" fontId="3" fillId="4" borderId="50" xfId="0" applyNumberFormat="1" applyFont="1" applyFill="1" applyBorder="1" applyAlignment="1" applyProtection="1">
      <alignment horizontal="center" vertical="center"/>
      <protection locked="0"/>
    </xf>
    <xf numFmtId="0" fontId="3" fillId="3" borderId="50" xfId="0" applyFont="1" applyFill="1" applyBorder="1" applyAlignment="1" applyProtection="1">
      <alignment horizontal="center" vertical="center"/>
    </xf>
    <xf numFmtId="49" fontId="16" fillId="4" borderId="14" xfId="0" applyNumberFormat="1" applyFont="1" applyFill="1" applyBorder="1" applyAlignment="1" applyProtection="1">
      <alignment horizontal="center" vertical="center"/>
      <protection locked="0"/>
    </xf>
    <xf numFmtId="49" fontId="16" fillId="4" borderId="15" xfId="0" applyNumberFormat="1" applyFont="1" applyFill="1" applyBorder="1" applyAlignment="1" applyProtection="1">
      <alignment horizontal="center" vertical="center"/>
      <protection locked="0"/>
    </xf>
    <xf numFmtId="49" fontId="10" fillId="4" borderId="24" xfId="0" applyNumberFormat="1" applyFont="1" applyFill="1" applyBorder="1" applyAlignment="1" applyProtection="1">
      <alignment horizontal="center" vertical="center" wrapText="1"/>
      <protection locked="0"/>
    </xf>
    <xf numFmtId="49" fontId="10" fillId="4" borderId="25" xfId="0" applyNumberFormat="1" applyFont="1" applyFill="1" applyBorder="1" applyAlignment="1" applyProtection="1">
      <alignment horizontal="center" vertical="center" wrapText="1"/>
      <protection locked="0"/>
    </xf>
    <xf numFmtId="49" fontId="10" fillId="4" borderId="26" xfId="0" applyNumberFormat="1" applyFont="1" applyFill="1" applyBorder="1" applyAlignment="1" applyProtection="1">
      <alignment horizontal="center" vertical="center" wrapText="1"/>
      <protection locked="0"/>
    </xf>
    <xf numFmtId="49" fontId="10" fillId="4" borderId="28" xfId="0" applyNumberFormat="1" applyFont="1" applyFill="1" applyBorder="1" applyAlignment="1" applyProtection="1">
      <alignment horizontal="center" vertical="center" wrapText="1"/>
      <protection locked="0"/>
    </xf>
    <xf numFmtId="49" fontId="10" fillId="4" borderId="3" xfId="0" applyNumberFormat="1" applyFont="1" applyFill="1" applyBorder="1" applyAlignment="1" applyProtection="1">
      <alignment horizontal="center" vertical="center" wrapText="1"/>
      <protection locked="0"/>
    </xf>
    <xf numFmtId="0" fontId="8" fillId="15" borderId="31" xfId="0" applyFont="1" applyFill="1" applyBorder="1" applyAlignment="1" applyProtection="1">
      <alignment horizontal="center" vertical="center" wrapText="1"/>
      <protection locked="0"/>
    </xf>
    <xf numFmtId="0" fontId="8" fillId="15" borderId="5" xfId="0" applyFont="1" applyFill="1" applyBorder="1" applyAlignment="1" applyProtection="1">
      <alignment horizontal="center" vertical="center" wrapText="1"/>
      <protection locked="0"/>
    </xf>
    <xf numFmtId="0" fontId="8" fillId="15" borderId="6" xfId="0" applyFont="1" applyFill="1" applyBorder="1" applyAlignment="1" applyProtection="1">
      <alignment horizontal="center" vertical="center" wrapText="1"/>
      <protection locked="0"/>
    </xf>
    <xf numFmtId="0" fontId="8" fillId="15" borderId="56" xfId="0" applyFont="1" applyFill="1" applyBorder="1" applyAlignment="1" applyProtection="1">
      <alignment horizontal="center" vertical="center" wrapText="1"/>
      <protection locked="0"/>
    </xf>
    <xf numFmtId="0" fontId="8" fillId="15" borderId="14" xfId="0" applyFont="1" applyFill="1" applyBorder="1" applyAlignment="1" applyProtection="1">
      <alignment horizontal="center" vertical="center" wrapText="1"/>
      <protection locked="0"/>
    </xf>
    <xf numFmtId="0" fontId="8" fillId="15" borderId="15" xfId="0" applyFont="1" applyFill="1" applyBorder="1" applyAlignment="1" applyProtection="1">
      <alignment horizontal="center" vertical="center" wrapText="1"/>
      <protection locked="0"/>
    </xf>
    <xf numFmtId="2" fontId="7" fillId="16" borderId="63" xfId="0" applyNumberFormat="1" applyFont="1" applyFill="1" applyBorder="1" applyAlignment="1" applyProtection="1">
      <alignment horizontal="center" vertical="center" wrapText="1"/>
    </xf>
    <xf numFmtId="2" fontId="7" fillId="16" borderId="55" xfId="0" applyNumberFormat="1" applyFont="1" applyFill="1" applyBorder="1" applyAlignment="1" applyProtection="1">
      <alignment horizontal="center" vertical="center" wrapText="1"/>
    </xf>
    <xf numFmtId="2" fontId="7" fillId="16" borderId="62" xfId="0" applyNumberFormat="1" applyFont="1" applyFill="1" applyBorder="1" applyAlignment="1" applyProtection="1">
      <alignment horizontal="center" vertical="center" wrapText="1"/>
    </xf>
    <xf numFmtId="2" fontId="7" fillId="16" borderId="15" xfId="0" applyNumberFormat="1" applyFont="1" applyFill="1" applyBorder="1" applyAlignment="1" applyProtection="1">
      <alignment horizontal="center" vertical="center" wrapText="1"/>
    </xf>
    <xf numFmtId="0" fontId="7" fillId="16" borderId="33" xfId="0" applyFont="1" applyFill="1" applyBorder="1" applyAlignment="1" applyProtection="1">
      <alignment horizontal="center" vertical="center" wrapText="1"/>
    </xf>
    <xf numFmtId="0" fontId="7" fillId="16" borderId="34" xfId="0" applyFont="1" applyFill="1" applyBorder="1" applyAlignment="1" applyProtection="1">
      <alignment horizontal="center" vertical="center" wrapText="1"/>
    </xf>
    <xf numFmtId="0" fontId="7" fillId="16" borderId="35" xfId="0" applyFont="1" applyFill="1" applyBorder="1" applyAlignment="1" applyProtection="1">
      <alignment horizontal="center" vertical="center" wrapText="1"/>
    </xf>
    <xf numFmtId="0" fontId="7" fillId="16" borderId="31" xfId="0" applyFont="1" applyFill="1" applyBorder="1" applyAlignment="1" applyProtection="1">
      <alignment horizontal="center" vertical="center"/>
    </xf>
    <xf numFmtId="0" fontId="7" fillId="16" borderId="5" xfId="0" applyFont="1" applyFill="1" applyBorder="1" applyAlignment="1" applyProtection="1">
      <alignment horizontal="center" vertical="center"/>
    </xf>
    <xf numFmtId="0" fontId="25" fillId="13" borderId="49" xfId="0" applyFont="1" applyFill="1" applyBorder="1" applyAlignment="1" applyProtection="1">
      <alignment horizontal="center" vertical="center" wrapText="1"/>
    </xf>
    <xf numFmtId="0" fontId="25" fillId="13" borderId="50" xfId="0" applyFont="1" applyFill="1" applyBorder="1" applyAlignment="1" applyProtection="1">
      <alignment horizontal="center" vertical="center" wrapText="1"/>
    </xf>
    <xf numFmtId="49" fontId="3" fillId="6" borderId="77" xfId="0" applyNumberFormat="1" applyFont="1" applyFill="1" applyBorder="1" applyAlignment="1" applyProtection="1">
      <alignment horizontal="center" vertical="center" wrapText="1"/>
    </xf>
    <xf numFmtId="49" fontId="3" fillId="6" borderId="45" xfId="0" applyNumberFormat="1" applyFont="1" applyFill="1" applyBorder="1" applyAlignment="1" applyProtection="1">
      <alignment horizontal="center" vertical="center" wrapText="1"/>
    </xf>
    <xf numFmtId="0" fontId="0" fillId="6" borderId="47" xfId="0" applyFill="1" applyBorder="1" applyAlignment="1" applyProtection="1">
      <alignment horizontal="center"/>
    </xf>
    <xf numFmtId="0" fontId="0" fillId="6" borderId="74" xfId="0" applyFill="1" applyBorder="1" applyAlignment="1" applyProtection="1">
      <alignment horizontal="center"/>
    </xf>
    <xf numFmtId="2" fontId="3" fillId="6" borderId="77" xfId="0" applyNumberFormat="1" applyFont="1" applyFill="1" applyBorder="1" applyAlignment="1" applyProtection="1">
      <alignment horizontal="center" vertical="center" wrapText="1"/>
    </xf>
    <xf numFmtId="2" fontId="3" fillId="6" borderId="45" xfId="0" applyNumberFormat="1" applyFont="1" applyFill="1" applyBorder="1" applyAlignment="1" applyProtection="1">
      <alignment horizontal="center" vertical="center" wrapText="1"/>
    </xf>
    <xf numFmtId="165" fontId="3" fillId="6" borderId="76" xfId="1" applyNumberFormat="1" applyFont="1" applyFill="1" applyBorder="1" applyAlignment="1" applyProtection="1">
      <alignment horizontal="center" vertical="center" wrapText="1"/>
      <protection locked="0"/>
    </xf>
    <xf numFmtId="165" fontId="3" fillId="6" borderId="41" xfId="1" applyNumberFormat="1" applyFont="1" applyFill="1" applyBorder="1" applyAlignment="1" applyProtection="1">
      <alignment horizontal="center" vertical="center" wrapText="1"/>
      <protection locked="0"/>
    </xf>
    <xf numFmtId="0" fontId="8" fillId="12" borderId="31" xfId="0" applyFont="1" applyFill="1" applyBorder="1" applyAlignment="1" applyProtection="1">
      <alignment horizontal="center" vertical="center" wrapText="1"/>
    </xf>
    <xf numFmtId="0" fontId="8" fillId="12" borderId="5" xfId="0" applyFont="1" applyFill="1" applyBorder="1" applyAlignment="1" applyProtection="1">
      <alignment horizontal="center" vertical="center" wrapText="1"/>
    </xf>
    <xf numFmtId="0" fontId="8" fillId="12" borderId="6" xfId="0" applyFont="1" applyFill="1" applyBorder="1" applyAlignment="1" applyProtection="1">
      <alignment horizontal="center" vertical="center" wrapText="1"/>
    </xf>
    <xf numFmtId="0" fontId="8" fillId="12" borderId="29" xfId="0" applyFont="1" applyFill="1" applyBorder="1" applyAlignment="1" applyProtection="1">
      <alignment horizontal="center" vertical="center" wrapText="1"/>
    </xf>
    <xf numFmtId="0" fontId="8" fillId="12" borderId="0" xfId="0" applyFont="1" applyFill="1" applyBorder="1" applyAlignment="1" applyProtection="1">
      <alignment horizontal="center" vertical="center" wrapText="1"/>
    </xf>
    <xf numFmtId="0" fontId="8" fillId="12" borderId="30" xfId="0" applyFont="1" applyFill="1" applyBorder="1" applyAlignment="1" applyProtection="1">
      <alignment horizontal="center" vertical="center" wrapText="1"/>
    </xf>
    <xf numFmtId="169" fontId="0" fillId="13" borderId="51" xfId="0" applyNumberFormat="1" applyFill="1" applyBorder="1" applyAlignment="1" applyProtection="1">
      <alignment horizontal="center" vertical="center"/>
    </xf>
    <xf numFmtId="169" fontId="0" fillId="13" borderId="48" xfId="0" applyNumberFormat="1" applyFill="1" applyBorder="1" applyAlignment="1" applyProtection="1">
      <alignment horizontal="center" vertical="center"/>
    </xf>
    <xf numFmtId="0" fontId="3" fillId="14" borderId="4" xfId="0" applyFont="1" applyFill="1" applyBorder="1" applyAlignment="1">
      <alignment horizontal="center" vertical="center" wrapText="1"/>
    </xf>
    <xf numFmtId="0" fontId="3" fillId="14" borderId="13"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17" fillId="14" borderId="31" xfId="0" applyFont="1" applyFill="1" applyBorder="1" applyAlignment="1" applyProtection="1">
      <alignment horizontal="center" vertical="center"/>
    </xf>
    <xf numFmtId="0" fontId="17" fillId="14" borderId="6" xfId="0" applyFont="1" applyFill="1" applyBorder="1" applyAlignment="1" applyProtection="1">
      <alignment horizontal="center" vertical="center"/>
    </xf>
    <xf numFmtId="0" fontId="17" fillId="14" borderId="29" xfId="0" applyFont="1" applyFill="1" applyBorder="1" applyAlignment="1" applyProtection="1">
      <alignment horizontal="center" vertical="center"/>
    </xf>
    <xf numFmtId="0" fontId="17" fillId="14" borderId="30" xfId="0" applyFont="1" applyFill="1" applyBorder="1" applyAlignment="1" applyProtection="1">
      <alignment horizontal="center" vertical="center"/>
    </xf>
    <xf numFmtId="0" fontId="17" fillId="14" borderId="56" xfId="0" applyFont="1" applyFill="1" applyBorder="1" applyAlignment="1" applyProtection="1">
      <alignment horizontal="center" vertical="center"/>
    </xf>
    <xf numFmtId="0" fontId="17" fillId="14" borderId="15" xfId="0" applyFont="1" applyFill="1" applyBorder="1" applyAlignment="1" applyProtection="1">
      <alignment horizontal="center" vertical="center"/>
    </xf>
    <xf numFmtId="0" fontId="17" fillId="14" borderId="1" xfId="0" applyFont="1" applyFill="1" applyBorder="1" applyAlignment="1" applyProtection="1">
      <alignment horizontal="center" vertical="center"/>
    </xf>
    <xf numFmtId="0" fontId="17" fillId="14" borderId="3" xfId="0" applyFont="1" applyFill="1" applyBorder="1" applyAlignment="1" applyProtection="1">
      <alignment horizontal="center" vertical="center"/>
    </xf>
    <xf numFmtId="0" fontId="17" fillId="14" borderId="28" xfId="0" applyFont="1" applyFill="1" applyBorder="1" applyAlignment="1" applyProtection="1">
      <alignment horizontal="center" vertical="center"/>
    </xf>
    <xf numFmtId="0" fontId="17" fillId="14" borderId="33" xfId="0" applyFont="1" applyFill="1" applyBorder="1" applyAlignment="1" applyProtection="1">
      <alignment horizontal="center" vertical="center"/>
    </xf>
    <xf numFmtId="0" fontId="17" fillId="14" borderId="2" xfId="0" applyFont="1" applyFill="1" applyBorder="1" applyAlignment="1" applyProtection="1">
      <alignment horizontal="center" vertical="center"/>
    </xf>
    <xf numFmtId="0" fontId="7" fillId="14" borderId="39" xfId="0" applyFont="1" applyFill="1" applyBorder="1" applyAlignment="1" applyProtection="1">
      <alignment horizontal="center" vertical="center"/>
    </xf>
    <xf numFmtId="0" fontId="7" fillId="14" borderId="40" xfId="0" applyFont="1" applyFill="1" applyBorder="1" applyAlignment="1" applyProtection="1">
      <alignment horizontal="center" vertical="center"/>
    </xf>
    <xf numFmtId="165" fontId="3" fillId="14" borderId="42" xfId="0" applyNumberFormat="1" applyFont="1" applyFill="1" applyBorder="1" applyAlignment="1" applyProtection="1">
      <alignment horizontal="center"/>
      <protection locked="0"/>
    </xf>
    <xf numFmtId="0" fontId="3" fillId="14" borderId="43" xfId="0" applyFont="1" applyFill="1" applyBorder="1" applyAlignment="1" applyProtection="1">
      <alignment horizontal="center" vertical="center"/>
    </xf>
    <xf numFmtId="0" fontId="3" fillId="14" borderId="44" xfId="0" applyFont="1" applyFill="1" applyBorder="1" applyAlignment="1" applyProtection="1">
      <alignment horizontal="center" vertical="center"/>
    </xf>
    <xf numFmtId="165" fontId="18" fillId="14" borderId="31" xfId="0" applyNumberFormat="1" applyFont="1" applyFill="1" applyBorder="1" applyAlignment="1" applyProtection="1">
      <alignment horizontal="center" vertical="center"/>
    </xf>
    <xf numFmtId="165" fontId="18" fillId="14" borderId="5" xfId="0" applyNumberFormat="1" applyFont="1" applyFill="1" applyBorder="1" applyAlignment="1" applyProtection="1">
      <alignment horizontal="center" vertical="center"/>
    </xf>
    <xf numFmtId="165" fontId="18" fillId="14" borderId="6" xfId="0" applyNumberFormat="1" applyFont="1" applyFill="1" applyBorder="1" applyAlignment="1" applyProtection="1">
      <alignment horizontal="center" vertical="center"/>
    </xf>
    <xf numFmtId="165" fontId="18" fillId="14" borderId="29" xfId="0" applyNumberFormat="1" applyFont="1" applyFill="1" applyBorder="1" applyAlignment="1" applyProtection="1">
      <alignment horizontal="center" vertical="center"/>
    </xf>
    <xf numFmtId="165" fontId="18" fillId="14" borderId="0" xfId="0" applyNumberFormat="1" applyFont="1" applyFill="1" applyBorder="1" applyAlignment="1" applyProtection="1">
      <alignment horizontal="center" vertical="center"/>
    </xf>
    <xf numFmtId="165" fontId="18" fillId="14" borderId="30" xfId="0" applyNumberFormat="1" applyFont="1" applyFill="1" applyBorder="1" applyAlignment="1" applyProtection="1">
      <alignment horizontal="center" vertical="center"/>
    </xf>
    <xf numFmtId="165" fontId="18" fillId="14" borderId="56" xfId="0" applyNumberFormat="1" applyFont="1" applyFill="1" applyBorder="1" applyAlignment="1" applyProtection="1">
      <alignment horizontal="center" vertical="center"/>
    </xf>
    <xf numFmtId="165" fontId="18" fillId="14" borderId="14" xfId="0" applyNumberFormat="1" applyFont="1" applyFill="1" applyBorder="1" applyAlignment="1" applyProtection="1">
      <alignment horizontal="center" vertical="center"/>
    </xf>
    <xf numFmtId="165" fontId="18" fillId="14" borderId="15" xfId="0" applyNumberFormat="1" applyFont="1" applyFill="1" applyBorder="1" applyAlignment="1" applyProtection="1">
      <alignment horizontal="center" vertical="center"/>
    </xf>
    <xf numFmtId="0" fontId="7" fillId="14" borderId="47" xfId="0" applyFont="1" applyFill="1" applyBorder="1" applyAlignment="1" applyProtection="1">
      <alignment horizontal="center" vertical="center"/>
    </xf>
    <xf numFmtId="0" fontId="7" fillId="14" borderId="48" xfId="0" applyFont="1" applyFill="1" applyBorder="1" applyAlignment="1" applyProtection="1">
      <alignment horizontal="center" vertical="center"/>
    </xf>
    <xf numFmtId="165" fontId="3" fillId="14" borderId="50" xfId="0" applyNumberFormat="1" applyFont="1" applyFill="1" applyBorder="1" applyAlignment="1" applyProtection="1">
      <alignment horizontal="center"/>
      <protection locked="0"/>
    </xf>
    <xf numFmtId="0" fontId="3" fillId="14" borderId="51" xfId="0" applyFont="1" applyFill="1" applyBorder="1" applyAlignment="1" applyProtection="1">
      <alignment horizontal="center" vertical="center"/>
    </xf>
    <xf numFmtId="0" fontId="3" fillId="14" borderId="52" xfId="0" applyFont="1" applyFill="1" applyBorder="1" applyAlignment="1" applyProtection="1">
      <alignment horizontal="center" vertical="center"/>
    </xf>
    <xf numFmtId="165" fontId="3" fillId="14" borderId="51" xfId="0" applyNumberFormat="1" applyFont="1" applyFill="1" applyBorder="1" applyAlignment="1" applyProtection="1">
      <alignment horizontal="center"/>
      <protection locked="0"/>
    </xf>
    <xf numFmtId="165" fontId="3" fillId="14" borderId="52" xfId="0" applyNumberFormat="1" applyFont="1" applyFill="1" applyBorder="1" applyAlignment="1" applyProtection="1">
      <alignment horizontal="center"/>
      <protection locked="0"/>
    </xf>
    <xf numFmtId="0" fontId="7" fillId="14" borderId="36" xfId="0" applyFont="1" applyFill="1" applyBorder="1" applyAlignment="1" applyProtection="1">
      <alignment horizontal="center" vertical="center"/>
    </xf>
    <xf numFmtId="0" fontId="7" fillId="14" borderId="20" xfId="0" applyFont="1" applyFill="1" applyBorder="1" applyAlignment="1" applyProtection="1">
      <alignment horizontal="center" vertical="center"/>
    </xf>
    <xf numFmtId="165" fontId="3" fillId="14" borderId="17" xfId="0" applyNumberFormat="1" applyFont="1" applyFill="1" applyBorder="1" applyAlignment="1" applyProtection="1">
      <alignment horizontal="center"/>
      <protection locked="0"/>
    </xf>
    <xf numFmtId="0" fontId="3" fillId="14" borderId="19" xfId="0" applyFont="1" applyFill="1" applyBorder="1" applyAlignment="1" applyProtection="1">
      <alignment horizontal="center" vertical="center"/>
    </xf>
    <xf numFmtId="0" fontId="3" fillId="14" borderId="37" xfId="0" applyFont="1" applyFill="1" applyBorder="1" applyAlignment="1" applyProtection="1">
      <alignment horizontal="center" vertical="center"/>
    </xf>
    <xf numFmtId="0" fontId="27" fillId="2" borderId="11" xfId="0" applyFont="1" applyFill="1" applyBorder="1" applyAlignment="1">
      <alignment horizontal="center" vertical="center"/>
    </xf>
    <xf numFmtId="0" fontId="27" fillId="2" borderId="74" xfId="0" applyFont="1" applyFill="1" applyBorder="1" applyAlignment="1">
      <alignment horizontal="center" vertical="center"/>
    </xf>
    <xf numFmtId="0" fontId="27" fillId="2" borderId="78" xfId="0"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7" fillId="2" borderId="27" xfId="0" applyFont="1" applyFill="1" applyBorder="1" applyAlignment="1">
      <alignment horizontal="center" vertical="center"/>
    </xf>
    <xf numFmtId="0" fontId="27" fillId="2" borderId="34" xfId="0" applyFont="1" applyFill="1" applyBorder="1" applyAlignment="1">
      <alignment horizontal="center" vertical="center"/>
    </xf>
    <xf numFmtId="0" fontId="27" fillId="2" borderId="35"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45" xfId="0" applyFont="1" applyFill="1" applyBorder="1" applyAlignment="1">
      <alignment horizontal="center" vertical="center" wrapText="1"/>
    </xf>
    <xf numFmtId="165" fontId="27" fillId="2" borderId="16" xfId="0" applyNumberFormat="1"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2" borderId="19" xfId="0" applyFont="1" applyFill="1" applyBorder="1" applyAlignment="1">
      <alignment horizontal="center" vertical="center" wrapText="1"/>
    </xf>
    <xf numFmtId="0" fontId="27" fillId="2" borderId="17" xfId="0" applyFont="1" applyFill="1" applyBorder="1" applyAlignment="1">
      <alignment horizontal="center" vertical="center"/>
    </xf>
    <xf numFmtId="0" fontId="27" fillId="2" borderId="18"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13"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76" xfId="0" applyFont="1" applyFill="1" applyBorder="1" applyAlignment="1">
      <alignment horizontal="center" vertical="center"/>
    </xf>
    <xf numFmtId="0" fontId="27" fillId="2" borderId="24" xfId="0" applyFont="1" applyFill="1" applyBorder="1" applyAlignment="1">
      <alignment horizontal="center" vertical="center"/>
    </xf>
    <xf numFmtId="0" fontId="27" fillId="2" borderId="77"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27" fillId="2" borderId="31"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5" xfId="0" applyFont="1" applyFill="1" applyBorder="1" applyAlignment="1">
      <alignment horizontal="center" vertical="center"/>
    </xf>
    <xf numFmtId="168" fontId="24" fillId="6" borderId="74" xfId="1" applyNumberFormat="1" applyFont="1" applyFill="1" applyBorder="1" applyAlignment="1" applyProtection="1">
      <alignment horizontal="center" vertical="center" wrapText="1"/>
    </xf>
    <xf numFmtId="0" fontId="8" fillId="6" borderId="2" xfId="0" applyFont="1" applyFill="1" applyBorder="1" applyAlignment="1" applyProtection="1">
      <alignment horizontal="center" vertical="center" wrapText="1"/>
    </xf>
    <xf numFmtId="0" fontId="8" fillId="6" borderId="3" xfId="0" applyFont="1" applyFill="1" applyBorder="1" applyAlignment="1" applyProtection="1">
      <alignment horizontal="center" vertical="center" wrapText="1"/>
    </xf>
    <xf numFmtId="0" fontId="3" fillId="6" borderId="3" xfId="0" applyFont="1" applyFill="1" applyBorder="1" applyAlignment="1" applyProtection="1">
      <alignment horizontal="center"/>
    </xf>
    <xf numFmtId="165" fontId="3" fillId="6" borderId="76" xfId="1" applyNumberFormat="1" applyFont="1" applyFill="1" applyBorder="1" applyAlignment="1" applyProtection="1">
      <alignment horizontal="center" vertical="center" wrapText="1"/>
    </xf>
    <xf numFmtId="165" fontId="3" fillId="6" borderId="41" xfId="1" applyNumberFormat="1" applyFont="1" applyFill="1" applyBorder="1" applyAlignment="1" applyProtection="1">
      <alignment horizontal="center" vertical="center" wrapText="1"/>
    </xf>
    <xf numFmtId="4" fontId="3" fillId="6" borderId="73" xfId="0" applyNumberFormat="1" applyFont="1" applyFill="1" applyBorder="1" applyAlignment="1" applyProtection="1">
      <alignment horizontal="center" vertical="center" wrapText="1"/>
    </xf>
    <xf numFmtId="4" fontId="3" fillId="6" borderId="44" xfId="0" applyNumberFormat="1" applyFont="1" applyFill="1" applyBorder="1" applyAlignment="1" applyProtection="1">
      <alignment horizontal="center" vertical="center" wrapText="1"/>
    </xf>
    <xf numFmtId="0" fontId="3" fillId="6" borderId="77" xfId="0" applyFont="1" applyFill="1" applyBorder="1" applyAlignment="1" applyProtection="1">
      <alignment horizontal="center" vertical="center"/>
    </xf>
    <xf numFmtId="0" fontId="3" fillId="6" borderId="45" xfId="0" applyFont="1" applyFill="1" applyBorder="1" applyAlignment="1" applyProtection="1">
      <alignment horizontal="center" vertical="center"/>
    </xf>
    <xf numFmtId="49" fontId="3" fillId="4" borderId="4" xfId="1" applyNumberFormat="1" applyFont="1" applyFill="1" applyBorder="1" applyAlignment="1" applyProtection="1">
      <alignment horizontal="center" vertical="center" wrapText="1"/>
      <protection locked="0"/>
    </xf>
    <xf numFmtId="49" fontId="3" fillId="4" borderId="38" xfId="1" applyNumberFormat="1" applyFont="1" applyFill="1" applyBorder="1" applyAlignment="1" applyProtection="1">
      <alignment horizontal="center" vertical="center" wrapText="1"/>
      <protection locked="0"/>
    </xf>
    <xf numFmtId="0" fontId="27" fillId="2" borderId="72" xfId="0" applyFont="1" applyFill="1" applyBorder="1" applyAlignment="1">
      <alignment horizontal="center" vertical="center"/>
    </xf>
    <xf numFmtId="0" fontId="27" fillId="2" borderId="46" xfId="0" applyFont="1" applyFill="1" applyBorder="1" applyAlignment="1">
      <alignment horizontal="center" vertical="center"/>
    </xf>
    <xf numFmtId="0" fontId="27" fillId="2" borderId="57" xfId="0" applyFont="1" applyFill="1" applyBorder="1" applyAlignment="1">
      <alignment horizontal="center" vertical="center"/>
    </xf>
    <xf numFmtId="0" fontId="8" fillId="16" borderId="2" xfId="0" applyFont="1" applyFill="1" applyBorder="1" applyAlignment="1" applyProtection="1">
      <alignment horizontal="center" vertical="center" wrapText="1"/>
    </xf>
    <xf numFmtId="0" fontId="8" fillId="16" borderId="3" xfId="0" applyFont="1" applyFill="1" applyBorder="1" applyAlignment="1" applyProtection="1">
      <alignment horizontal="center" vertical="center" wrapText="1"/>
    </xf>
    <xf numFmtId="0" fontId="25" fillId="13" borderId="16" xfId="0" applyFont="1" applyFill="1" applyBorder="1" applyAlignment="1" applyProtection="1">
      <alignment horizontal="center" vertical="center"/>
    </xf>
    <xf numFmtId="0" fontId="25" fillId="13" borderId="17" xfId="0" applyFont="1" applyFill="1" applyBorder="1" applyAlignment="1" applyProtection="1">
      <alignment horizontal="center" vertical="center"/>
    </xf>
    <xf numFmtId="0" fontId="0" fillId="0" borderId="50"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3" fontId="0" fillId="0" borderId="50" xfId="0" applyNumberFormat="1" applyBorder="1" applyAlignment="1" applyProtection="1">
      <alignment horizontal="center" vertical="center"/>
      <protection locked="0"/>
    </xf>
    <xf numFmtId="3" fontId="0" fillId="0" borderId="53" xfId="0" applyNumberFormat="1" applyBorder="1" applyAlignment="1" applyProtection="1">
      <alignment horizontal="center" vertical="center"/>
      <protection locked="0"/>
    </xf>
    <xf numFmtId="3" fontId="0" fillId="13" borderId="50" xfId="0" applyNumberFormat="1" applyFill="1" applyBorder="1" applyAlignment="1" applyProtection="1">
      <alignment horizontal="center" vertical="center"/>
    </xf>
    <xf numFmtId="3" fontId="0" fillId="13" borderId="53" xfId="0" applyNumberFormat="1" applyFill="1" applyBorder="1" applyAlignment="1" applyProtection="1">
      <alignment horizontal="center" vertical="center"/>
    </xf>
    <xf numFmtId="0" fontId="16" fillId="3" borderId="58" xfId="0" applyFont="1" applyFill="1" applyBorder="1" applyAlignment="1" applyProtection="1">
      <alignment horizontal="center" vertical="center"/>
    </xf>
    <xf numFmtId="0" fontId="16" fillId="3" borderId="62" xfId="0" applyFont="1" applyFill="1" applyBorder="1" applyAlignment="1" applyProtection="1">
      <alignment horizontal="center" vertical="center"/>
    </xf>
    <xf numFmtId="0" fontId="16" fillId="3" borderId="10" xfId="0" applyFont="1" applyFill="1" applyBorder="1" applyAlignment="1" applyProtection="1">
      <alignment horizontal="center" vertical="center"/>
    </xf>
    <xf numFmtId="0" fontId="16" fillId="3" borderId="12" xfId="0" applyFont="1" applyFill="1" applyBorder="1" applyAlignment="1" applyProtection="1">
      <alignment horizontal="center" vertical="center"/>
    </xf>
    <xf numFmtId="0" fontId="16" fillId="3" borderId="47" xfId="0" applyFont="1" applyFill="1" applyBorder="1" applyAlignment="1" applyProtection="1">
      <alignment horizontal="center" vertical="center"/>
    </xf>
    <xf numFmtId="0" fontId="16" fillId="3" borderId="48" xfId="0" applyFont="1" applyFill="1" applyBorder="1" applyAlignment="1" applyProtection="1">
      <alignment horizontal="center" vertical="center"/>
    </xf>
    <xf numFmtId="0" fontId="16" fillId="3" borderId="60" xfId="0" applyFont="1" applyFill="1" applyBorder="1" applyAlignment="1" applyProtection="1">
      <alignment horizontal="center" vertical="center"/>
    </xf>
    <xf numFmtId="0" fontId="16" fillId="3" borderId="24" xfId="0" applyFont="1" applyFill="1" applyBorder="1" applyAlignment="1" applyProtection="1">
      <alignment horizontal="center" vertical="center"/>
    </xf>
    <xf numFmtId="165" fontId="18" fillId="3" borderId="31" xfId="0" applyNumberFormat="1" applyFont="1" applyFill="1" applyBorder="1" applyAlignment="1" applyProtection="1">
      <alignment horizontal="center" vertical="center"/>
    </xf>
    <xf numFmtId="165" fontId="18" fillId="3" borderId="5" xfId="0" applyNumberFormat="1" applyFont="1" applyFill="1" applyBorder="1" applyAlignment="1" applyProtection="1">
      <alignment horizontal="center" vertical="center"/>
    </xf>
    <xf numFmtId="165" fontId="18" fillId="3" borderId="6" xfId="0" applyNumberFormat="1" applyFont="1" applyFill="1" applyBorder="1" applyAlignment="1" applyProtection="1">
      <alignment horizontal="center" vertical="center"/>
    </xf>
    <xf numFmtId="165" fontId="18" fillId="3" borderId="29" xfId="0" applyNumberFormat="1" applyFont="1" applyFill="1" applyBorder="1" applyAlignment="1" applyProtection="1">
      <alignment horizontal="center" vertical="center"/>
    </xf>
    <xf numFmtId="165" fontId="18" fillId="3" borderId="0" xfId="0" applyNumberFormat="1" applyFont="1" applyFill="1" applyBorder="1" applyAlignment="1" applyProtection="1">
      <alignment horizontal="center" vertical="center"/>
    </xf>
    <xf numFmtId="165" fontId="18" fillId="3" borderId="30" xfId="0" applyNumberFormat="1" applyFont="1" applyFill="1" applyBorder="1" applyAlignment="1" applyProtection="1">
      <alignment horizontal="center" vertical="center"/>
    </xf>
    <xf numFmtId="165" fontId="18" fillId="3" borderId="56" xfId="0" applyNumberFormat="1" applyFont="1" applyFill="1" applyBorder="1" applyAlignment="1" applyProtection="1">
      <alignment horizontal="center" vertical="center"/>
    </xf>
    <xf numFmtId="165" fontId="18" fillId="3" borderId="14" xfId="0" applyNumberFormat="1" applyFont="1" applyFill="1" applyBorder="1" applyAlignment="1" applyProtection="1">
      <alignment horizontal="center" vertical="center"/>
    </xf>
    <xf numFmtId="165" fontId="18" fillId="3" borderId="15" xfId="0" applyNumberFormat="1" applyFont="1" applyFill="1" applyBorder="1" applyAlignment="1" applyProtection="1">
      <alignment horizontal="center" vertical="center"/>
    </xf>
    <xf numFmtId="0" fontId="7" fillId="3" borderId="5" xfId="0" applyFont="1" applyFill="1" applyBorder="1" applyAlignment="1" applyProtection="1">
      <alignment horizontal="center" vertical="center" wrapText="1"/>
    </xf>
    <xf numFmtId="0" fontId="7" fillId="3" borderId="14" xfId="0"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xf>
    <xf numFmtId="0" fontId="16" fillId="3" borderId="79" xfId="0" applyFont="1" applyFill="1" applyBorder="1" applyAlignment="1" applyProtection="1">
      <alignment horizontal="center" vertical="center"/>
    </xf>
    <xf numFmtId="0" fontId="16" fillId="3" borderId="49" xfId="0" applyFont="1" applyFill="1" applyBorder="1" applyAlignment="1" applyProtection="1">
      <alignment horizontal="center" vertical="center"/>
    </xf>
    <xf numFmtId="0" fontId="16" fillId="3" borderId="51" xfId="0" applyFont="1" applyFill="1" applyBorder="1" applyAlignment="1" applyProtection="1">
      <alignment horizontal="center" vertical="center"/>
    </xf>
    <xf numFmtId="0" fontId="2" fillId="3" borderId="10" xfId="0" applyFont="1" applyFill="1" applyBorder="1" applyAlignment="1" applyProtection="1">
      <alignment horizontal="center" vertical="center"/>
    </xf>
    <xf numFmtId="0" fontId="2" fillId="3" borderId="11" xfId="0" applyFont="1" applyFill="1" applyBorder="1" applyAlignment="1" applyProtection="1">
      <alignment horizontal="center" vertical="center"/>
    </xf>
    <xf numFmtId="0" fontId="2" fillId="3" borderId="71" xfId="0" applyFont="1" applyFill="1" applyBorder="1" applyAlignment="1" applyProtection="1">
      <alignment horizontal="center" vertical="center"/>
    </xf>
    <xf numFmtId="0" fontId="7" fillId="3" borderId="47" xfId="0" applyFont="1" applyFill="1" applyBorder="1" applyAlignment="1" applyProtection="1">
      <alignment horizontal="center" vertical="center"/>
    </xf>
    <xf numFmtId="0" fontId="7" fillId="3" borderId="74" xfId="0" applyFont="1" applyFill="1" applyBorder="1" applyAlignment="1" applyProtection="1">
      <alignment horizontal="center" vertical="center"/>
    </xf>
    <xf numFmtId="0" fontId="7" fillId="3" borderId="52" xfId="0" applyFont="1" applyFill="1" applyBorder="1" applyAlignment="1" applyProtection="1">
      <alignment horizontal="center" vertical="center"/>
    </xf>
    <xf numFmtId="0" fontId="17" fillId="3" borderId="2" xfId="0" applyFont="1" applyFill="1" applyBorder="1" applyAlignment="1" applyProtection="1">
      <alignment horizontal="center" vertical="center"/>
    </xf>
    <xf numFmtId="0" fontId="17" fillId="3" borderId="1" xfId="0" applyFont="1" applyFill="1" applyBorder="1" applyAlignment="1" applyProtection="1">
      <alignment horizontal="center" vertical="center"/>
    </xf>
    <xf numFmtId="0" fontId="17" fillId="3" borderId="33" xfId="0" applyFont="1" applyFill="1" applyBorder="1" applyAlignment="1" applyProtection="1">
      <alignment horizontal="center" vertical="center"/>
    </xf>
    <xf numFmtId="0" fontId="17" fillId="4" borderId="2" xfId="0" applyFont="1" applyFill="1" applyBorder="1" applyAlignment="1" applyProtection="1">
      <alignment horizontal="center" vertical="center"/>
      <protection locked="0"/>
    </xf>
    <xf numFmtId="0" fontId="17" fillId="4" borderId="3" xfId="0" applyFont="1" applyFill="1" applyBorder="1" applyAlignment="1" applyProtection="1">
      <alignment horizontal="center" vertical="center"/>
      <protection locked="0"/>
    </xf>
    <xf numFmtId="0" fontId="3" fillId="0" borderId="39" xfId="0" applyFont="1" applyBorder="1" applyAlignment="1" applyProtection="1">
      <alignment horizontal="center"/>
      <protection locked="0"/>
    </xf>
    <xf numFmtId="0" fontId="3" fillId="0" borderId="40" xfId="0" applyFont="1" applyBorder="1" applyAlignment="1" applyProtection="1">
      <alignment horizontal="center"/>
      <protection locked="0"/>
    </xf>
    <xf numFmtId="0" fontId="7" fillId="3" borderId="2" xfId="0" applyFont="1" applyFill="1" applyBorder="1" applyAlignment="1" applyProtection="1">
      <alignment horizontal="center" vertical="center"/>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16" xfId="0" applyBorder="1" applyAlignment="1" applyProtection="1">
      <alignment vertical="center"/>
      <protection locked="0"/>
    </xf>
    <xf numFmtId="0" fontId="0" fillId="0" borderId="17" xfId="0" applyBorder="1" applyAlignment="1" applyProtection="1">
      <alignment vertical="center"/>
      <protection locked="0"/>
    </xf>
    <xf numFmtId="0" fontId="0" fillId="0" borderId="18" xfId="0" applyBorder="1" applyAlignment="1" applyProtection="1">
      <alignment vertical="center"/>
      <protection locked="0"/>
    </xf>
    <xf numFmtId="0" fontId="2" fillId="3" borderId="47" xfId="0" applyFont="1" applyFill="1" applyBorder="1" applyAlignment="1" applyProtection="1">
      <alignment horizontal="center"/>
    </xf>
    <xf numFmtId="0" fontId="2" fillId="3" borderId="74" xfId="0" applyFont="1" applyFill="1" applyBorder="1" applyAlignment="1" applyProtection="1">
      <alignment horizontal="center"/>
    </xf>
    <xf numFmtId="0" fontId="2" fillId="3" borderId="52" xfId="0" applyFont="1" applyFill="1" applyBorder="1" applyAlignment="1" applyProtection="1">
      <alignment horizontal="center"/>
    </xf>
    <xf numFmtId="0" fontId="7" fillId="3" borderId="36" xfId="0" applyFont="1" applyFill="1" applyBorder="1" applyAlignment="1" applyProtection="1">
      <alignment horizontal="center"/>
    </xf>
    <xf numFmtId="0" fontId="7" fillId="3" borderId="78" xfId="0" applyFont="1" applyFill="1" applyBorder="1" applyAlignment="1" applyProtection="1">
      <alignment horizontal="center"/>
    </xf>
    <xf numFmtId="0" fontId="7" fillId="3" borderId="37" xfId="0" applyFont="1" applyFill="1" applyBorder="1" applyAlignment="1" applyProtection="1">
      <alignment horizontal="center"/>
    </xf>
    <xf numFmtId="0" fontId="14" fillId="8" borderId="1"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0" fillId="0" borderId="0" xfId="0" applyAlignment="1" applyProtection="1">
      <alignment horizontal="center"/>
    </xf>
    <xf numFmtId="0" fontId="19" fillId="9" borderId="66" xfId="0" applyFont="1" applyFill="1" applyBorder="1" applyAlignment="1">
      <alignment horizontal="center" vertical="center" wrapText="1" readingOrder="1"/>
    </xf>
    <xf numFmtId="0" fontId="19" fillId="9" borderId="67" xfId="0" applyFont="1" applyFill="1" applyBorder="1" applyAlignment="1">
      <alignment horizontal="center" vertical="center" wrapText="1" readingOrder="1"/>
    </xf>
    <xf numFmtId="0" fontId="0" fillId="0" borderId="0" xfId="0" applyAlignment="1">
      <alignment horizontal="center"/>
    </xf>
  </cellXfs>
  <cellStyles count="3">
    <cellStyle name="Migliaia" xfId="1" builtinId="3"/>
    <cellStyle name="Normale" xfId="0" builtinId="0"/>
    <cellStyle name="Percentuale" xfId="2" builtinId="5"/>
  </cellStyles>
  <dxfs count="15">
    <dxf>
      <fill>
        <patternFill>
          <bgColor rgb="FFFFFF00"/>
        </patternFill>
      </fill>
    </dxf>
    <dxf>
      <font>
        <b/>
        <i/>
        <color rgb="FFFF0000"/>
      </font>
      <fill>
        <patternFill>
          <bgColor rgb="FFFFFF00"/>
        </patternFill>
      </fill>
    </dxf>
    <dxf>
      <font>
        <b/>
        <i/>
        <color rgb="FFFF0000"/>
      </font>
      <fill>
        <patternFill>
          <bgColor rgb="FFFFFF00"/>
        </patternFill>
      </fill>
    </dxf>
    <dxf>
      <font>
        <b/>
        <i/>
        <color rgb="FFFF0000"/>
      </font>
      <fill>
        <patternFill>
          <bgColor rgb="FFFFFF00"/>
        </patternFill>
      </fill>
    </dxf>
    <dxf>
      <fill>
        <patternFill>
          <fgColor auto="1"/>
          <bgColor rgb="FFFFFF00"/>
        </patternFill>
      </fill>
    </dxf>
    <dxf>
      <fill>
        <patternFill patternType="darkGray"/>
      </fill>
    </dxf>
    <dxf>
      <font>
        <b/>
        <i/>
        <color rgb="FFFF0000"/>
      </font>
      <fill>
        <patternFill>
          <bgColor rgb="FFFFFF00"/>
        </patternFill>
      </fill>
    </dxf>
    <dxf>
      <font>
        <b/>
        <i/>
        <color rgb="FFFF0000"/>
      </font>
      <fill>
        <patternFill>
          <bgColor rgb="FFFFFF00"/>
        </patternFill>
      </fill>
    </dxf>
    <dxf>
      <font>
        <b/>
        <i/>
        <color rgb="FFFF0000"/>
      </font>
      <fill>
        <patternFill>
          <bgColor rgb="FFFFFF00"/>
        </patternFill>
      </fill>
    </dxf>
    <dxf>
      <font>
        <b/>
        <i/>
        <color rgb="FFFF0000"/>
      </font>
      <fill>
        <patternFill>
          <bgColor rgb="FFFFFF00"/>
        </patternFill>
      </fill>
    </dxf>
    <dxf>
      <fill>
        <patternFill>
          <bgColor rgb="FFFFFF00"/>
        </patternFill>
      </fill>
    </dxf>
    <dxf>
      <fill>
        <patternFill>
          <bgColor rgb="FFFFFF00"/>
        </patternFill>
      </fill>
    </dxf>
    <dxf>
      <fill>
        <patternFill>
          <bgColor rgb="FFFFFF00"/>
        </patternFill>
      </fill>
    </dxf>
    <dxf>
      <font>
        <b/>
        <i/>
        <color rgb="FFFFFF00"/>
      </font>
      <fill>
        <patternFill>
          <bgColor rgb="FFFF0000"/>
        </patternFill>
      </fill>
    </dxf>
    <dxf>
      <font>
        <b/>
        <i val="0"/>
      </font>
      <fill>
        <patternFill>
          <bgColor rgb="FFFFFF00"/>
        </patternFill>
      </fill>
    </dxf>
  </dxfs>
  <tableStyles count="0" defaultTableStyle="TableStyleMedium2" defaultPivotStyle="PivotStyleLight16"/>
  <colors>
    <mruColors>
      <color rgb="FFFFFFCC"/>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2019-05-06_rev01b%20-%20Excel%20riepilogo%20dati%20-%20ceram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nosi"/>
      <sheetName val="Foglio1"/>
      <sheetName val="ATECO2007"/>
      <sheetName val="CLUSTER Monitoraggio"/>
    </sheetNames>
    <sheetDataSet>
      <sheetData sheetId="0"/>
      <sheetData sheetId="1"/>
      <sheetData sheetId="2">
        <row r="3">
          <cell r="A3" t="str">
            <v>01.11.10</v>
          </cell>
          <cell r="B3" t="str">
            <v>Coltivazione di cereali (escluso il riso)</v>
          </cell>
        </row>
        <row r="4">
          <cell r="A4" t="str">
            <v>01.11.20</v>
          </cell>
          <cell r="B4" t="str">
            <v>Coltivazione di semi oleosi</v>
          </cell>
        </row>
        <row r="5">
          <cell r="A5" t="str">
            <v>01.11.30</v>
          </cell>
          <cell r="B5" t="str">
            <v>Coltivazione di legumi da granella</v>
          </cell>
        </row>
        <row r="6">
          <cell r="A6" t="str">
            <v>01.11.40</v>
          </cell>
          <cell r="B6" t="str">
            <v>Coltivazioni miste di cereali, legumi da granella e semi oleosi</v>
          </cell>
        </row>
        <row r="7">
          <cell r="A7" t="str">
            <v>01.12.00</v>
          </cell>
          <cell r="B7" t="str">
            <v>Coltivazione di riso</v>
          </cell>
        </row>
        <row r="8">
          <cell r="A8" t="str">
            <v>01.13.10</v>
          </cell>
          <cell r="B8" t="str">
            <v>Coltivazione di ortaggi (inclusi i meloni) in foglia, a fusto, a frutto, in radici, bulbi e tuberi in piena aria (escluse barbabietola da zucchero e patate)</v>
          </cell>
        </row>
        <row r="9">
          <cell r="A9" t="str">
            <v>01.13.20</v>
          </cell>
          <cell r="B9" t="str">
            <v>Coltivazione di ortaggi (inclusi i meloni) in foglia, a fusto, a frutto, in radici, bulbi e tuberi in colture protette (escluse barbabietola da zucchero e patate)</v>
          </cell>
        </row>
        <row r="10">
          <cell r="A10" t="str">
            <v>01.13.30</v>
          </cell>
          <cell r="B10" t="str">
            <v>Coltivazione di barbabietola da zucchero</v>
          </cell>
        </row>
        <row r="11">
          <cell r="A11" t="str">
            <v>01.13.40</v>
          </cell>
          <cell r="B11" t="str">
            <v>Coltivazione di patate</v>
          </cell>
        </row>
        <row r="12">
          <cell r="A12" t="str">
            <v>01.14.00</v>
          </cell>
          <cell r="B12" t="str">
            <v>Coltivazione di canna da zucchero</v>
          </cell>
        </row>
        <row r="13">
          <cell r="A13" t="str">
            <v>01.15.00</v>
          </cell>
          <cell r="B13" t="str">
            <v>Coltivazione di tabacco</v>
          </cell>
        </row>
        <row r="14">
          <cell r="A14" t="str">
            <v>01.16.00</v>
          </cell>
          <cell r="B14" t="str">
            <v>Coltivazione di piante per la preparazione di fibre tessili</v>
          </cell>
        </row>
        <row r="15">
          <cell r="A15" t="str">
            <v>01.19.10</v>
          </cell>
          <cell r="B15" t="str">
            <v>Coltivazione di fiori in piena aria</v>
          </cell>
        </row>
        <row r="16">
          <cell r="A16" t="str">
            <v>01.19.20</v>
          </cell>
          <cell r="B16" t="str">
            <v>Coltivazione di fiori in colture protette</v>
          </cell>
        </row>
        <row r="17">
          <cell r="A17" t="str">
            <v>01.19.90</v>
          </cell>
          <cell r="B17" t="str">
            <v>Coltivazione di piante da foraggio e di altre colture non permanenti</v>
          </cell>
        </row>
        <row r="18">
          <cell r="A18" t="str">
            <v>01.21.00</v>
          </cell>
          <cell r="B18" t="str">
            <v>Coltivazione di uva</v>
          </cell>
        </row>
        <row r="19">
          <cell r="A19" t="str">
            <v>01.22.00</v>
          </cell>
          <cell r="B19" t="str">
            <v>Coltivazione di frutta di origine tropicale e subtropicale</v>
          </cell>
        </row>
        <row r="20">
          <cell r="A20" t="str">
            <v>01.23.00</v>
          </cell>
          <cell r="B20" t="str">
            <v>Coltivazione di agrumi</v>
          </cell>
        </row>
        <row r="21">
          <cell r="A21" t="str">
            <v>01.24.00</v>
          </cell>
          <cell r="B21" t="str">
            <v>Coltivazione di pomacee e frutta a nocciolo</v>
          </cell>
        </row>
        <row r="22">
          <cell r="A22" t="str">
            <v>01.25.00</v>
          </cell>
          <cell r="B22" t="str">
            <v>Coltivazione di altri alberi da frutta, frutti di bosco e frutta in guscio</v>
          </cell>
        </row>
        <row r="23">
          <cell r="A23" t="str">
            <v>01.26.00</v>
          </cell>
          <cell r="B23" t="str">
            <v>Coltivazione di frutti oleosi</v>
          </cell>
        </row>
        <row r="24">
          <cell r="A24" t="str">
            <v>01.27.00</v>
          </cell>
          <cell r="B24" t="str">
            <v>Coltivazione di piante per la produzione di bevande</v>
          </cell>
        </row>
        <row r="25">
          <cell r="A25" t="str">
            <v>01.28.00</v>
          </cell>
          <cell r="B25" t="str">
            <v>Coltivazione di spezie, piante aromatiche e farmaceutiche</v>
          </cell>
        </row>
        <row r="26">
          <cell r="A26" t="str">
            <v>01.29.00</v>
          </cell>
          <cell r="B26" t="str">
            <v>Coltivazione di altre colture permanenti (inclusi alberi di Natale)</v>
          </cell>
        </row>
        <row r="27">
          <cell r="A27" t="str">
            <v>01.30.00</v>
          </cell>
          <cell r="B27" t="str">
            <v>Riproduzione delle piante</v>
          </cell>
        </row>
        <row r="28">
          <cell r="A28" t="str">
            <v>01.41.00</v>
          </cell>
          <cell r="B28" t="str">
            <v>Allevamento di bovini e bufale da latte, produzione di latte crudo</v>
          </cell>
        </row>
        <row r="29">
          <cell r="A29" t="str">
            <v>01.42.00</v>
          </cell>
          <cell r="B29" t="str">
            <v>Allevamento di bovini e bufalini da carne</v>
          </cell>
        </row>
        <row r="30">
          <cell r="A30" t="str">
            <v>01.43.00</v>
          </cell>
          <cell r="B30" t="str">
            <v>Allevamento di cavalli e altri equini</v>
          </cell>
        </row>
        <row r="31">
          <cell r="A31" t="str">
            <v>01.44.00</v>
          </cell>
          <cell r="B31" t="str">
            <v>Allevamento di cammelli e camelidi</v>
          </cell>
        </row>
        <row r="32">
          <cell r="A32" t="str">
            <v>01.45.00</v>
          </cell>
          <cell r="B32" t="str">
            <v>Allevamento di ovini e caprini</v>
          </cell>
        </row>
        <row r="33">
          <cell r="A33" t="str">
            <v>01.46.00</v>
          </cell>
          <cell r="B33" t="str">
            <v>Allevamento di suini</v>
          </cell>
        </row>
        <row r="34">
          <cell r="A34" t="str">
            <v>01.47.00</v>
          </cell>
          <cell r="B34" t="str">
            <v>Allevamento di pollame</v>
          </cell>
        </row>
        <row r="35">
          <cell r="A35" t="str">
            <v>01.49.10</v>
          </cell>
          <cell r="B35" t="str">
            <v>Allevamento di conigli</v>
          </cell>
        </row>
        <row r="36">
          <cell r="A36" t="str">
            <v>01.49.20</v>
          </cell>
          <cell r="B36" t="str">
            <v>Allevamento di animali da pelliccia</v>
          </cell>
        </row>
        <row r="37">
          <cell r="A37" t="str">
            <v>01.49.30</v>
          </cell>
          <cell r="B37" t="str">
            <v>Apicoltura</v>
          </cell>
        </row>
        <row r="38">
          <cell r="A38" t="str">
            <v>01.49.40</v>
          </cell>
          <cell r="B38" t="str">
            <v>Bachicoltura</v>
          </cell>
        </row>
        <row r="39">
          <cell r="A39" t="str">
            <v>01.49.90</v>
          </cell>
          <cell r="B39" t="str">
            <v>Allevamento di altri animali nca</v>
          </cell>
        </row>
        <row r="40">
          <cell r="A40" t="str">
            <v>01.50.00</v>
          </cell>
          <cell r="B40" t="str">
            <v>Coltivazioni agricole associate all'allevamento di animali: attività mista</v>
          </cell>
        </row>
        <row r="41">
          <cell r="A41" t="str">
            <v>01.61.00</v>
          </cell>
          <cell r="B41" t="str">
            <v>Attività di supporto alla produzione vegetale</v>
          </cell>
        </row>
        <row r="42">
          <cell r="A42" t="str">
            <v>01.62.01</v>
          </cell>
          <cell r="B42" t="str">
            <v>Attività dei maniscalchi</v>
          </cell>
        </row>
        <row r="43">
          <cell r="A43" t="str">
            <v>01.62.09</v>
          </cell>
          <cell r="B43" t="str">
            <v>Altre attività di supporto alla produzione animale (esclusi i servizi veterinari)</v>
          </cell>
        </row>
        <row r="44">
          <cell r="A44" t="str">
            <v>01.63.00</v>
          </cell>
          <cell r="B44" t="str">
            <v>Attività che seguono la raccolta</v>
          </cell>
        </row>
        <row r="45">
          <cell r="A45" t="str">
            <v>01.64.01</v>
          </cell>
          <cell r="B45" t="str">
            <v>Pulitura e cernita di semi e granaglie</v>
          </cell>
        </row>
        <row r="46">
          <cell r="A46" t="str">
            <v>01.64.09</v>
          </cell>
          <cell r="B46" t="str">
            <v>Altre lavorazioni delle sementi per la semina</v>
          </cell>
        </row>
        <row r="47">
          <cell r="A47" t="str">
            <v>01.70.00</v>
          </cell>
          <cell r="B47" t="str">
            <v>Caccia, cattura di animali e servizi connessi</v>
          </cell>
        </row>
        <row r="48">
          <cell r="A48" t="str">
            <v>02.10.00</v>
          </cell>
          <cell r="B48" t="str">
            <v>Silvicoltura e altre attività forestali</v>
          </cell>
        </row>
        <row r="49">
          <cell r="A49" t="str">
            <v>02.20.00</v>
          </cell>
          <cell r="B49" t="str">
            <v>Utilizzo di aree forestali</v>
          </cell>
        </row>
        <row r="50">
          <cell r="A50" t="str">
            <v>02.30.00</v>
          </cell>
          <cell r="B50" t="str">
            <v>Raccolta di prodotti selvatici non legnosi</v>
          </cell>
        </row>
        <row r="51">
          <cell r="A51" t="str">
            <v>02.40.00</v>
          </cell>
          <cell r="B51" t="str">
            <v>Servizi di supporto per la silvicoltura</v>
          </cell>
        </row>
        <row r="52">
          <cell r="A52" t="str">
            <v>03.11.00</v>
          </cell>
          <cell r="B52" t="str">
            <v>Pesca in acque marine e lagunari e servizi connessi</v>
          </cell>
        </row>
        <row r="53">
          <cell r="A53" t="str">
            <v>03.12.00</v>
          </cell>
          <cell r="B53" t="str">
            <v>Pesca in acque dolci e servizi connessi</v>
          </cell>
        </row>
        <row r="54">
          <cell r="A54" t="str">
            <v>03.21.00</v>
          </cell>
          <cell r="B54" t="str">
            <v>Acquacoltura in acqua di mare, salmastra o lagunare e servizi connessi</v>
          </cell>
        </row>
        <row r="55">
          <cell r="A55" t="str">
            <v>03.22.00</v>
          </cell>
          <cell r="B55" t="str">
            <v>Acquacoltura in acque dolci e servizi connessi</v>
          </cell>
        </row>
        <row r="56">
          <cell r="A56" t="str">
            <v>05.10.00</v>
          </cell>
          <cell r="B56" t="str">
            <v>Estrazione di antracite e litantrace</v>
          </cell>
        </row>
        <row r="57">
          <cell r="A57" t="str">
            <v>05.20.00</v>
          </cell>
          <cell r="B57" t="str">
            <v>Estrazione di lignite</v>
          </cell>
        </row>
        <row r="58">
          <cell r="A58" t="str">
            <v>06.10.00</v>
          </cell>
          <cell r="B58" t="str">
            <v>Estrazione di petrolio greggio</v>
          </cell>
        </row>
        <row r="59">
          <cell r="A59" t="str">
            <v>06.20.00</v>
          </cell>
          <cell r="B59" t="str">
            <v>Estrazione di gas naturale</v>
          </cell>
        </row>
        <row r="60">
          <cell r="A60" t="str">
            <v>07.10.00</v>
          </cell>
          <cell r="B60" t="str">
            <v>Estrazione di minerali metalliferi ferrosi</v>
          </cell>
        </row>
        <row r="61">
          <cell r="A61" t="str">
            <v>07.21.00</v>
          </cell>
          <cell r="B61" t="str">
            <v>Estrazione di minerali di uranio e di torio</v>
          </cell>
        </row>
        <row r="62">
          <cell r="A62" t="str">
            <v>07.29.00</v>
          </cell>
          <cell r="B62" t="str">
            <v>Estrazione di altri minerali metalliferi non ferrosi</v>
          </cell>
        </row>
        <row r="63">
          <cell r="A63" t="str">
            <v>08.11.00</v>
          </cell>
          <cell r="B63" t="str">
            <v>Estrazione di pietre ornamentali e da costruzione, calcare, pietra da gesso, creta e ardesia</v>
          </cell>
        </row>
        <row r="64">
          <cell r="A64" t="str">
            <v>08.12.00</v>
          </cell>
          <cell r="B64" t="str">
            <v>Estrazione di ghiaia, sabbia; estrazione di argille e caolino</v>
          </cell>
        </row>
        <row r="65">
          <cell r="A65" t="str">
            <v>08.91.00</v>
          </cell>
          <cell r="B65" t="str">
            <v>Estrazione di minerali per l'industria chimica e per la produzione di fertilizzanti</v>
          </cell>
        </row>
        <row r="66">
          <cell r="A66" t="str">
            <v>08.92.00</v>
          </cell>
          <cell r="B66" t="str">
            <v>Estrazione di torba</v>
          </cell>
        </row>
        <row r="67">
          <cell r="A67" t="str">
            <v>08.93.00</v>
          </cell>
          <cell r="B67" t="str">
            <v>Estrazione di sale</v>
          </cell>
        </row>
        <row r="68">
          <cell r="A68" t="str">
            <v>08.99.01</v>
          </cell>
          <cell r="B68" t="str">
            <v>Estrazione di asfalto e bitume naturale</v>
          </cell>
        </row>
        <row r="69">
          <cell r="A69" t="str">
            <v>08.99.09</v>
          </cell>
          <cell r="B69" t="str">
            <v>Estrazione di pomice e di altri minerali nca</v>
          </cell>
        </row>
        <row r="70">
          <cell r="A70" t="str">
            <v>09.10.00</v>
          </cell>
          <cell r="B70" t="str">
            <v>Attività di supporto all'estrazione di petrolio e di gas naturale</v>
          </cell>
        </row>
        <row r="71">
          <cell r="A71" t="str">
            <v>09.90.01</v>
          </cell>
          <cell r="B71" t="str">
            <v>Attività di supporto all'estrazione di pietre ornamentali, da costruzione, da gesso, di anidrite, per calce e cementi, di dolomite, di ardesia, di ghiaia e sabbia, di argilla, di caolino, di pomice</v>
          </cell>
        </row>
        <row r="72">
          <cell r="A72" t="str">
            <v>09.90.09</v>
          </cell>
          <cell r="B72" t="str">
            <v>Attività di supporto all'estrazione di altri minerali nca</v>
          </cell>
        </row>
        <row r="73">
          <cell r="A73" t="str">
            <v>10.11.00</v>
          </cell>
          <cell r="B73" t="str">
            <v>Produzione di carne non di volatili e di prodotti della macellazione (attività dei mattatoi)</v>
          </cell>
        </row>
        <row r="74">
          <cell r="A74" t="str">
            <v>10.12.00</v>
          </cell>
          <cell r="B74" t="str">
            <v>Produzione di carne di volatili e prodotti della loro macellazione (attività dei mattatoi)</v>
          </cell>
        </row>
        <row r="75">
          <cell r="A75" t="str">
            <v>10.13.00</v>
          </cell>
          <cell r="B75" t="str">
            <v>Produzione di prodotti a base di carne (inclusa la carne di volatili)</v>
          </cell>
        </row>
        <row r="76">
          <cell r="A76" t="str">
            <v>10.20.00</v>
          </cell>
          <cell r="B76" t="str">
            <v>Lavorazione e conservazione di pesce, crostacei e molluschi mediante surgelamento, salatura eccetera</v>
          </cell>
        </row>
        <row r="77">
          <cell r="A77" t="str">
            <v>10.31.00</v>
          </cell>
          <cell r="B77" t="str">
            <v>Lavorazione e conservazione delle patate</v>
          </cell>
        </row>
        <row r="78">
          <cell r="A78" t="str">
            <v>10.32.00</v>
          </cell>
          <cell r="B78" t="str">
            <v>Produzione di succhi di frutta e di ortaggi</v>
          </cell>
        </row>
        <row r="79">
          <cell r="A79" t="str">
            <v>10.39.00</v>
          </cell>
          <cell r="B79" t="str">
            <v>Lavorazione e conservazione di frutta e di ortaggi (esclusi i succhi di frutta e di ortaggi)</v>
          </cell>
        </row>
        <row r="80">
          <cell r="A80" t="str">
            <v>10.41.10</v>
          </cell>
          <cell r="B80" t="str">
            <v>Produzione di olio di oliva da olive prevalentemente non di produzione propria</v>
          </cell>
        </row>
        <row r="81">
          <cell r="A81" t="str">
            <v>10.41.20</v>
          </cell>
          <cell r="B81" t="str">
            <v>Produzione di olio raffinato o grezzo da semi oleosi o frutti oleosi prevalentemente non di produzione propria</v>
          </cell>
        </row>
        <row r="82">
          <cell r="A82" t="str">
            <v>10.41.30</v>
          </cell>
          <cell r="B82" t="str">
            <v>Produzione di oli e grassi animali grezzi o raffinati</v>
          </cell>
        </row>
        <row r="83">
          <cell r="A83" t="str">
            <v>10.42.00</v>
          </cell>
          <cell r="B83" t="str">
            <v>Produzione di margarina e di grassi commestibili simili</v>
          </cell>
        </row>
        <row r="84">
          <cell r="A84" t="str">
            <v>10.51.10</v>
          </cell>
          <cell r="B84" t="str">
            <v>Trattamento igienico del latte</v>
          </cell>
        </row>
        <row r="85">
          <cell r="A85" t="str">
            <v>10.51.20</v>
          </cell>
          <cell r="B85" t="str">
            <v>Produzione dei derivati del latte</v>
          </cell>
        </row>
        <row r="86">
          <cell r="A86" t="str">
            <v>10.52.00</v>
          </cell>
          <cell r="B86" t="str">
            <v>Produzione di gelati senza vendita diretta al pubblico</v>
          </cell>
        </row>
        <row r="87">
          <cell r="A87" t="str">
            <v>10.61.10</v>
          </cell>
          <cell r="B87" t="str">
            <v>Molitura del frumento</v>
          </cell>
        </row>
        <row r="88">
          <cell r="A88" t="str">
            <v>10.61.20</v>
          </cell>
          <cell r="B88" t="str">
            <v>Molitura di altri cereali</v>
          </cell>
        </row>
        <row r="89">
          <cell r="A89" t="str">
            <v>10.61.30</v>
          </cell>
          <cell r="B89" t="str">
            <v>Lavorazione del riso</v>
          </cell>
        </row>
        <row r="90">
          <cell r="A90" t="str">
            <v>10.61.40</v>
          </cell>
          <cell r="B90" t="str">
            <v>Altre lavorazioni di semi e granaglie</v>
          </cell>
        </row>
        <row r="91">
          <cell r="A91" t="str">
            <v>10.62.00</v>
          </cell>
          <cell r="B91" t="str">
            <v>Produzione di amidi e di prodotti amidacei (inclusa produzione di olio di mais)</v>
          </cell>
        </row>
        <row r="92">
          <cell r="A92" t="str">
            <v>10.71.10</v>
          </cell>
          <cell r="B92" t="str">
            <v>Produzione di prodotti di panetteria freschi</v>
          </cell>
        </row>
        <row r="93">
          <cell r="A93" t="str">
            <v>10.71.20</v>
          </cell>
          <cell r="B93" t="str">
            <v>Produzione di pasticceria fresca</v>
          </cell>
        </row>
        <row r="94">
          <cell r="A94" t="str">
            <v>10.72.00</v>
          </cell>
          <cell r="B94" t="str">
            <v>Produzione di fette biscottate, biscotti; prodotti di pasticceria conservati</v>
          </cell>
        </row>
        <row r="95">
          <cell r="A95" t="str">
            <v>10.73.00</v>
          </cell>
          <cell r="B95" t="str">
            <v>Produzione di paste alimentari, di cuscus e di prodotti farinacei simili</v>
          </cell>
        </row>
        <row r="96">
          <cell r="A96" t="str">
            <v>10.81.00</v>
          </cell>
          <cell r="B96" t="str">
            <v>Produzione di zucchero</v>
          </cell>
        </row>
        <row r="97">
          <cell r="A97" t="str">
            <v>10.82.00</v>
          </cell>
          <cell r="B97" t="str">
            <v>Produzione di cacao in polvere, cioccolato, caramelle e confetterie</v>
          </cell>
        </row>
        <row r="98">
          <cell r="A98" t="str">
            <v>10.83.01</v>
          </cell>
          <cell r="B98" t="str">
            <v>Lavorazione del caffè</v>
          </cell>
        </row>
        <row r="99">
          <cell r="A99" t="str">
            <v>10.83.02</v>
          </cell>
          <cell r="B99" t="str">
            <v>Lavorazione del tè e di altri preparati per infusi</v>
          </cell>
        </row>
        <row r="100">
          <cell r="A100" t="str">
            <v>10.84.00</v>
          </cell>
          <cell r="B100" t="str">
            <v>Produzione di condimenti e spezie</v>
          </cell>
        </row>
        <row r="101">
          <cell r="A101" t="str">
            <v>10.85.01</v>
          </cell>
          <cell r="B101" t="str">
            <v>Produzione di piatti pronti a base di carne e pollame</v>
          </cell>
        </row>
        <row r="102">
          <cell r="A102" t="str">
            <v>10.85.02</v>
          </cell>
          <cell r="B102" t="str">
            <v>Produzione di piatti pronti a base di pesce, inclusi fish and chips</v>
          </cell>
        </row>
        <row r="103">
          <cell r="A103" t="str">
            <v>10.85.03</v>
          </cell>
          <cell r="B103" t="str">
            <v>Produzione di piatti pronti a base di ortaggi</v>
          </cell>
        </row>
        <row r="104">
          <cell r="A104" t="str">
            <v>10.85.04</v>
          </cell>
          <cell r="B104" t="str">
            <v>Produzione di pizza confezionata</v>
          </cell>
        </row>
        <row r="105">
          <cell r="A105" t="str">
            <v>10.85.05</v>
          </cell>
          <cell r="B105" t="str">
            <v>Produzione di piatti pronti a base di pasta</v>
          </cell>
        </row>
        <row r="106">
          <cell r="A106" t="str">
            <v>10.85.09</v>
          </cell>
          <cell r="B106" t="str">
            <v>Produzione di pasti e piatti pronti di altri prodotti alimentari</v>
          </cell>
        </row>
        <row r="107">
          <cell r="A107" t="str">
            <v>10.86.00</v>
          </cell>
          <cell r="B107" t="str">
            <v>Produzione di preparati omogeneizzati e di alimenti dietetici</v>
          </cell>
        </row>
        <row r="108">
          <cell r="A108" t="str">
            <v>10.89.01</v>
          </cell>
          <cell r="B108" t="str">
            <v>Produzione di estratti e succhi di carne</v>
          </cell>
        </row>
        <row r="109">
          <cell r="A109" t="str">
            <v>10.89.09</v>
          </cell>
          <cell r="B109" t="str">
            <v>Produzione di altri prodotti alimentari nca</v>
          </cell>
        </row>
        <row r="110">
          <cell r="A110" t="str">
            <v>10.91.00</v>
          </cell>
          <cell r="B110" t="str">
            <v>Produzione di mangimi per l'alimentazione degli animali da allevamento</v>
          </cell>
        </row>
        <row r="111">
          <cell r="A111" t="str">
            <v>10.92.00</v>
          </cell>
          <cell r="B111" t="str">
            <v>Produzione di prodotti per l'alimentazione degli animali da compagnia</v>
          </cell>
        </row>
        <row r="112">
          <cell r="A112" t="str">
            <v>11.01.00</v>
          </cell>
          <cell r="B112" t="str">
            <v>Distillazione, rettifica e miscelatura degli alcolici</v>
          </cell>
        </row>
        <row r="113">
          <cell r="A113" t="str">
            <v>11.02.10</v>
          </cell>
          <cell r="B113" t="str">
            <v>Produzione di vini da tavola e v.q.p.r.d.</v>
          </cell>
        </row>
        <row r="114">
          <cell r="A114" t="str">
            <v>11.02.20</v>
          </cell>
          <cell r="B114" t="str">
            <v>Produzione di vino spumante e altri vini speciali</v>
          </cell>
        </row>
        <row r="115">
          <cell r="A115" t="str">
            <v>11.03.00</v>
          </cell>
          <cell r="B115" t="str">
            <v>Produzione di sidro e di altri vini a base di frutta</v>
          </cell>
        </row>
        <row r="116">
          <cell r="A116" t="str">
            <v>11.04.00</v>
          </cell>
          <cell r="B116" t="str">
            <v>Produzione di altre bevande fermentate non distillate</v>
          </cell>
        </row>
        <row r="117">
          <cell r="A117" t="str">
            <v>11.05.00</v>
          </cell>
          <cell r="B117" t="str">
            <v>Produzione di birra</v>
          </cell>
        </row>
        <row r="118">
          <cell r="A118" t="str">
            <v>11.06.00</v>
          </cell>
          <cell r="B118" t="str">
            <v>Produzione di malto</v>
          </cell>
        </row>
        <row r="119">
          <cell r="A119" t="str">
            <v>11.07.00</v>
          </cell>
          <cell r="B119" t="str">
            <v>Industria delle bibite analcoliche, delle acque minerali e di altre acque in bottiglia</v>
          </cell>
        </row>
        <row r="120">
          <cell r="A120" t="str">
            <v>12.00.00</v>
          </cell>
          <cell r="B120" t="str">
            <v>Industria del tabacco</v>
          </cell>
        </row>
        <row r="121">
          <cell r="A121" t="str">
            <v>13.10.00</v>
          </cell>
          <cell r="B121" t="str">
            <v>Preparazione e filatura di fibre tessili</v>
          </cell>
        </row>
        <row r="122">
          <cell r="A122" t="str">
            <v>13.20.00</v>
          </cell>
          <cell r="B122" t="str">
            <v>Tessitura</v>
          </cell>
        </row>
        <row r="123">
          <cell r="A123" t="str">
            <v>13.30.00</v>
          </cell>
          <cell r="B123" t="str">
            <v>Finissaggio dei tessili, degli articoli di vestiario e attività similari</v>
          </cell>
        </row>
        <row r="124">
          <cell r="A124" t="str">
            <v>13.91.00</v>
          </cell>
          <cell r="B124" t="str">
            <v>Fabbricazione di tessuti a maglia</v>
          </cell>
        </row>
        <row r="125">
          <cell r="A125" t="str">
            <v>13.92.10</v>
          </cell>
          <cell r="B125" t="str">
            <v>Confezionamento di biancheria da letto, da tavola e per l'arredamento</v>
          </cell>
        </row>
        <row r="126">
          <cell r="A126" t="str">
            <v>13.92.20</v>
          </cell>
          <cell r="B126" t="str">
            <v>Fabbricazione di articoli in materie tessili nca</v>
          </cell>
        </row>
        <row r="127">
          <cell r="A127" t="str">
            <v>13.93.00</v>
          </cell>
          <cell r="B127" t="str">
            <v>Fabbricazione di tappeti e moquette</v>
          </cell>
        </row>
        <row r="128">
          <cell r="A128" t="str">
            <v>13.94.00</v>
          </cell>
          <cell r="B128" t="str">
            <v>Fabbricazione di spago, corde, funi e reti</v>
          </cell>
        </row>
        <row r="129">
          <cell r="A129" t="str">
            <v>13.95.00</v>
          </cell>
          <cell r="B129" t="str">
            <v>Fabbricazione di tessuti non tessuti e di articoli in tali materie (esclusi gli articoli di abbigliamento)</v>
          </cell>
        </row>
        <row r="130">
          <cell r="A130" t="str">
            <v>13.96.10</v>
          </cell>
          <cell r="B130" t="str">
            <v>Fabbricazione di nastri, etichette e passamanerie di fibre tessili</v>
          </cell>
        </row>
        <row r="131">
          <cell r="A131" t="str">
            <v>13.96.20</v>
          </cell>
          <cell r="B131" t="str">
            <v>Fabbricazione di altri articoli tessili tecnici ed industriali</v>
          </cell>
        </row>
        <row r="132">
          <cell r="A132" t="str">
            <v>13.99.10</v>
          </cell>
          <cell r="B132" t="str">
            <v>Fabbricazione di ricami</v>
          </cell>
        </row>
        <row r="133">
          <cell r="A133" t="str">
            <v>13.99.20</v>
          </cell>
          <cell r="B133" t="str">
            <v>Fabbricazione di tulle, pizzi e merletti</v>
          </cell>
        </row>
        <row r="134">
          <cell r="A134" t="str">
            <v>13.99.90</v>
          </cell>
          <cell r="B134" t="str">
            <v>Fabbricazione di feltro e articoli tessili diversi</v>
          </cell>
        </row>
        <row r="135">
          <cell r="A135" t="str">
            <v>14.11.00</v>
          </cell>
          <cell r="B135" t="str">
            <v>Confezione di abbigliamento in pelle e similpelle</v>
          </cell>
        </row>
        <row r="136">
          <cell r="A136" t="str">
            <v>14.12.00</v>
          </cell>
          <cell r="B136" t="str">
            <v>Confezione di camici, divise ed altri indumenti da lavoro</v>
          </cell>
        </row>
        <row r="137">
          <cell r="A137" t="str">
            <v>14.13.10</v>
          </cell>
          <cell r="B137" t="str">
            <v>Confezione in serie di abbigliamento esterno</v>
          </cell>
        </row>
        <row r="138">
          <cell r="A138" t="str">
            <v>14.13.20</v>
          </cell>
          <cell r="B138" t="str">
            <v>Sartoria e confezione su misura di abbigliamento esterno</v>
          </cell>
        </row>
        <row r="139">
          <cell r="A139" t="str">
            <v>14.14.00</v>
          </cell>
          <cell r="B139" t="str">
            <v>Confezione di camicie, T-shirt, corsetteria e altra biancheria intima</v>
          </cell>
        </row>
        <row r="140">
          <cell r="A140" t="str">
            <v>14.19.10</v>
          </cell>
          <cell r="B140" t="str">
            <v>Confezioni varie e accessori per l'abbigliamento</v>
          </cell>
        </row>
        <row r="141">
          <cell r="A141" t="str">
            <v>14.19.21</v>
          </cell>
          <cell r="B141" t="str">
            <v>Fabbricazione di calzature realizzate in materiale tessile senza suole applicate</v>
          </cell>
        </row>
        <row r="142">
          <cell r="A142" t="str">
            <v>14.19.29</v>
          </cell>
          <cell r="B142" t="str">
            <v>Confezioni di abbigliamento sportivo o di altri indumenti particolari</v>
          </cell>
        </row>
        <row r="143">
          <cell r="A143" t="str">
            <v>14.20.00</v>
          </cell>
          <cell r="B143" t="str">
            <v>Confezione di articoli in pelliccia</v>
          </cell>
        </row>
        <row r="144">
          <cell r="A144" t="str">
            <v>14.31.00</v>
          </cell>
          <cell r="B144" t="str">
            <v>Fabbricazione di articoli di calzetteria in maglia</v>
          </cell>
        </row>
        <row r="145">
          <cell r="A145" t="str">
            <v>14.39.00</v>
          </cell>
          <cell r="B145" t="str">
            <v>Fabbricazione di pullover, cardigan ed altri articoli simili a maglia</v>
          </cell>
        </row>
        <row r="146">
          <cell r="A146" t="str">
            <v>15.11.00</v>
          </cell>
          <cell r="B146" t="str">
            <v>Preparazione e concia del cuoio e pelle; preparazione e tintura di pellicce</v>
          </cell>
        </row>
        <row r="147">
          <cell r="A147" t="str">
            <v>15.12.01</v>
          </cell>
          <cell r="B147" t="str">
            <v>Fabbricazione di frustini e scudisci per equitazione</v>
          </cell>
        </row>
        <row r="148">
          <cell r="A148" t="str">
            <v>15.12.09</v>
          </cell>
          <cell r="B148" t="str">
            <v>Fabbricazione di altri articoli da viaggio, borse e simili, pelletteria e selleria</v>
          </cell>
        </row>
        <row r="149">
          <cell r="A149" t="str">
            <v>15.20.10</v>
          </cell>
          <cell r="B149" t="str">
            <v>Fabbricazione di calzature</v>
          </cell>
        </row>
        <row r="150">
          <cell r="A150" t="str">
            <v>15.20.20</v>
          </cell>
          <cell r="B150" t="str">
            <v>Fabbricazione di parti in cuoio per calzature</v>
          </cell>
        </row>
        <row r="151">
          <cell r="A151" t="str">
            <v>16.10.00</v>
          </cell>
          <cell r="B151" t="str">
            <v>Taglio e piallatura del legno</v>
          </cell>
        </row>
        <row r="152">
          <cell r="A152" t="str">
            <v>16.21.00</v>
          </cell>
          <cell r="B152" t="str">
            <v>Fabbricazione di fogli da impiallacciatura e di pannelli a base di legno</v>
          </cell>
        </row>
        <row r="153">
          <cell r="A153" t="str">
            <v>16.22.00</v>
          </cell>
          <cell r="B153" t="str">
            <v>Fabbricazione di pavimenti in parquet assemblato</v>
          </cell>
        </row>
        <row r="154">
          <cell r="A154" t="str">
            <v>16.23.10</v>
          </cell>
          <cell r="B154" t="str">
            <v>Fabbricazione di porte e finestre in legno (escluse porte blindate)</v>
          </cell>
        </row>
        <row r="155">
          <cell r="A155" t="str">
            <v>16.23.20</v>
          </cell>
          <cell r="B155" t="str">
            <v>Fabbricazione di altri elementi in legno e di falegnameria per l'edilizia</v>
          </cell>
        </row>
        <row r="156">
          <cell r="A156" t="str">
            <v>16.24.00</v>
          </cell>
          <cell r="B156" t="str">
            <v>Fabbricazione di imballaggi in legno</v>
          </cell>
        </row>
        <row r="157">
          <cell r="A157" t="str">
            <v>16.29.11</v>
          </cell>
          <cell r="B157" t="str">
            <v>Fabbricazione di parti in legno per calzature</v>
          </cell>
        </row>
        <row r="158">
          <cell r="A158" t="str">
            <v>16.29.12</v>
          </cell>
          <cell r="B158" t="str">
            <v>Fabbricazione di manici di ombrelli, bastoni e simili</v>
          </cell>
        </row>
        <row r="159">
          <cell r="A159" t="str">
            <v>16.29.19</v>
          </cell>
          <cell r="B159" t="str">
            <v>Fabbricazione di altri prodotti vari in legno (esclusi i mobili)</v>
          </cell>
        </row>
        <row r="160">
          <cell r="A160" t="str">
            <v>16.29.20</v>
          </cell>
          <cell r="B160" t="str">
            <v>Fabbricazione dei prodotti della lavorazione del sughero</v>
          </cell>
        </row>
        <row r="161">
          <cell r="A161" t="str">
            <v>16.29.30</v>
          </cell>
          <cell r="B161" t="str">
            <v>Fabbricazione di articoli in paglia e materiali da intreccio</v>
          </cell>
        </row>
        <row r="162">
          <cell r="A162" t="str">
            <v>16.29.40</v>
          </cell>
          <cell r="B162" t="str">
            <v>Laboratori di corniciai</v>
          </cell>
        </row>
        <row r="163">
          <cell r="A163" t="str">
            <v>17.11.00</v>
          </cell>
          <cell r="B163" t="str">
            <v>Fabbricazione di pasta-carta</v>
          </cell>
        </row>
        <row r="164">
          <cell r="A164" t="str">
            <v>17.12.00</v>
          </cell>
          <cell r="B164" t="str">
            <v>Fabbricazione di carta e cartone</v>
          </cell>
        </row>
        <row r="165">
          <cell r="A165" t="str">
            <v>17.21.00</v>
          </cell>
          <cell r="B165" t="str">
            <v>Fabbricazione di carta e cartone ondulato e di imballaggi di carta e cartone (esclusi quelli in carta pressata)</v>
          </cell>
        </row>
        <row r="166">
          <cell r="A166" t="str">
            <v>17.22.00</v>
          </cell>
          <cell r="B166" t="str">
            <v>Fabbricazione di prodotti igienico-sanitari e per uso domestico in carta e ovatta di cellulosa</v>
          </cell>
        </row>
        <row r="167">
          <cell r="A167" t="str">
            <v>17.23.01</v>
          </cell>
          <cell r="B167" t="str">
            <v>Fabbricazione di prodotti cartotecnici scolastici e commerciali quando l'attività di stampa non è la principale caratteristica</v>
          </cell>
        </row>
        <row r="168">
          <cell r="A168" t="str">
            <v>17.23.09</v>
          </cell>
          <cell r="B168" t="str">
            <v>Fabbricazione di altri prodotti cartotecnici</v>
          </cell>
        </row>
        <row r="169">
          <cell r="A169" t="str">
            <v>17.24.00</v>
          </cell>
          <cell r="B169" t="str">
            <v>Fabbricazione di carta da parati</v>
          </cell>
        </row>
        <row r="170">
          <cell r="A170" t="str">
            <v>17.29.00</v>
          </cell>
          <cell r="B170" t="str">
            <v>Fabbricazione di altri articoli di carta e cartone</v>
          </cell>
        </row>
        <row r="171">
          <cell r="A171" t="str">
            <v>18.11.00</v>
          </cell>
          <cell r="B171" t="str">
            <v>Stampa di giornali</v>
          </cell>
        </row>
        <row r="172">
          <cell r="A172" t="str">
            <v>18.12.00</v>
          </cell>
          <cell r="B172" t="str">
            <v>Altra stampa</v>
          </cell>
        </row>
        <row r="173">
          <cell r="A173" t="str">
            <v>18.13.00</v>
          </cell>
          <cell r="B173" t="str">
            <v>Lavorazioni preliminari alla stampa e ai media</v>
          </cell>
        </row>
        <row r="174">
          <cell r="A174" t="str">
            <v>18.14.00</v>
          </cell>
          <cell r="B174" t="str">
            <v>Legatoria e servizi connessi</v>
          </cell>
        </row>
        <row r="175">
          <cell r="A175" t="str">
            <v>18.20.00</v>
          </cell>
          <cell r="B175" t="str">
            <v>Riproduzione di supporti registrati</v>
          </cell>
        </row>
        <row r="176">
          <cell r="A176" t="str">
            <v>19.10.01</v>
          </cell>
          <cell r="B176" t="str">
            <v>Fabbricazione di pece e coke di pece</v>
          </cell>
        </row>
        <row r="177">
          <cell r="A177" t="str">
            <v>19.10.09</v>
          </cell>
          <cell r="B177" t="str">
            <v>Fabbricazione di altri prodotti di cokeria</v>
          </cell>
        </row>
        <row r="178">
          <cell r="A178" t="str">
            <v>19.20.10</v>
          </cell>
          <cell r="B178" t="str">
            <v>Raffinerie di petrolio</v>
          </cell>
        </row>
        <row r="179">
          <cell r="A179" t="str">
            <v>19.20.20</v>
          </cell>
          <cell r="B179" t="str">
            <v>Preparazione o miscelazione di derivati del petrolio (esclusa la petrolchimica)</v>
          </cell>
        </row>
        <row r="180">
          <cell r="A180" t="str">
            <v>19.20.30</v>
          </cell>
          <cell r="B180" t="str">
            <v>Miscelazione di gas petroliferi liquefatti (GPL) e loro imbottigliamento</v>
          </cell>
        </row>
        <row r="181">
          <cell r="A181" t="str">
            <v>19.20.40</v>
          </cell>
          <cell r="B181" t="str">
            <v>Fabbricazione di emulsioni di bitume, di catrame e di leganti per uso stradale</v>
          </cell>
        </row>
        <row r="182">
          <cell r="A182" t="str">
            <v>19.20.90</v>
          </cell>
          <cell r="B182" t="str">
            <v>Fabbricazione di altri prodotti petroliferi raffinati</v>
          </cell>
        </row>
        <row r="183">
          <cell r="A183" t="str">
            <v>20.11.00</v>
          </cell>
          <cell r="B183" t="str">
            <v>Fabbricazione di gas industriali</v>
          </cell>
        </row>
        <row r="184">
          <cell r="A184" t="str">
            <v>20.12.00</v>
          </cell>
          <cell r="B184" t="str">
            <v>Fabbricazione di coloranti e pigmenti</v>
          </cell>
        </row>
        <row r="185">
          <cell r="A185" t="str">
            <v>20.13.01</v>
          </cell>
          <cell r="B185" t="str">
            <v>Fabbricazione di uranio e torio arricchito</v>
          </cell>
        </row>
        <row r="186">
          <cell r="A186" t="str">
            <v>20.13.09</v>
          </cell>
          <cell r="B186" t="str">
            <v>Fabbricazione di altri prodotti chimici di base inorganici</v>
          </cell>
        </row>
        <row r="187">
          <cell r="A187" t="str">
            <v>20.14.01</v>
          </cell>
          <cell r="B187" t="str">
            <v>Fabbricazione di alcol etilico da materiali fermentati</v>
          </cell>
        </row>
        <row r="188">
          <cell r="A188" t="str">
            <v>20.14.09</v>
          </cell>
          <cell r="B188" t="str">
            <v>Fabbricazione di altri prodotti chimici di base organici nca</v>
          </cell>
        </row>
        <row r="189">
          <cell r="A189" t="str">
            <v>20.15.00</v>
          </cell>
          <cell r="B189" t="str">
            <v>Fabbricazione di fertilizzanti e composti azotati (esclusa la fabbricazione di compost)</v>
          </cell>
        </row>
        <row r="190">
          <cell r="A190" t="str">
            <v>20.16.00</v>
          </cell>
          <cell r="B190" t="str">
            <v>Fabbricazione di materie plastiche in forme primarie</v>
          </cell>
        </row>
        <row r="191">
          <cell r="A191" t="str">
            <v>20.17.00</v>
          </cell>
          <cell r="B191" t="str">
            <v>Fabbricazione di gomma sintetica in forme primarie</v>
          </cell>
        </row>
        <row r="192">
          <cell r="A192" t="str">
            <v>20.20.00</v>
          </cell>
          <cell r="B192" t="str">
            <v>Fabbricazione di agrofarmaci e di altri prodotti chimici per l'agricoltura (esclusi i concimi)</v>
          </cell>
        </row>
        <row r="193">
          <cell r="A193" t="str">
            <v>20.30.00</v>
          </cell>
          <cell r="B193" t="str">
            <v>Fabbricazione di pitture, vernici e smalti, inchiostri da stampa e adesivi sintetici (mastici)</v>
          </cell>
        </row>
        <row r="194">
          <cell r="A194" t="str">
            <v>20.41.10</v>
          </cell>
          <cell r="B194" t="str">
            <v>Fabbricazione di saponi, detergenti e di agenti organici tensioattivi (esclusi i prodotti per toletta)</v>
          </cell>
        </row>
        <row r="195">
          <cell r="A195" t="str">
            <v>20.41.20</v>
          </cell>
          <cell r="B195" t="str">
            <v>Fabbricazione di specialità chimiche per uso domestico e per manutenzione</v>
          </cell>
        </row>
        <row r="196">
          <cell r="A196" t="str">
            <v>20.42.00</v>
          </cell>
          <cell r="B196" t="str">
            <v>Fabbricazione di prodotti per toletta: profumi, cosmetici, saponi e simili</v>
          </cell>
        </row>
        <row r="197">
          <cell r="A197" t="str">
            <v>20.51.01</v>
          </cell>
          <cell r="B197" t="str">
            <v>Fabbricazione di fiammiferi</v>
          </cell>
        </row>
        <row r="198">
          <cell r="A198" t="str">
            <v>20.51.02</v>
          </cell>
          <cell r="B198" t="str">
            <v>Fabbricazione di articoli esplosivi</v>
          </cell>
        </row>
        <row r="199">
          <cell r="A199" t="str">
            <v>20.52.00</v>
          </cell>
          <cell r="B199" t="str">
            <v>Fabbricazione di colle</v>
          </cell>
        </row>
        <row r="200">
          <cell r="A200" t="str">
            <v>20.53.00</v>
          </cell>
          <cell r="B200" t="str">
            <v>Fabbricazione di oli essenziali</v>
          </cell>
        </row>
        <row r="201">
          <cell r="A201" t="str">
            <v>20.59.10</v>
          </cell>
          <cell r="B201" t="str">
            <v>Fabbricazione di prodotti chimici per uso fotografico</v>
          </cell>
        </row>
        <row r="202">
          <cell r="A202" t="str">
            <v>20.59.20</v>
          </cell>
          <cell r="B202" t="str">
            <v>Fabbricazione di prodotti chimici organici ottenuti da prodotti di base derivati da processi di fermentazione o da materie prime vegetali</v>
          </cell>
        </row>
        <row r="203">
          <cell r="A203" t="str">
            <v>20.59.30</v>
          </cell>
          <cell r="B203" t="str">
            <v>Trattamento chimico degli acidi grassi</v>
          </cell>
        </row>
        <row r="204">
          <cell r="A204" t="str">
            <v>20.59.40</v>
          </cell>
          <cell r="B204" t="str">
            <v>Fabbricazione di prodotti chimici vari per uso industriale (inclusi i preparati antidetonanti e antigelo)</v>
          </cell>
        </row>
        <row r="205">
          <cell r="A205" t="str">
            <v>20.59.50</v>
          </cell>
          <cell r="B205" t="str">
            <v>Fabbricazione di prodotti chimici impiegati per ufficio e per il consumo non industriale</v>
          </cell>
        </row>
        <row r="206">
          <cell r="A206" t="str">
            <v>20.59.60</v>
          </cell>
          <cell r="B206" t="str">
            <v>Fabbricazione di prodotti ausiliari per le industrie tessili e del cuoio</v>
          </cell>
        </row>
        <row r="207">
          <cell r="A207" t="str">
            <v>20.59.70</v>
          </cell>
          <cell r="B207" t="str">
            <v>Fabbricazione di prodotti elettrochimici (esclusa produzione di cloro, soda e potassa) ed elettrotermici</v>
          </cell>
        </row>
        <row r="208">
          <cell r="A208" t="str">
            <v>20.59.90</v>
          </cell>
          <cell r="B208" t="str">
            <v>Fabbricazione di altri prodotti chimici nca</v>
          </cell>
        </row>
        <row r="209">
          <cell r="A209" t="str">
            <v>20.60.00</v>
          </cell>
          <cell r="B209" t="str">
            <v>Fabbricazione di fibre sintetiche e artificiali</v>
          </cell>
        </row>
        <row r="210">
          <cell r="A210" t="str">
            <v>21.10.00</v>
          </cell>
          <cell r="B210" t="str">
            <v>Fabbricazione di prodotti farmaceutici di base</v>
          </cell>
        </row>
        <row r="211">
          <cell r="A211" t="str">
            <v>21.20.01</v>
          </cell>
          <cell r="B211" t="str">
            <v>Fabbricazione di sostanze diagnostiche radioattive in vivo</v>
          </cell>
        </row>
        <row r="212">
          <cell r="A212" t="str">
            <v>21.20.09</v>
          </cell>
          <cell r="B212" t="str">
            <v>Fabbricazione di medicinali ed altri preparati farmaceutici</v>
          </cell>
        </row>
        <row r="213">
          <cell r="A213" t="str">
            <v>22.11.10</v>
          </cell>
          <cell r="B213" t="str">
            <v>Fabbricazione di pneumatici e di camere d'aria</v>
          </cell>
        </row>
        <row r="214">
          <cell r="A214" t="str">
            <v>22.11.20</v>
          </cell>
          <cell r="B214" t="str">
            <v>Rigenerazione e ricostruzione di pneumatici</v>
          </cell>
        </row>
        <row r="215">
          <cell r="A215" t="str">
            <v>22.19.01</v>
          </cell>
          <cell r="B215" t="str">
            <v>Fabbricazione di suole di gomma e altre parti in gomma per calzature</v>
          </cell>
        </row>
        <row r="216">
          <cell r="A216" t="str">
            <v>22.19.09</v>
          </cell>
          <cell r="B216" t="str">
            <v>Fabbricazione di altri prodotti in gomma nca</v>
          </cell>
        </row>
        <row r="217">
          <cell r="A217" t="str">
            <v>22.21.00</v>
          </cell>
          <cell r="B217" t="str">
            <v>Fabbricazione di lastre, fogli, tubi e profilati in materie plastiche</v>
          </cell>
        </row>
        <row r="218">
          <cell r="A218" t="str">
            <v>22.22.00</v>
          </cell>
          <cell r="B218" t="str">
            <v>Fabbricazione di imballaggi in materie plastiche</v>
          </cell>
        </row>
        <row r="219">
          <cell r="A219" t="str">
            <v>22.23.01</v>
          </cell>
          <cell r="B219" t="str">
            <v>Fabbricazione di rivestimenti elastici per pavimenti (vinile, linoleum eccetera)</v>
          </cell>
        </row>
        <row r="220">
          <cell r="A220" t="str">
            <v>22.23.02</v>
          </cell>
          <cell r="B220" t="str">
            <v>Fabbricazione di porte, finestre, intelaiature eccetera in plastica per l'edilizia</v>
          </cell>
        </row>
        <row r="221">
          <cell r="A221" t="str">
            <v>22.23.09</v>
          </cell>
          <cell r="B221" t="str">
            <v>Fabbricazione di altri articoli in plastica per l'edilizia</v>
          </cell>
        </row>
        <row r="222">
          <cell r="A222" t="str">
            <v>22.29.01</v>
          </cell>
          <cell r="B222" t="str">
            <v>Fabbricazione di parti in plastica per calzature</v>
          </cell>
        </row>
        <row r="223">
          <cell r="A223" t="str">
            <v>22.29.02</v>
          </cell>
          <cell r="B223" t="str">
            <v>Fabbricazione di oggetti per l'ufficio e la scuola in plastica</v>
          </cell>
        </row>
        <row r="224">
          <cell r="A224" t="str">
            <v>22.29.09</v>
          </cell>
          <cell r="B224" t="str">
            <v>Fabbricazione di altri articoli in materie plastiche nca</v>
          </cell>
        </row>
        <row r="225">
          <cell r="A225" t="str">
            <v>23.11.00</v>
          </cell>
          <cell r="B225" t="str">
            <v>Fabbricazione di vetro piano</v>
          </cell>
        </row>
        <row r="226">
          <cell r="A226" t="str">
            <v>23.12.00</v>
          </cell>
          <cell r="B226" t="str">
            <v>Lavorazione e trasformazione del vetro piano</v>
          </cell>
        </row>
        <row r="227">
          <cell r="A227" t="str">
            <v>23.13.00</v>
          </cell>
          <cell r="B227" t="str">
            <v>Fabbricazione di vetro cavo</v>
          </cell>
        </row>
        <row r="228">
          <cell r="A228" t="str">
            <v>23.14.00</v>
          </cell>
          <cell r="B228" t="str">
            <v>Fabbricazione di fibre di vetro</v>
          </cell>
        </row>
        <row r="229">
          <cell r="A229" t="str">
            <v>23.19.10</v>
          </cell>
          <cell r="B229" t="str">
            <v>Fabbricazione di vetrerie per laboratori, per uso igienico, per farmacia</v>
          </cell>
        </row>
        <row r="230">
          <cell r="A230" t="str">
            <v>23.19.20</v>
          </cell>
          <cell r="B230" t="str">
            <v>Lavorazione di vetro a mano e a soffio artistico</v>
          </cell>
        </row>
        <row r="231">
          <cell r="A231" t="str">
            <v>23.19.90</v>
          </cell>
          <cell r="B231" t="str">
            <v>Fabbricazione di altri prodotti in vetro (inclusa la vetreria tecnica)</v>
          </cell>
        </row>
        <row r="232">
          <cell r="A232" t="str">
            <v>23.20.00</v>
          </cell>
          <cell r="B232" t="str">
            <v>Fabbricazione di prodotti refrattari</v>
          </cell>
        </row>
        <row r="233">
          <cell r="A233" t="str">
            <v>23.31.00</v>
          </cell>
          <cell r="B233" t="str">
            <v>Fabbricazione di piastrelle in ceramica per pavimenti e rivestimenti</v>
          </cell>
        </row>
        <row r="234">
          <cell r="A234" t="str">
            <v>23.32.00</v>
          </cell>
          <cell r="B234" t="str">
            <v>Fabbricazione di mattoni, tegole ed altri prodotti per l'edilizia in terracotta</v>
          </cell>
        </row>
        <row r="235">
          <cell r="A235" t="str">
            <v>23.41.00</v>
          </cell>
          <cell r="B235" t="str">
            <v>Fabbricazione di prodotti in ceramica per usi domestici e ornamentali</v>
          </cell>
        </row>
        <row r="236">
          <cell r="A236" t="str">
            <v>23.42.00</v>
          </cell>
          <cell r="B236" t="str">
            <v>Fabbricazione di articoli sanitari in ceramica</v>
          </cell>
        </row>
        <row r="237">
          <cell r="A237" t="str">
            <v>23.43.00</v>
          </cell>
          <cell r="B237" t="str">
            <v>Fabbricazione di isolatori e di pezzi isolanti in ceramica</v>
          </cell>
        </row>
        <row r="238">
          <cell r="A238" t="str">
            <v>23.44.00</v>
          </cell>
          <cell r="B238" t="str">
            <v>Fabbricazione di altri prodotti in ceramica per uso tecnico e industriale</v>
          </cell>
        </row>
        <row r="239">
          <cell r="A239" t="str">
            <v>23.49.00</v>
          </cell>
          <cell r="B239" t="str">
            <v>Fabbricazione di altri prodotti in ceramica</v>
          </cell>
        </row>
        <row r="240">
          <cell r="A240" t="str">
            <v>23.51.00</v>
          </cell>
          <cell r="B240" t="str">
            <v>Produzione di cemento</v>
          </cell>
        </row>
        <row r="241">
          <cell r="A241" t="str">
            <v>23.52.10</v>
          </cell>
          <cell r="B241" t="str">
            <v>Produzione di calce</v>
          </cell>
        </row>
        <row r="242">
          <cell r="A242" t="str">
            <v>23.52.20</v>
          </cell>
          <cell r="B242" t="str">
            <v>Produzione di gesso</v>
          </cell>
        </row>
        <row r="243">
          <cell r="A243" t="str">
            <v>23.61.00</v>
          </cell>
          <cell r="B243" t="str">
            <v>Fabbricazione di prodotti in calcestruzzo per l'edilizia</v>
          </cell>
        </row>
        <row r="244">
          <cell r="A244" t="str">
            <v>23.62.00</v>
          </cell>
          <cell r="B244" t="str">
            <v>Fabbricazione di prodotti in gesso per l'edilizia</v>
          </cell>
        </row>
        <row r="245">
          <cell r="A245" t="str">
            <v>23.63.00</v>
          </cell>
          <cell r="B245" t="str">
            <v>Produzione di calcestruzzo pronto per l'uso</v>
          </cell>
        </row>
        <row r="246">
          <cell r="A246" t="str">
            <v>23.64.00</v>
          </cell>
          <cell r="B246" t="str">
            <v>Produzione di malta</v>
          </cell>
        </row>
        <row r="247">
          <cell r="A247" t="str">
            <v>23.65.00</v>
          </cell>
          <cell r="B247" t="str">
            <v>Fabbricazione di prodotti in fibrocemento</v>
          </cell>
        </row>
        <row r="248">
          <cell r="A248" t="str">
            <v>23.69.00</v>
          </cell>
          <cell r="B248" t="str">
            <v>Fabbricazione di altri prodotti in calcestruzzo, gesso e cemento</v>
          </cell>
        </row>
        <row r="249">
          <cell r="A249" t="str">
            <v>23.70.10</v>
          </cell>
          <cell r="B249" t="str">
            <v>Segagione e lavorazione delle pietre e del marmo</v>
          </cell>
        </row>
        <row r="250">
          <cell r="A250" t="str">
            <v>23.70.20</v>
          </cell>
          <cell r="B250" t="str">
            <v>Lavorazione artistica del marmo e di altre pietre affini, lavori in mosaico</v>
          </cell>
        </row>
        <row r="251">
          <cell r="A251" t="str">
            <v>23.70.30</v>
          </cell>
          <cell r="B251" t="str">
            <v>Frantumazione di pietre e minerali vari non in connessione con l'estrazione</v>
          </cell>
        </row>
        <row r="252">
          <cell r="A252" t="str">
            <v>23.91.00</v>
          </cell>
          <cell r="B252" t="str">
            <v>Produzione di prodotti abrasivi</v>
          </cell>
        </row>
        <row r="253">
          <cell r="A253" t="str">
            <v>23.99.00</v>
          </cell>
          <cell r="B253" t="str">
            <v>Fabbricazione di altri prodotti in minerali non metalliferi nca</v>
          </cell>
        </row>
        <row r="254">
          <cell r="A254" t="str">
            <v>24.10.00</v>
          </cell>
          <cell r="B254" t="str">
            <v>Siderurgia - Fabbricazione di ferro, acciaio e ferroleghe</v>
          </cell>
        </row>
        <row r="255">
          <cell r="A255" t="str">
            <v>24.20.10</v>
          </cell>
          <cell r="B255" t="str">
            <v>Fabbricazione di tubi e condotti senza saldatura</v>
          </cell>
        </row>
        <row r="256">
          <cell r="A256" t="str">
            <v>24.20.20</v>
          </cell>
          <cell r="B256" t="str">
            <v>Fabbricazione di tubi e condotti saldati e simili</v>
          </cell>
        </row>
        <row r="257">
          <cell r="A257" t="str">
            <v>24.31.00</v>
          </cell>
          <cell r="B257" t="str">
            <v>Stiratura a freddo di barre</v>
          </cell>
        </row>
        <row r="258">
          <cell r="A258" t="str">
            <v>24.32.00</v>
          </cell>
          <cell r="B258" t="str">
            <v>Laminazione a freddo di nastri</v>
          </cell>
        </row>
        <row r="259">
          <cell r="A259" t="str">
            <v>24.33.01</v>
          </cell>
          <cell r="B259" t="str">
            <v>Fabbricazione di pannelli stratificati in acciaio</v>
          </cell>
        </row>
        <row r="260">
          <cell r="A260" t="str">
            <v>24.33.02</v>
          </cell>
          <cell r="B260" t="str">
            <v>Profilatura mediante formatura o piegatura a freddo</v>
          </cell>
        </row>
        <row r="261">
          <cell r="A261" t="str">
            <v>24.34.00</v>
          </cell>
          <cell r="B261" t="str">
            <v>Trafilatura a freddo</v>
          </cell>
        </row>
        <row r="262">
          <cell r="A262" t="str">
            <v>24.41.00</v>
          </cell>
          <cell r="B262" t="str">
            <v>Produzione di metalli preziosi e semilavorati</v>
          </cell>
        </row>
        <row r="263">
          <cell r="A263" t="str">
            <v>24.42.00</v>
          </cell>
          <cell r="B263" t="str">
            <v>Produzione di alluminio e semilavorati</v>
          </cell>
        </row>
        <row r="264">
          <cell r="A264" t="str">
            <v>24.43.00</v>
          </cell>
          <cell r="B264" t="str">
            <v>Produzione di piombo, zinco e stagno e semilavorati</v>
          </cell>
        </row>
        <row r="265">
          <cell r="A265" t="str">
            <v>24.44.00</v>
          </cell>
          <cell r="B265" t="str">
            <v>Produzione di rame e semilavorati</v>
          </cell>
        </row>
        <row r="266">
          <cell r="A266" t="str">
            <v>24.45.00</v>
          </cell>
          <cell r="B266" t="str">
            <v>Produzione di altri metalli non ferrosi e semilavorati</v>
          </cell>
        </row>
        <row r="267">
          <cell r="A267" t="str">
            <v>24.46.00</v>
          </cell>
          <cell r="B267" t="str">
            <v>Trattamento dei combustibili nucleari (escluso l'arricchimento di uranio e torio)</v>
          </cell>
        </row>
        <row r="268">
          <cell r="A268" t="str">
            <v>24.51.00</v>
          </cell>
          <cell r="B268" t="str">
            <v>Fusione di ghisa e produzione di tubi e raccordi in ghisa</v>
          </cell>
        </row>
        <row r="269">
          <cell r="A269" t="str">
            <v>24.52.00</v>
          </cell>
          <cell r="B269" t="str">
            <v>Fusione di acciaio</v>
          </cell>
        </row>
        <row r="270">
          <cell r="A270" t="str">
            <v>24.53.00</v>
          </cell>
          <cell r="B270" t="str">
            <v>Fusione di metalli leggeri</v>
          </cell>
        </row>
        <row r="271">
          <cell r="A271" t="str">
            <v>24.54.00</v>
          </cell>
          <cell r="B271" t="str">
            <v>Fusione di altri metalli non ferrosi</v>
          </cell>
        </row>
        <row r="272">
          <cell r="A272" t="str">
            <v>25.11.00</v>
          </cell>
          <cell r="B272" t="str">
            <v>Fabbricazione di strutture metalliche e parti assemblate di strutture</v>
          </cell>
        </row>
        <row r="273">
          <cell r="A273" t="str">
            <v>25.12.10</v>
          </cell>
          <cell r="B273" t="str">
            <v>Fabbricazione di porte, finestre e loro telai, imposte e cancelli metallici</v>
          </cell>
        </row>
        <row r="274">
          <cell r="A274" t="str">
            <v>25.12.20</v>
          </cell>
          <cell r="B274" t="str">
            <v>Fabbricazione di strutture metalliche per tende da sole, tende alla veneziana e simili</v>
          </cell>
        </row>
        <row r="275">
          <cell r="A275" t="str">
            <v>25.21.00</v>
          </cell>
          <cell r="B275" t="str">
            <v>Fabbricazione di radiatori e contenitori in metallo per caldaie per il riscaldamento centrale</v>
          </cell>
        </row>
        <row r="276">
          <cell r="A276" t="str">
            <v>25.29.00</v>
          </cell>
          <cell r="B276" t="str">
            <v>Fabbricazione di cisterne, serbatoi e contenitori in metallo per impieghi di stoccaggio o di produzione</v>
          </cell>
        </row>
        <row r="277">
          <cell r="A277" t="str">
            <v>25.30.00</v>
          </cell>
          <cell r="B277" t="str">
            <v>Fabbricazione di generatori di vapore (esclusi i contenitori in metallo per caldaie per il riscaldamento centrale ad acqua calda)</v>
          </cell>
        </row>
        <row r="278">
          <cell r="A278" t="str">
            <v>25.40.00</v>
          </cell>
          <cell r="B278" t="str">
            <v>Fabbricazione di armi e munizioni</v>
          </cell>
        </row>
        <row r="279">
          <cell r="A279" t="str">
            <v>25.50.00</v>
          </cell>
          <cell r="B279" t="str">
            <v>Fucinatura, imbutitura, stampaggio e profilatura dei metalli; metallurgia delle polveri</v>
          </cell>
        </row>
        <row r="280">
          <cell r="A280" t="str">
            <v>25.61.00</v>
          </cell>
          <cell r="B280" t="str">
            <v>Trattamento e rivestimento dei metalli</v>
          </cell>
        </row>
        <row r="281">
          <cell r="A281" t="str">
            <v>25.62.00</v>
          </cell>
          <cell r="B281" t="str">
            <v>Lavori di meccanica generale</v>
          </cell>
        </row>
        <row r="282">
          <cell r="A282" t="str">
            <v>25.71.00</v>
          </cell>
          <cell r="B282" t="str">
            <v>Fabbricazione di articoli di coltelleria, posateria ed armi bianche</v>
          </cell>
        </row>
        <row r="283">
          <cell r="A283" t="str">
            <v>25.72.00</v>
          </cell>
          <cell r="B283" t="str">
            <v>Fabbricazione di serrature e cerniere e ferramenta simili</v>
          </cell>
        </row>
        <row r="284">
          <cell r="A284" t="str">
            <v>25.73.11</v>
          </cell>
          <cell r="B284" t="str">
            <v>Fabbricazione di utensileria ad azionamento manuale</v>
          </cell>
        </row>
        <row r="285">
          <cell r="A285" t="str">
            <v>25.73.12</v>
          </cell>
          <cell r="B285" t="str">
            <v>Fabbricazione di parti intercambiabili per macchine utensili</v>
          </cell>
        </row>
        <row r="286">
          <cell r="A286" t="str">
            <v>25.73.20</v>
          </cell>
          <cell r="B286" t="str">
            <v>Fabbricazione di stampi, portastampi, sagome, forme per macchine</v>
          </cell>
        </row>
        <row r="287">
          <cell r="A287" t="str">
            <v>25.91.00</v>
          </cell>
          <cell r="B287" t="str">
            <v>Fabbricazione di bidoni in acciaio e contenitori analoghi per il trasporto e l'imballaggio</v>
          </cell>
        </row>
        <row r="288">
          <cell r="A288" t="str">
            <v>25.92.00</v>
          </cell>
          <cell r="B288" t="str">
            <v>Fabbricazione di imballaggi leggeri in metallo</v>
          </cell>
        </row>
        <row r="289">
          <cell r="A289" t="str">
            <v>25.93.10</v>
          </cell>
          <cell r="B289" t="str">
            <v>Fabbricazione di prodotti fabbricati con fili metallici</v>
          </cell>
        </row>
        <row r="290">
          <cell r="A290" t="str">
            <v>25.93.20</v>
          </cell>
          <cell r="B290" t="str">
            <v>Fabbricazione di molle</v>
          </cell>
        </row>
        <row r="291">
          <cell r="A291" t="str">
            <v>25.93.30</v>
          </cell>
          <cell r="B291" t="str">
            <v>Fabbricazione di catene fucinate senza saldatura e stampate</v>
          </cell>
        </row>
        <row r="292">
          <cell r="A292" t="str">
            <v>25.94.00</v>
          </cell>
          <cell r="B292" t="str">
            <v>Fabbricazione di articoli di bulloneria</v>
          </cell>
        </row>
        <row r="293">
          <cell r="A293" t="str">
            <v>25.99.11</v>
          </cell>
          <cell r="B293" t="str">
            <v>Fabbricazione di caraffe e bottiglie isolate in metallo</v>
          </cell>
        </row>
        <row r="294">
          <cell r="A294" t="str">
            <v>25.99.19</v>
          </cell>
          <cell r="B294" t="str">
            <v>Fabbricazione di stoviglie, pentolame, vasellame, attrezzi da cucina e altri accessori casalinghi non elettrici, articoli metallici per l'arredamento di stanze da bagno</v>
          </cell>
        </row>
        <row r="295">
          <cell r="A295" t="str">
            <v>25.99.20</v>
          </cell>
          <cell r="B295" t="str">
            <v>Fabbricazione di casseforti, forzieri e porte metalliche blindate</v>
          </cell>
        </row>
        <row r="296">
          <cell r="A296" t="str">
            <v>25.99.30</v>
          </cell>
          <cell r="B296" t="str">
            <v>Fabbricazione di oggetti in ferro, in rame ed altri metalli</v>
          </cell>
        </row>
        <row r="297">
          <cell r="A297" t="str">
            <v>25.99.91</v>
          </cell>
          <cell r="B297" t="str">
            <v>Fabbricazione di magneti metallici permanenti</v>
          </cell>
        </row>
        <row r="298">
          <cell r="A298" t="str">
            <v>25.99.99</v>
          </cell>
          <cell r="B298" t="str">
            <v>Fabbricazione di altri articoli metallici e minuteria metallica nca</v>
          </cell>
        </row>
        <row r="299">
          <cell r="A299" t="str">
            <v>26.11.01</v>
          </cell>
          <cell r="B299" t="str">
            <v>Fabbricazione di diodi, transistor e relativi congegni elettronici</v>
          </cell>
        </row>
        <row r="300">
          <cell r="A300" t="str">
            <v>26.11.09</v>
          </cell>
          <cell r="B300" t="str">
            <v>Fabbricazione di altri componenti elettronici</v>
          </cell>
        </row>
        <row r="301">
          <cell r="A301" t="str">
            <v>26.12.00</v>
          </cell>
          <cell r="B301" t="str">
            <v>Fabbricazione di schede elettroniche assemblate</v>
          </cell>
        </row>
        <row r="302">
          <cell r="A302" t="str">
            <v>26.20.00</v>
          </cell>
          <cell r="B302" t="str">
            <v>Fabbricazione di computer e unità periferiche</v>
          </cell>
        </row>
        <row r="303">
          <cell r="A303" t="str">
            <v>26.30.10</v>
          </cell>
          <cell r="B303" t="str">
            <v>Fabbricazione di apparecchi trasmittenti radiotelevisivi (incluse le telecamere)</v>
          </cell>
        </row>
        <row r="304">
          <cell r="A304" t="str">
            <v>26.30.21</v>
          </cell>
          <cell r="B304" t="str">
            <v>Fabbricazione di sistemi antifurto e antincendio</v>
          </cell>
        </row>
        <row r="305">
          <cell r="A305" t="str">
            <v>26.30.29</v>
          </cell>
          <cell r="B305" t="str">
            <v>Fabbricazione di altri apparecchi elettrici ed elettronici per telecomunicazioni</v>
          </cell>
        </row>
        <row r="306">
          <cell r="A306" t="str">
            <v>26.40.01</v>
          </cell>
          <cell r="B306" t="str">
            <v>Fabbricazione di apparecchi per la riproduzione e registrazione del suono e delle immagini</v>
          </cell>
        </row>
        <row r="307">
          <cell r="A307" t="str">
            <v>26.40.02</v>
          </cell>
          <cell r="B307" t="str">
            <v>Fabbricazione di console per videogiochi (esclusi i giochi elettronici)</v>
          </cell>
        </row>
        <row r="308">
          <cell r="A308" t="str">
            <v>26.51.10</v>
          </cell>
          <cell r="B308" t="str">
            <v>Fabbricazione di strumenti per navigazione, idrologia, geofisica e meteorologia</v>
          </cell>
        </row>
        <row r="309">
          <cell r="A309" t="str">
            <v>26.51.21</v>
          </cell>
          <cell r="B309" t="str">
            <v>Fabbricazione di rilevatori di fiamma e combustione, di mine, di movimento, generatori d'impulso e metal detector</v>
          </cell>
        </row>
        <row r="310">
          <cell r="A310" t="str">
            <v>26.51.29</v>
          </cell>
          <cell r="B310" t="str">
            <v>Fabbricazione di altri apparecchi di misura e regolazione, strumenti da disegno, di contatori di elettricità, gas, acqua ed altri liquidi, di bilance analitiche di precisione (incluse parti staccate ed accessori)</v>
          </cell>
        </row>
        <row r="311">
          <cell r="A311" t="str">
            <v>26.52.00</v>
          </cell>
          <cell r="B311" t="str">
            <v>Fabbricazione di orologi</v>
          </cell>
        </row>
        <row r="312">
          <cell r="A312" t="str">
            <v>26.60.01</v>
          </cell>
          <cell r="B312" t="str">
            <v>Fabbricazione di apparecchiature di irradiazione per alimenti e latte</v>
          </cell>
        </row>
        <row r="313">
          <cell r="A313" t="str">
            <v>26.60.02</v>
          </cell>
          <cell r="B313" t="str">
            <v>Fabbricazione di apparecchi elettromedicali (incluse parti staccate e accessori)</v>
          </cell>
        </row>
        <row r="314">
          <cell r="A314" t="str">
            <v>26.60.09</v>
          </cell>
          <cell r="B314" t="str">
            <v>Fabbricazione di altri strumenti per irradiazione ed altre apparecchiature elettroterapeutiche</v>
          </cell>
        </row>
        <row r="315">
          <cell r="A315" t="str">
            <v>26.70.11</v>
          </cell>
          <cell r="B315" t="str">
            <v>Fabbricazione di elementi ottici e strumenti ottici di precisione</v>
          </cell>
        </row>
        <row r="316">
          <cell r="A316" t="str">
            <v>26.70.12</v>
          </cell>
          <cell r="B316" t="str">
            <v>Fabbricazione di attrezzature ottiche di misurazione e controllo</v>
          </cell>
        </row>
        <row r="317">
          <cell r="A317" t="str">
            <v>26.70.20</v>
          </cell>
          <cell r="B317" t="str">
            <v>Fabbricazione di apparecchiature fotografiche e cinematografiche</v>
          </cell>
        </row>
        <row r="318">
          <cell r="A318" t="str">
            <v>26.80.00</v>
          </cell>
          <cell r="B318" t="str">
            <v>Fabbricazione di supporti magnetici ed ottici</v>
          </cell>
        </row>
        <row r="319">
          <cell r="A319" t="str">
            <v>27.11.00</v>
          </cell>
          <cell r="B319" t="str">
            <v>Fabbricazione di motori, generatori e trasformatori elettrici</v>
          </cell>
        </row>
        <row r="320">
          <cell r="A320" t="str">
            <v>27.12.00</v>
          </cell>
          <cell r="B320" t="str">
            <v>Fabbricazione di apparecchiature per le reti di distribuzione e il controllo dell'elettricità</v>
          </cell>
        </row>
        <row r="321">
          <cell r="A321" t="str">
            <v>27.20.00</v>
          </cell>
          <cell r="B321" t="str">
            <v>Fabbricazione di batterie di pile ed accumulatori elettrici</v>
          </cell>
        </row>
        <row r="322">
          <cell r="A322" t="str">
            <v>27.31.01</v>
          </cell>
          <cell r="B322" t="str">
            <v>Fabbricazione di cavi a fibra ottica per la trasmissione di dati o di immagini</v>
          </cell>
        </row>
        <row r="323">
          <cell r="A323" t="str">
            <v>27.31.02</v>
          </cell>
          <cell r="B323" t="str">
            <v>Fabbricazione di fibre ottiche</v>
          </cell>
        </row>
        <row r="324">
          <cell r="A324" t="str">
            <v>27.32.00</v>
          </cell>
          <cell r="B324" t="str">
            <v>Fabbricazione di altri fili e cavi elettrici ed elettronici</v>
          </cell>
        </row>
        <row r="325">
          <cell r="A325" t="str">
            <v>27.33.01</v>
          </cell>
          <cell r="B325" t="str">
            <v>Fabbricazione di apparecchiature in plastica non conduttiva</v>
          </cell>
        </row>
        <row r="326">
          <cell r="A326" t="str">
            <v>27.33.09</v>
          </cell>
          <cell r="B326" t="str">
            <v>Fabbricazione di altre attrezzature per cablaggio</v>
          </cell>
        </row>
        <row r="327">
          <cell r="A327" t="str">
            <v>27.40.01</v>
          </cell>
          <cell r="B327" t="str">
            <v>Fabbricazione di apparecchiature di illuminazione e segnalazione per mezzi di trasporto</v>
          </cell>
        </row>
        <row r="328">
          <cell r="A328" t="str">
            <v>27.40.09</v>
          </cell>
          <cell r="B328" t="str">
            <v>Fabbricazione di altre apparecchiature per illuminazione</v>
          </cell>
        </row>
        <row r="329">
          <cell r="A329" t="str">
            <v>27.51.00</v>
          </cell>
          <cell r="B329" t="str">
            <v>Fabbricazione di elettrodomestici</v>
          </cell>
        </row>
        <row r="330">
          <cell r="A330" t="str">
            <v>27.52.00</v>
          </cell>
          <cell r="B330" t="str">
            <v>Fabbricazione di apparecchi per uso domestico non elettrici</v>
          </cell>
        </row>
        <row r="331">
          <cell r="A331" t="str">
            <v>27.90.01</v>
          </cell>
          <cell r="B331" t="str">
            <v>Fabbricazione di apparecchiature elettriche per saldature e brasature</v>
          </cell>
        </row>
        <row r="332">
          <cell r="A332" t="str">
            <v>27.90.02</v>
          </cell>
          <cell r="B332" t="str">
            <v>Fabbricazione di insegne elettriche e apparecchiature elettriche di segnalazione</v>
          </cell>
        </row>
        <row r="333">
          <cell r="A333" t="str">
            <v>27.90.03</v>
          </cell>
          <cell r="B333" t="str">
            <v>Fabbricazione di capacitori elettrici, resistenze, condensatori e simili, acceleratori</v>
          </cell>
        </row>
        <row r="334">
          <cell r="A334" t="str">
            <v>27.90.09</v>
          </cell>
          <cell r="B334" t="str">
            <v>Fabbricazione di altre apparecchiature elettriche nca</v>
          </cell>
        </row>
        <row r="335">
          <cell r="A335" t="str">
            <v>28.11.11</v>
          </cell>
          <cell r="B335" t="str">
            <v>Fabbricazione di motori a combustione interna (esclusi i motori destinati ai mezzi di trasporto su strada e ad aeromobili)</v>
          </cell>
        </row>
        <row r="336">
          <cell r="A336" t="str">
            <v>28.11.12</v>
          </cell>
          <cell r="B336" t="str">
            <v>Fabbricazione di pistoni, fasce elastiche, carburatori e parti simili di motori a combustione interna</v>
          </cell>
        </row>
        <row r="337">
          <cell r="A337" t="str">
            <v>28.11.20</v>
          </cell>
          <cell r="B337" t="str">
            <v>Fabbricazione di turbine e turboalternatori (incluse parti e accessori)</v>
          </cell>
        </row>
        <row r="338">
          <cell r="A338" t="str">
            <v>28.12.00</v>
          </cell>
          <cell r="B338" t="str">
            <v>Fabbricazione di apparecchiature fluidodinamiche</v>
          </cell>
        </row>
        <row r="339">
          <cell r="A339" t="str">
            <v>28.13.00</v>
          </cell>
          <cell r="B339" t="str">
            <v>Fabbricazione di altre pompe e compressori</v>
          </cell>
        </row>
        <row r="340">
          <cell r="A340" t="str">
            <v>28.14.00</v>
          </cell>
          <cell r="B340" t="str">
            <v>Fabbricazione di altri rubinetti e valvole</v>
          </cell>
        </row>
        <row r="341">
          <cell r="A341" t="str">
            <v>28.15.10</v>
          </cell>
          <cell r="B341" t="str">
            <v>Fabbricazione di organi di trasmissione (esclusi quelli idraulici e quelli per autoveicoli, aeromobili e motocicli)</v>
          </cell>
        </row>
        <row r="342">
          <cell r="A342" t="str">
            <v>28.15.20</v>
          </cell>
          <cell r="B342" t="str">
            <v>Fabbricazione di cuscinetti a sfere</v>
          </cell>
        </row>
        <row r="343">
          <cell r="A343" t="str">
            <v>28.21.10</v>
          </cell>
          <cell r="B343" t="str">
            <v>Fabbricazione di forni, fornaci e bruciatori</v>
          </cell>
        </row>
        <row r="344">
          <cell r="A344" t="str">
            <v>28.21.21</v>
          </cell>
          <cell r="B344" t="str">
            <v>Fabbricazione di caldaie per riscaldamento</v>
          </cell>
        </row>
        <row r="345">
          <cell r="A345" t="str">
            <v>28.21.29</v>
          </cell>
          <cell r="B345" t="str">
            <v>Fabbricazione di altri sistemi per riscaldamento</v>
          </cell>
        </row>
        <row r="346">
          <cell r="A346" t="str">
            <v>28.22.01</v>
          </cell>
          <cell r="B346" t="str">
            <v>Fabbricazione di ascensori, montacarichi e scale mobili</v>
          </cell>
        </row>
        <row r="347">
          <cell r="A347" t="str">
            <v>28.22.02</v>
          </cell>
          <cell r="B347" t="str">
            <v>Fabbricazione di gru, argani, verricelli a mano e a motore, carrelli trasbordatori, carrelli elevatori e piattaforme girevoli</v>
          </cell>
        </row>
        <row r="348">
          <cell r="A348" t="str">
            <v>28.22.03</v>
          </cell>
          <cell r="B348" t="str">
            <v>Fabbricazione di carriole</v>
          </cell>
        </row>
        <row r="349">
          <cell r="A349" t="str">
            <v>28.22.09</v>
          </cell>
          <cell r="B349" t="str">
            <v>Fabbricazione di altre macchine e apparecchi di sollevamento e movimentazione</v>
          </cell>
        </row>
        <row r="350">
          <cell r="A350" t="str">
            <v>28.23.01</v>
          </cell>
          <cell r="B350" t="str">
            <v>Fabbricazione di cartucce toner</v>
          </cell>
        </row>
        <row r="351">
          <cell r="A351" t="str">
            <v>28.23.09</v>
          </cell>
          <cell r="B351" t="str">
            <v>Fabbricazione di macchine ed altre attrezzature per ufficio (esclusi computer e periferiche)</v>
          </cell>
        </row>
        <row r="352">
          <cell r="A352" t="str">
            <v>28.24.00</v>
          </cell>
          <cell r="B352" t="str">
            <v>Fabbricazione di utensili portatili a motore</v>
          </cell>
        </row>
        <row r="353">
          <cell r="A353" t="str">
            <v>28.25.00</v>
          </cell>
          <cell r="B353" t="str">
            <v>Fabbricazione di attrezzature di uso non domestico per la refrigerazione e la ventilazione; fabbricazione di condizionatori domestici fissi</v>
          </cell>
        </row>
        <row r="354">
          <cell r="A354" t="str">
            <v>28.29.10</v>
          </cell>
          <cell r="B354" t="str">
            <v>Fabbricazione di bilance e di macchine automatiche per la vendita e la distribuzione (incluse parti staccate e accessori)</v>
          </cell>
        </row>
        <row r="355">
          <cell r="A355" t="str">
            <v>28.29.20</v>
          </cell>
          <cell r="B355" t="str">
            <v>Fabbricazione di macchine e apparecchi per le industrie chimiche, petrolchimiche e petrolifere (incluse parti e accessori)</v>
          </cell>
        </row>
        <row r="356">
          <cell r="A356" t="str">
            <v>28.29.30</v>
          </cell>
          <cell r="B356" t="str">
            <v>Fabbricazione di macchine automatiche per la dosatura, la confezione e per l'imballaggio (incluse parti e accessori)</v>
          </cell>
        </row>
        <row r="357">
          <cell r="A357" t="str">
            <v>28.29.91</v>
          </cell>
          <cell r="B357" t="str">
            <v>Fabbricazione di apparecchi per depurare e filtrare liquidi e gas per uso non domestico</v>
          </cell>
        </row>
        <row r="358">
          <cell r="A358" t="str">
            <v>28.29.92</v>
          </cell>
          <cell r="B358" t="str">
            <v>Fabbricazione di macchine per la pulizia (incluse le lavastoviglie) per uso non domestico</v>
          </cell>
        </row>
        <row r="359">
          <cell r="A359" t="str">
            <v>28.29.93</v>
          </cell>
          <cell r="B359" t="str">
            <v>Fabbricazione di livelle, metri doppi a nastro e utensili simili, strumenti di precisione per meccanica (esclusi quelli ottici)</v>
          </cell>
        </row>
        <row r="360">
          <cell r="A360" t="str">
            <v>28.29.99</v>
          </cell>
          <cell r="B360" t="str">
            <v>Fabbricazione di altro materiale meccanico e di altre macchine di impiego generale nca</v>
          </cell>
        </row>
        <row r="361">
          <cell r="A361" t="str">
            <v>28.30.10</v>
          </cell>
          <cell r="B361" t="str">
            <v>Fabbricazione di trattori agricoli</v>
          </cell>
        </row>
        <row r="362">
          <cell r="A362" t="str">
            <v>28.30.90</v>
          </cell>
          <cell r="B362" t="str">
            <v>Fabbricazione di altre macchine per l'agricoltura, la silvicoltura e la zootecnia</v>
          </cell>
        </row>
        <row r="363">
          <cell r="A363" t="str">
            <v>28.41.00</v>
          </cell>
          <cell r="B363" t="str">
            <v>Fabbricazione di macchine utensili per la formatura dei metalli (incluse parti e accessori ed escluse le parti intercambiabili)</v>
          </cell>
        </row>
        <row r="364">
          <cell r="A364" t="str">
            <v>28.49.01</v>
          </cell>
          <cell r="B364" t="str">
            <v>Fabbricazione di macchine per la galvanostegia</v>
          </cell>
        </row>
        <row r="365">
          <cell r="A365" t="str">
            <v>28.49.09</v>
          </cell>
          <cell r="B365" t="str">
            <v>Fabbricazione di altre macchine utensili (incluse parti e accessori) nca</v>
          </cell>
        </row>
        <row r="366">
          <cell r="A366" t="str">
            <v>28.91.00</v>
          </cell>
          <cell r="B366" t="str">
            <v>Fabbricazione di macchine per la metallurgia (incluse parti e accessori)</v>
          </cell>
        </row>
        <row r="367">
          <cell r="A367" t="str">
            <v>28.92.01</v>
          </cell>
          <cell r="B367" t="str">
            <v>Fabbricazione di macchine per il trasporto a cassone ribaltabile per impiego specifico in miniere, cave e cantieri</v>
          </cell>
        </row>
        <row r="368">
          <cell r="A368" t="str">
            <v>28.92.09</v>
          </cell>
          <cell r="B368" t="str">
            <v>Fabbricazione di altre macchine da miniera, cava e cantiere (incluse parti e accessori)</v>
          </cell>
        </row>
        <row r="369">
          <cell r="A369" t="str">
            <v>28.93.00</v>
          </cell>
          <cell r="B369" t="str">
            <v>Fabbricazione di macchine per l'industria alimentare, delle bevande e del tabacco (incluse parti e accessori)</v>
          </cell>
        </row>
        <row r="370">
          <cell r="A370" t="str">
            <v>28.94.10</v>
          </cell>
          <cell r="B370" t="str">
            <v>Fabbricazione di macchine tessili, di macchine e di impianti per il trattamento ausiliario dei tessili, di macchine per cucire e per maglieria (incluse parti e accessori)</v>
          </cell>
        </row>
        <row r="371">
          <cell r="A371" t="str">
            <v>28.94.20</v>
          </cell>
          <cell r="B371" t="str">
            <v>Fabbricazione di macchine e apparecchi per l'industria delle pelli, del cuoio e delle calzature (incluse parti e accessori)</v>
          </cell>
        </row>
        <row r="372">
          <cell r="A372" t="str">
            <v>28.94.30</v>
          </cell>
          <cell r="B372" t="str">
            <v>Fabbricazione di apparecchiature e di macchine per lavanderie e stirerie (incluse parti e accessori)</v>
          </cell>
        </row>
        <row r="373">
          <cell r="A373" t="str">
            <v>28.95.00</v>
          </cell>
          <cell r="B373" t="str">
            <v>Fabbricazione di macchine per l'industria della carta e del cartone (incluse parti e accessori)</v>
          </cell>
        </row>
        <row r="374">
          <cell r="A374" t="str">
            <v>28.96.00</v>
          </cell>
          <cell r="B374" t="str">
            <v>Fabbricazione di macchine per l'industria delle materie plastiche e della gomma (incluse parti e accessori)</v>
          </cell>
        </row>
        <row r="375">
          <cell r="A375" t="str">
            <v>28.99.10</v>
          </cell>
          <cell r="B375" t="str">
            <v>Fabbricazione di macchine per la stampa e la legatoria (incluse parti e accessori)</v>
          </cell>
        </row>
        <row r="376">
          <cell r="A376" t="str">
            <v>28.99.20</v>
          </cell>
          <cell r="B376" t="str">
            <v>Fabbricazione di robot industriali per usi molteplici (incluse parti e accessori)</v>
          </cell>
        </row>
        <row r="377">
          <cell r="A377" t="str">
            <v>28.99.30</v>
          </cell>
          <cell r="B377" t="str">
            <v>Fabbricazione di apparecchi per istituti di bellezza e centri di benessere</v>
          </cell>
        </row>
        <row r="378">
          <cell r="A378" t="str">
            <v>28.99.91</v>
          </cell>
          <cell r="B378" t="str">
            <v>Fabbricazione di apparecchiature per il lancio di aeromobili, catapulte per portaerei e apparecchiature simili</v>
          </cell>
        </row>
        <row r="379">
          <cell r="A379" t="str">
            <v>28.99.92</v>
          </cell>
          <cell r="B379" t="str">
            <v>Fabbricazione di giostre, altalene ed altre attrezzature per parchi di divertimento</v>
          </cell>
        </row>
        <row r="380">
          <cell r="A380" t="str">
            <v>28.99.93</v>
          </cell>
          <cell r="B380" t="str">
            <v>Fabbricazione di apparecchiature per l'allineamento e il bilanciamento delle ruote; altre apparecchiature per il bilanciamento</v>
          </cell>
        </row>
        <row r="381">
          <cell r="A381" t="str">
            <v>28.99.99</v>
          </cell>
          <cell r="B381" t="str">
            <v>Fabbricazione di altre macchine ed attrezzature per impieghi speciali nca (incluse parti e accessori)</v>
          </cell>
        </row>
        <row r="382">
          <cell r="A382" t="str">
            <v>29.10.00</v>
          </cell>
          <cell r="B382" t="str">
            <v>Fabbricazione di autoveicoli</v>
          </cell>
        </row>
        <row r="383">
          <cell r="A383" t="str">
            <v>29.20.00</v>
          </cell>
          <cell r="B383" t="str">
            <v>Fabbricazione di carrozzerie per autoveicoli, rimorchi e semirimorchi</v>
          </cell>
        </row>
        <row r="384">
          <cell r="A384" t="str">
            <v>29.31.00</v>
          </cell>
          <cell r="B384" t="str">
            <v>Fabbricazione di apparecchiature elettriche ed elettroniche per autoveicoli e loro motori</v>
          </cell>
        </row>
        <row r="385">
          <cell r="A385" t="str">
            <v>29.32.01</v>
          </cell>
          <cell r="B385" t="str">
            <v>Fabbricazione di sedili per autoveicoli</v>
          </cell>
        </row>
        <row r="386">
          <cell r="A386" t="str">
            <v>29.32.09</v>
          </cell>
          <cell r="B386" t="str">
            <v>Fabbricazione di altre parti ed accessori per autoveicoli e loro motori nca</v>
          </cell>
        </row>
        <row r="387">
          <cell r="A387" t="str">
            <v>30.11.01</v>
          </cell>
          <cell r="B387" t="str">
            <v>Fabbricazione di sedili per navi</v>
          </cell>
        </row>
        <row r="388">
          <cell r="A388" t="str">
            <v>30.11.02</v>
          </cell>
          <cell r="B388" t="str">
            <v>Cantieri navali per costruzioni metalliche e non metalliche (esclusi i sedili per navi)</v>
          </cell>
        </row>
        <row r="389">
          <cell r="A389" t="str">
            <v>30.12.00</v>
          </cell>
          <cell r="B389" t="str">
            <v>Costruzione di imbarcazioni da diporto e sportive</v>
          </cell>
        </row>
        <row r="390">
          <cell r="A390" t="str">
            <v>30.20.01</v>
          </cell>
          <cell r="B390" t="str">
            <v>Fabbricazione di sedili per tram, filovie e metropolitane</v>
          </cell>
        </row>
        <row r="391">
          <cell r="A391" t="str">
            <v>30.20.02</v>
          </cell>
          <cell r="B391" t="str">
            <v>Costruzione di altro materiale rotabile ferroviario, tranviario, filoviario, per metropolitane e per miniere</v>
          </cell>
        </row>
        <row r="392">
          <cell r="A392" t="str">
            <v>30.30.01</v>
          </cell>
          <cell r="B392" t="str">
            <v>Fabbricazione di sedili per aeromobili</v>
          </cell>
        </row>
        <row r="393">
          <cell r="A393" t="str">
            <v>30.30.02</v>
          </cell>
          <cell r="B393" t="str">
            <v>Fabbricazione di missili balistici</v>
          </cell>
        </row>
        <row r="394">
          <cell r="A394" t="str">
            <v>30.30.09</v>
          </cell>
          <cell r="B394" t="str">
            <v>Fabbricazione di aeromobili, di veicoli spaziali e dei relativi dispositivi nca</v>
          </cell>
        </row>
        <row r="395">
          <cell r="A395" t="str">
            <v>30.40.00</v>
          </cell>
          <cell r="B395" t="str">
            <v>Fabbricazione di veicoli militari da combattimento</v>
          </cell>
        </row>
        <row r="396">
          <cell r="A396" t="str">
            <v>30.91.11</v>
          </cell>
          <cell r="B396" t="str">
            <v>Fabbricazione di motori per motocicli</v>
          </cell>
        </row>
        <row r="397">
          <cell r="A397" t="str">
            <v>30.91.12</v>
          </cell>
          <cell r="B397" t="str">
            <v>Fabbricazione di motocicli</v>
          </cell>
        </row>
        <row r="398">
          <cell r="A398" t="str">
            <v>30.91.20</v>
          </cell>
          <cell r="B398" t="str">
            <v>Fabbricazione di accessori e pezzi staccati per motocicli e ciclomotori</v>
          </cell>
        </row>
        <row r="399">
          <cell r="A399" t="str">
            <v>30.92.10</v>
          </cell>
          <cell r="B399" t="str">
            <v>Fabbricazione e montaggio di biciclette</v>
          </cell>
        </row>
        <row r="400">
          <cell r="A400" t="str">
            <v>30.92.20</v>
          </cell>
          <cell r="B400" t="str">
            <v>Fabbricazione di parti ed accessori per biciclette</v>
          </cell>
        </row>
        <row r="401">
          <cell r="A401" t="str">
            <v>30.92.30</v>
          </cell>
          <cell r="B401" t="str">
            <v>Fabbricazione di veicoli per invalidi (incluse parti e accessori)</v>
          </cell>
        </row>
        <row r="402">
          <cell r="A402" t="str">
            <v>30.92.40</v>
          </cell>
          <cell r="B402" t="str">
            <v>Fabbricazione di carrozzine e passeggini per neonati</v>
          </cell>
        </row>
        <row r="403">
          <cell r="A403" t="str">
            <v>30.99.00</v>
          </cell>
          <cell r="B403" t="str">
            <v>Fabbricazione di veicoli a trazione manuale o animale</v>
          </cell>
        </row>
        <row r="404">
          <cell r="A404" t="str">
            <v>31.01.10</v>
          </cell>
          <cell r="B404" t="str">
            <v>Fabbricazione di sedie e poltrone per ufficio e negozi</v>
          </cell>
        </row>
        <row r="405">
          <cell r="A405" t="str">
            <v>31.01.21</v>
          </cell>
          <cell r="B405" t="str">
            <v>Fabbricazione di altri mobili metallici per ufficio e negozi</v>
          </cell>
        </row>
        <row r="406">
          <cell r="A406" t="str">
            <v>31.01.22</v>
          </cell>
          <cell r="B406" t="str">
            <v>Fabbricazione di altri mobili non metallici per ufficio e negozi</v>
          </cell>
        </row>
        <row r="407">
          <cell r="A407" t="str">
            <v>31.02.00</v>
          </cell>
          <cell r="B407" t="str">
            <v>Fabbricazione di mobili per cucina</v>
          </cell>
        </row>
        <row r="408">
          <cell r="A408" t="str">
            <v>31.03.00</v>
          </cell>
          <cell r="B408" t="str">
            <v>Fabbricazione di materassi</v>
          </cell>
        </row>
        <row r="409">
          <cell r="A409" t="str">
            <v>31.09.10</v>
          </cell>
          <cell r="B409" t="str">
            <v>Fabbricazione di mobili per arredo domestico</v>
          </cell>
        </row>
        <row r="410">
          <cell r="A410" t="str">
            <v>31.09.20</v>
          </cell>
          <cell r="B410" t="str">
            <v>Fabbricazione di sedie e sedili (esclusi quelli per aeromobili, autoveicoli, navi, treni, ufficio e negozi)</v>
          </cell>
        </row>
        <row r="411">
          <cell r="A411" t="str">
            <v>31.09.30</v>
          </cell>
          <cell r="B411" t="str">
            <v>Fabbricazione di poltrone e divani</v>
          </cell>
        </row>
        <row r="412">
          <cell r="A412" t="str">
            <v>31.09.40</v>
          </cell>
          <cell r="B412" t="str">
            <v>Fabbricazione di parti e accessori di mobili</v>
          </cell>
        </row>
        <row r="413">
          <cell r="A413" t="str">
            <v>31.09.50</v>
          </cell>
          <cell r="B413" t="str">
            <v>Finitura di mobili</v>
          </cell>
        </row>
        <row r="414">
          <cell r="A414" t="str">
            <v>31.09.90</v>
          </cell>
          <cell r="B414" t="str">
            <v>Fabbricazione di altri mobili (inclusi quelli per arredo esterno)</v>
          </cell>
        </row>
        <row r="415">
          <cell r="A415" t="str">
            <v>32.11.00</v>
          </cell>
          <cell r="B415" t="str">
            <v>Coniazione di monete</v>
          </cell>
        </row>
        <row r="416">
          <cell r="A416" t="str">
            <v>32.12.10</v>
          </cell>
          <cell r="B416" t="str">
            <v>Fabbricazione di oggetti di gioielleria ed oreficeria in metalli preziosi o rivestiti di metalli preziosi</v>
          </cell>
        </row>
        <row r="417">
          <cell r="A417" t="str">
            <v>32.12.20</v>
          </cell>
          <cell r="B417" t="str">
            <v>Lavorazione di pietre preziose e semipreziose per gioielleria e per uso industriale</v>
          </cell>
        </row>
        <row r="418">
          <cell r="A418" t="str">
            <v>32.13.01</v>
          </cell>
          <cell r="B418" t="str">
            <v>Fabbricazione di cinturini metallici per orologi (esclusi quelli in metalli preziosi)</v>
          </cell>
        </row>
        <row r="419">
          <cell r="A419" t="str">
            <v>32.13.09</v>
          </cell>
          <cell r="B419" t="str">
            <v>Fabbricazione di bigiotteria e articoli simili nca</v>
          </cell>
        </row>
        <row r="420">
          <cell r="A420" t="str">
            <v>32.20.00</v>
          </cell>
          <cell r="B420" t="str">
            <v>Fabbricazione di strumenti musicali (incluse parti e accessori)</v>
          </cell>
        </row>
        <row r="421">
          <cell r="A421" t="str">
            <v>32.30.00</v>
          </cell>
          <cell r="B421" t="str">
            <v>Fabbricazione di articoli sportivi</v>
          </cell>
        </row>
        <row r="422">
          <cell r="A422" t="str">
            <v>32.40.10</v>
          </cell>
          <cell r="B422" t="str">
            <v>Fabbricazione di giochi (inclusi i giochi elettronici)</v>
          </cell>
        </row>
        <row r="423">
          <cell r="A423" t="str">
            <v>32.40.20</v>
          </cell>
          <cell r="B423" t="str">
            <v>Fabbricazione di giocattoli (inclusi i tricicli e gli strumenti musicali giocattolo)</v>
          </cell>
        </row>
        <row r="424">
          <cell r="A424" t="str">
            <v>32.50.11</v>
          </cell>
          <cell r="B424" t="str">
            <v>Fabbricazione di materiale medico-chirurgico e veterinario</v>
          </cell>
        </row>
        <row r="425">
          <cell r="A425" t="str">
            <v>32.50.12</v>
          </cell>
          <cell r="B425" t="str">
            <v>Fabbricazione di apparecchi e strumenti per odontoiatria e di apparecchi medicali (incluse parti staccate e accessori)</v>
          </cell>
        </row>
        <row r="426">
          <cell r="A426" t="str">
            <v>32.50.13</v>
          </cell>
          <cell r="B426" t="str">
            <v>Fabbricazione di mobili per uso medico, chirurgico, odontoiatrico e veterinario</v>
          </cell>
        </row>
        <row r="427">
          <cell r="A427" t="str">
            <v>32.50.14</v>
          </cell>
          <cell r="B427" t="str">
            <v>Fabbricazione di centrifughe per laboratori</v>
          </cell>
        </row>
        <row r="428">
          <cell r="A428" t="str">
            <v>32.50.20</v>
          </cell>
          <cell r="B428" t="str">
            <v>Fabbricazione di protesi dentarie (inclusa riparazione)</v>
          </cell>
        </row>
        <row r="429">
          <cell r="A429" t="str">
            <v>32.50.30</v>
          </cell>
          <cell r="B429" t="str">
            <v>Fabbricazione di protesi ortopediche, altre protesi ed ausili (inclusa riparazione)</v>
          </cell>
        </row>
        <row r="430">
          <cell r="A430" t="str">
            <v>32.50.40</v>
          </cell>
          <cell r="B430" t="str">
            <v>Fabbricazione di lenti oftalmiche</v>
          </cell>
        </row>
        <row r="431">
          <cell r="A431" t="str">
            <v>32.50.50</v>
          </cell>
          <cell r="B431" t="str">
            <v>Fabbricazione di armature per occhiali di qualsiasi tipo; montatura in serie di occhiali comuni</v>
          </cell>
        </row>
        <row r="432">
          <cell r="A432" t="str">
            <v>32.91.00</v>
          </cell>
          <cell r="B432" t="str">
            <v>Fabbricazione di scope e spazzole</v>
          </cell>
        </row>
        <row r="433">
          <cell r="A433" t="str">
            <v>32.99.11</v>
          </cell>
          <cell r="B433" t="str">
            <v>Fabbricazione di articoli di vestiario ignifughi e protettivi di sicurezza</v>
          </cell>
        </row>
        <row r="434">
          <cell r="A434" t="str">
            <v>32.99.12</v>
          </cell>
          <cell r="B434" t="str">
            <v>Fabbricazione di articoli in plastica per la sicurezza personale</v>
          </cell>
        </row>
        <row r="435">
          <cell r="A435" t="str">
            <v>32.99.13</v>
          </cell>
          <cell r="B435" t="str">
            <v>Fabbricazione di articoli in metallo per la sicurezza personale</v>
          </cell>
        </row>
        <row r="436">
          <cell r="A436" t="str">
            <v>32.99.14</v>
          </cell>
          <cell r="B436" t="str">
            <v>Fabbricazione di maschere antigas</v>
          </cell>
        </row>
        <row r="437">
          <cell r="A437" t="str">
            <v>32.99.19</v>
          </cell>
          <cell r="B437" t="str">
            <v>Fabbricazione di altre attrezzature ed altri articoli protettivi di sicurezza</v>
          </cell>
        </row>
        <row r="438">
          <cell r="A438" t="str">
            <v>32.99.20</v>
          </cell>
          <cell r="B438" t="str">
            <v>Fabbricazione di ombrelli, bottoni, chiusure lampo, parrucche e affini</v>
          </cell>
        </row>
        <row r="439">
          <cell r="A439" t="str">
            <v>32.99.30</v>
          </cell>
          <cell r="B439" t="str">
            <v>Fabbricazione di oggetti di cancelleria</v>
          </cell>
        </row>
        <row r="440">
          <cell r="A440" t="str">
            <v>32.99.40</v>
          </cell>
          <cell r="B440" t="str">
            <v>Fabbricazione di casse funebri</v>
          </cell>
        </row>
        <row r="441">
          <cell r="A441" t="str">
            <v>32.99.90</v>
          </cell>
          <cell r="B441" t="str">
            <v>Fabbricazione di altri articoli nca</v>
          </cell>
        </row>
        <row r="442">
          <cell r="A442" t="str">
            <v>33.11.01</v>
          </cell>
          <cell r="B442" t="str">
            <v>Riparazione e manutenzione di stampi, portastampi, sagome, forme per macchine</v>
          </cell>
        </row>
        <row r="443">
          <cell r="A443" t="str">
            <v>33.11.02</v>
          </cell>
          <cell r="B443" t="str">
            <v>Riparazione e manutenzione di utensileria ad azionamento manuale</v>
          </cell>
        </row>
        <row r="444">
          <cell r="A444" t="str">
            <v>33.11.03</v>
          </cell>
          <cell r="B444" t="str">
            <v>Riparazione e manutenzione di armi, sistemi d'arma e munizioni</v>
          </cell>
        </row>
        <row r="445">
          <cell r="A445" t="str">
            <v>33.11.04</v>
          </cell>
          <cell r="B445" t="str">
            <v>Riparazione e manutenzione di casseforti, forzieri, porte metalliche blindate</v>
          </cell>
        </row>
        <row r="446">
          <cell r="A446" t="str">
            <v>33.11.05</v>
          </cell>
          <cell r="B446" t="str">
            <v>Riparazione e manutenzione di armi bianche</v>
          </cell>
        </row>
        <row r="447">
          <cell r="A447" t="str">
            <v>33.11.06</v>
          </cell>
          <cell r="B447" t="str">
            <v>Riparazione e manutenzione di container</v>
          </cell>
        </row>
        <row r="448">
          <cell r="A448" t="str">
            <v>33.11.07</v>
          </cell>
          <cell r="B448" t="str">
            <v>Riparazione e manutenzione di carrelli per la spesa</v>
          </cell>
        </row>
        <row r="449">
          <cell r="A449" t="str">
            <v>33.11.09</v>
          </cell>
          <cell r="B449" t="str">
            <v>Riparazione e manutenzione di altri prodotti in metallo</v>
          </cell>
        </row>
        <row r="450">
          <cell r="A450" t="str">
            <v>33.12.10</v>
          </cell>
          <cell r="B450" t="str">
            <v>Riparazione e manutenzione di macchine di impiego generale</v>
          </cell>
        </row>
        <row r="451">
          <cell r="A451" t="str">
            <v>33.12.20</v>
          </cell>
          <cell r="B451" t="str">
            <v>Riparazione e manutenzione di forni, fornaci e bruciatori</v>
          </cell>
        </row>
        <row r="452">
          <cell r="A452" t="str">
            <v>33.12.30</v>
          </cell>
          <cell r="B452" t="str">
            <v>Riparazione e manutenzione di macchine e apparecchi di sollevamento e movimentazione (esclusi ascensori)</v>
          </cell>
        </row>
        <row r="453">
          <cell r="A453" t="str">
            <v>33.12.40</v>
          </cell>
          <cell r="B453" t="str">
            <v>Riparazione e manutenzione di attrezzature di uso non domestico per la refrigerazione e la ventilazione</v>
          </cell>
        </row>
        <row r="454">
          <cell r="A454" t="str">
            <v>33.12.51</v>
          </cell>
          <cell r="B454" t="str">
            <v>Riparazione e manutenzione di macchine ed attrezzature per ufficio (esclusi computer, periferiche, fax)</v>
          </cell>
        </row>
        <row r="455">
          <cell r="A455" t="str">
            <v>33.12.52</v>
          </cell>
          <cell r="B455" t="str">
            <v>Riparazione e manutenzione di bilance e macchine automatiche per la vendita e la distribuzione</v>
          </cell>
        </row>
        <row r="456">
          <cell r="A456" t="str">
            <v>33.12.53</v>
          </cell>
          <cell r="B456" t="str">
            <v>Riparazione e manutenzione di macchine per le industrie chimiche, petrolchimiche e petrolifere</v>
          </cell>
        </row>
        <row r="457">
          <cell r="A457" t="str">
            <v>33.12.54</v>
          </cell>
          <cell r="B457" t="str">
            <v>Riparazione e manutenzione di macchine per la dosatura, la confezione e l'imballaggio</v>
          </cell>
        </row>
        <row r="458">
          <cell r="A458" t="str">
            <v>33.12.55</v>
          </cell>
          <cell r="B458" t="str">
            <v>Riparazione e manutenzione di estintori (inclusa la ricarica)</v>
          </cell>
        </row>
        <row r="459">
          <cell r="A459" t="str">
            <v>33.12.59</v>
          </cell>
          <cell r="B459" t="str">
            <v>Riparazione e manutenzione di altre macchine di impiego generale nca</v>
          </cell>
        </row>
        <row r="460">
          <cell r="A460" t="str">
            <v>33.12.60</v>
          </cell>
          <cell r="B460" t="str">
            <v>Riparazione e manutenzione di trattori agricoli</v>
          </cell>
        </row>
        <row r="461">
          <cell r="A461" t="str">
            <v>33.12.70</v>
          </cell>
          <cell r="B461" t="str">
            <v>Riparazione e manutenzione di altre macchine per l'agricoltura, la silvicoltura e la zootecnia</v>
          </cell>
        </row>
        <row r="462">
          <cell r="A462" t="str">
            <v>33.12.91</v>
          </cell>
          <cell r="B462" t="str">
            <v>Riparazione e manutenzione di parti intercambiabili per macchine utensili</v>
          </cell>
        </row>
        <row r="463">
          <cell r="A463" t="str">
            <v>33.12.92</v>
          </cell>
          <cell r="B463" t="str">
            <v>Riparazione e manutenzione di giostre, altalene, padiglioni da tiro al bersaglio ed altre attrezzature per parchi di divertimento</v>
          </cell>
        </row>
        <row r="464">
          <cell r="A464" t="str">
            <v>33.12.99</v>
          </cell>
          <cell r="B464" t="str">
            <v>Riparazione e manutenzione di altre macchine per impieghi speciali nca (incluse le macchine utensili)</v>
          </cell>
        </row>
        <row r="465">
          <cell r="A465" t="str">
            <v>33.13.01</v>
          </cell>
          <cell r="B465" t="str">
            <v>Riparazione e manutenzione di apparecchiature ottiche, fotografiche e cinematografiche (escluse videocamere)</v>
          </cell>
        </row>
        <row r="466">
          <cell r="A466" t="str">
            <v>33.13.02</v>
          </cell>
          <cell r="B466" t="str">
            <v xml:space="preserve"> - campo senza descrizione - </v>
          </cell>
        </row>
        <row r="467">
          <cell r="A467" t="str">
            <v>33.13.03</v>
          </cell>
          <cell r="B467" t="str">
            <v>Riparazione e manutenzione di apparecchi elettromedicali, di materiale medico-chirurgico e veterinario, di apparecchi e strumenti per odontoiatria</v>
          </cell>
        </row>
        <row r="468">
          <cell r="A468" t="str">
            <v>33.13.04</v>
          </cell>
          <cell r="B468" t="str">
            <v>Riparazione e manutenzione di apparati di distillazione per laboratori, di centrifughe per laboratori e di macchinari per pulizia ad ultrasuoni per laboratori</v>
          </cell>
        </row>
        <row r="469">
          <cell r="A469" t="str">
            <v>33.13.09</v>
          </cell>
          <cell r="B469" t="str">
            <v>Riparazione e manutenzione di altre apparecchiature elettroniche (escluse quelle per le telecomunicazioni ed i computer)</v>
          </cell>
        </row>
        <row r="470">
          <cell r="A470" t="str">
            <v>33.14.00</v>
          </cell>
          <cell r="B470" t="str">
            <v>Riparazione e manutenzione di apparecchiature elettriche (esclusi gli elettrodomestici)</v>
          </cell>
        </row>
        <row r="471">
          <cell r="A471" t="str">
            <v>33.14.01</v>
          </cell>
          <cell r="B471" t="str">
            <v xml:space="preserve">- campo senza descrizione - </v>
          </cell>
        </row>
        <row r="472">
          <cell r="A472" t="str">
            <v>33.14.09</v>
          </cell>
          <cell r="B472" t="str">
            <v xml:space="preserve">- campo senza descrizione - </v>
          </cell>
        </row>
        <row r="473">
          <cell r="A473" t="str">
            <v>33.15.00</v>
          </cell>
          <cell r="B473" t="str">
            <v>Riparazione e manutenzione di navi commerciali e imbarcazioni da diporto (esclusi i loro motori)</v>
          </cell>
        </row>
        <row r="474">
          <cell r="A474" t="str">
            <v>33.16.00</v>
          </cell>
          <cell r="B474" t="str">
            <v>Riparazione e manutenzione di aeromobili e di veicoli spaziali</v>
          </cell>
        </row>
        <row r="475">
          <cell r="A475" t="str">
            <v>33.17.00</v>
          </cell>
          <cell r="B475" t="str">
            <v>Riparazione e manutenzione di materiale rotabile ferroviario, tranviario, filoviario e per metropolitane (esclusi i loro motori)</v>
          </cell>
        </row>
        <row r="476">
          <cell r="A476" t="str">
            <v>33.19.01</v>
          </cell>
          <cell r="B476" t="str">
            <v>Riparazioni di pallets e contenitori in legno per trasporto</v>
          </cell>
        </row>
        <row r="477">
          <cell r="A477" t="str">
            <v>33.19.02</v>
          </cell>
          <cell r="B477" t="str">
            <v>Riparazione di prodotti in gomma</v>
          </cell>
        </row>
        <row r="478">
          <cell r="A478" t="str">
            <v>33.19.03</v>
          </cell>
          <cell r="B478" t="str">
            <v>Riparazione di articoli in vetro</v>
          </cell>
        </row>
        <row r="479">
          <cell r="A479" t="str">
            <v>33.19.04</v>
          </cell>
          <cell r="B479" t="str">
            <v>Riparazioni di altri prodotti in legno nca</v>
          </cell>
        </row>
        <row r="480">
          <cell r="A480" t="str">
            <v>33.19.09</v>
          </cell>
          <cell r="B480" t="str">
            <v>Riparazione di altre apparecchiature nca</v>
          </cell>
        </row>
        <row r="481">
          <cell r="A481" t="str">
            <v>33.20.01</v>
          </cell>
          <cell r="B481" t="str">
            <v>Installazione di motori, generatori e trasformatori elettrici; di apparecchiature per la distribuzione e il controllo dell'elettricità (esclusa l'installazione all'interno degli edifici)</v>
          </cell>
        </row>
        <row r="482">
          <cell r="A482" t="str">
            <v>33.20.02</v>
          </cell>
          <cell r="B482" t="str">
            <v>Installazione di apparecchi elettrici ed elettronici per telecomunicazioni, di apparecchi trasmittenti radiotelevisivi, di impianti di apparecchiature elettriche ed elettroniche (esclusa l'installazione all'interno degli edifici)</v>
          </cell>
        </row>
        <row r="483">
          <cell r="A483" t="str">
            <v>33.20.03</v>
          </cell>
          <cell r="B483" t="str">
            <v>Installazione di strumenti ed apparecchi di misurazione, controllo, prova, navigazione e simili (incluse le apparecchiature di controllo dei processi industriali)</v>
          </cell>
        </row>
        <row r="484">
          <cell r="A484" t="str">
            <v>33.20.04</v>
          </cell>
          <cell r="B484" t="str">
            <v>Installazione di cisterne, serbatoi e contenitori in metallo</v>
          </cell>
        </row>
        <row r="485">
          <cell r="A485" t="str">
            <v>33.20.05</v>
          </cell>
          <cell r="B485" t="str">
            <v>Installazione di generatori di vapore (escluse le caldaie per il riscaldamento centrale ad acqua calda)</v>
          </cell>
        </row>
        <row r="486">
          <cell r="A486" t="str">
            <v>33.20.06</v>
          </cell>
          <cell r="B486" t="str">
            <v>Installazione di macchine per ufficio, di mainframe e computer simili</v>
          </cell>
        </row>
        <row r="487">
          <cell r="A487" t="str">
            <v>33.20.07</v>
          </cell>
          <cell r="B487" t="str">
            <v>Installazione di apparecchi medicali, di apparecchi e strumenti per odontoiatria</v>
          </cell>
        </row>
        <row r="488">
          <cell r="A488" t="str">
            <v>33.20.08</v>
          </cell>
          <cell r="B488" t="str">
            <v>Installazione di apparecchi elettromedicali</v>
          </cell>
        </row>
        <row r="489">
          <cell r="A489" t="str">
            <v>33.20.09</v>
          </cell>
          <cell r="B489" t="str">
            <v>Installazione di altre macchine ed apparecchiature industriali</v>
          </cell>
        </row>
        <row r="490">
          <cell r="A490" t="str">
            <v>35.11.00</v>
          </cell>
          <cell r="B490" t="str">
            <v>Produzione di energia elettrica</v>
          </cell>
        </row>
        <row r="491">
          <cell r="A491" t="str">
            <v>35.12.00</v>
          </cell>
          <cell r="B491" t="str">
            <v>Trasmissione di energia elettrica</v>
          </cell>
        </row>
        <row r="492">
          <cell r="A492" t="str">
            <v>35.13.00</v>
          </cell>
          <cell r="B492" t="str">
            <v>Distribuzione di energia elettrica</v>
          </cell>
        </row>
        <row r="493">
          <cell r="A493" t="str">
            <v>35.14.00</v>
          </cell>
          <cell r="B493" t="str">
            <v>Commercio di energia elettrica</v>
          </cell>
        </row>
        <row r="494">
          <cell r="A494" t="str">
            <v>35.21.00</v>
          </cell>
          <cell r="B494" t="str">
            <v>Produzione di gas</v>
          </cell>
        </row>
        <row r="495">
          <cell r="A495" t="str">
            <v>35.22.00</v>
          </cell>
          <cell r="B495" t="str">
            <v>Distribuzione di combustibili gassosi mediante condotte</v>
          </cell>
        </row>
        <row r="496">
          <cell r="A496" t="str">
            <v>35.23.00</v>
          </cell>
          <cell r="B496" t="str">
            <v>Commercio di gas distribuito mediante condotte</v>
          </cell>
        </row>
        <row r="497">
          <cell r="A497" t="str">
            <v>35.30.00</v>
          </cell>
          <cell r="B497" t="str">
            <v>Fornitura di vapore e aria condizionata</v>
          </cell>
        </row>
        <row r="498">
          <cell r="A498" t="str">
            <v>36.00.00</v>
          </cell>
          <cell r="B498" t="str">
            <v>Raccolta, trattamento e fornitura di acqua</v>
          </cell>
        </row>
        <row r="499">
          <cell r="A499" t="str">
            <v>37.00.00</v>
          </cell>
          <cell r="B499" t="str">
            <v>Raccolta e depurazione delle acque di scarico</v>
          </cell>
        </row>
        <row r="500">
          <cell r="A500" t="str">
            <v>38.11.00</v>
          </cell>
          <cell r="B500" t="str">
            <v>Raccolta di rifiuti solidi non pericolosi</v>
          </cell>
        </row>
        <row r="501">
          <cell r="A501" t="str">
            <v>38.12.00</v>
          </cell>
          <cell r="B501" t="str">
            <v>Raccolta di rifiuti pericolosi solidi e non solidi</v>
          </cell>
        </row>
        <row r="502">
          <cell r="A502" t="str">
            <v>38.21.01</v>
          </cell>
          <cell r="B502" t="str">
            <v>Produzione di compost</v>
          </cell>
        </row>
        <row r="503">
          <cell r="A503" t="str">
            <v>38.21.09</v>
          </cell>
          <cell r="B503" t="str">
            <v>Trattamento e smaltimento di altri rifiuti non pericolosi</v>
          </cell>
        </row>
        <row r="504">
          <cell r="A504" t="str">
            <v>38.22.00</v>
          </cell>
          <cell r="B504" t="str">
            <v>Trattamento e smaltimento di rifiuti pericolosi</v>
          </cell>
        </row>
        <row r="505">
          <cell r="A505" t="str">
            <v>38.31.10</v>
          </cell>
          <cell r="B505" t="str">
            <v>Demolizione di carcasse</v>
          </cell>
        </row>
        <row r="506">
          <cell r="A506" t="str">
            <v>38.31.20</v>
          </cell>
          <cell r="B506" t="str">
            <v>Cantieri di demolizione navali</v>
          </cell>
        </row>
        <row r="507">
          <cell r="A507" t="str">
            <v>38.32.10</v>
          </cell>
          <cell r="B507" t="str">
            <v>Recupero e preparazione per il riciclaggio di cascami e rottami metallici</v>
          </cell>
        </row>
        <row r="508">
          <cell r="A508" t="str">
            <v>38.32.20</v>
          </cell>
          <cell r="B508" t="str">
            <v>Recupero e preparazione per il riciclaggio di materiale plastico per produzione di materie prime plastiche, resine sintetiche</v>
          </cell>
        </row>
        <row r="509">
          <cell r="A509" t="str">
            <v>38.32.30</v>
          </cell>
          <cell r="B509" t="str">
            <v>Recupero e preparazione per il riciclaggio dei rifiuti solidi urbani, industriali e biomasse</v>
          </cell>
        </row>
        <row r="510">
          <cell r="A510" t="str">
            <v>39.00.01</v>
          </cell>
          <cell r="B510" t="str">
            <v>Attività di rimozione di strutture ed elementi in amianto specializzata per l'edilizia</v>
          </cell>
        </row>
        <row r="511">
          <cell r="A511" t="str">
            <v>39.00.09</v>
          </cell>
          <cell r="B511" t="str">
            <v>Altre attività di risanamento e altri servizi di gestione dei rifiuti</v>
          </cell>
        </row>
        <row r="512">
          <cell r="A512" t="str">
            <v>41.10.00</v>
          </cell>
          <cell r="B512" t="str">
            <v>Sviluppo di progetti immobiliari senza costruzione</v>
          </cell>
        </row>
        <row r="513">
          <cell r="A513" t="str">
            <v>41.20.00</v>
          </cell>
          <cell r="B513" t="str">
            <v>Costruzione di edifici residenziali e non residenziali</v>
          </cell>
        </row>
        <row r="514">
          <cell r="A514" t="str">
            <v>42.11.00</v>
          </cell>
          <cell r="B514" t="str">
            <v>Costruzione di strade, autostrade e piste aeroportuali</v>
          </cell>
        </row>
        <row r="515">
          <cell r="A515" t="str">
            <v>42.12.00</v>
          </cell>
          <cell r="B515" t="str">
            <v>Costruzione di linee ferroviarie e metropolitane</v>
          </cell>
        </row>
        <row r="516">
          <cell r="A516" t="str">
            <v>42.13.00</v>
          </cell>
          <cell r="B516" t="str">
            <v>Costruzione di ponti e gallerie</v>
          </cell>
        </row>
        <row r="517">
          <cell r="A517" t="str">
            <v>42.21.00</v>
          </cell>
          <cell r="B517" t="str">
            <v>Costruzione di opere di pubblica utilità per il trasporto di fluidi</v>
          </cell>
        </row>
        <row r="518">
          <cell r="A518" t="str">
            <v>42.22.00</v>
          </cell>
          <cell r="B518" t="str">
            <v>Costruzione di opere di pubblica utilità per l'energia elettrica e le telecomunicazioni</v>
          </cell>
        </row>
        <row r="519">
          <cell r="A519" t="str">
            <v>42.91.00</v>
          </cell>
          <cell r="B519" t="str">
            <v>Costruzione di opere idrauliche</v>
          </cell>
        </row>
        <row r="520">
          <cell r="A520" t="str">
            <v>42.99.01</v>
          </cell>
          <cell r="B520" t="str">
            <v>Lottizzazione dei terreni connessa con l'urbanizzazione</v>
          </cell>
        </row>
        <row r="521">
          <cell r="A521" t="str">
            <v>42.99.09</v>
          </cell>
          <cell r="B521" t="str">
            <v>Altre attività di costruzione di altre opere di ingegneria civile nca</v>
          </cell>
        </row>
        <row r="522">
          <cell r="A522" t="str">
            <v>43.11.00</v>
          </cell>
          <cell r="B522" t="str">
            <v>Demolizione</v>
          </cell>
        </row>
        <row r="523">
          <cell r="A523" t="str">
            <v>43.12.00</v>
          </cell>
          <cell r="B523" t="str">
            <v>Preparazione del cantiere edile e sistemazione del terreno</v>
          </cell>
        </row>
        <row r="524">
          <cell r="A524" t="str">
            <v>43.13.00</v>
          </cell>
          <cell r="B524" t="str">
            <v>Trivellazioni e perforazioni</v>
          </cell>
        </row>
        <row r="525">
          <cell r="A525" t="str">
            <v>43.21.01</v>
          </cell>
          <cell r="B525" t="str">
            <v>Installazione di impianti elettrici in edifici o in altre opere di costruzione (inclusa manutenzione e riparazione)</v>
          </cell>
        </row>
        <row r="526">
          <cell r="A526" t="str">
            <v>43.21.02</v>
          </cell>
          <cell r="B526" t="str">
            <v>Installazione di impianti elettronici (inclusa manutenzione e riparazione)</v>
          </cell>
        </row>
        <row r="527">
          <cell r="A527" t="str">
            <v>43.21.03</v>
          </cell>
          <cell r="B527" t="str">
            <v>Installazione impianti di illuminazione stradale e dispositivi elettrici di segnalazione, illuminazione delle piste degli aeroporti (inclusa manutenzione e riparazione)</v>
          </cell>
        </row>
        <row r="528">
          <cell r="A528" t="str">
            <v>43.22.01</v>
          </cell>
          <cell r="B528" t="str">
            <v>Installazione di impianti idraulici, di riscaldamento e di condizionamento dell'aria (inclusa manutenzione e riparazione) in edifici o in altre opere di costruzione</v>
          </cell>
        </row>
        <row r="529">
          <cell r="A529" t="str">
            <v>43.22.02</v>
          </cell>
          <cell r="B529" t="str">
            <v>Installazione di impianti per la distribuzione del gas (inclusa manutenzione e riparazione)</v>
          </cell>
        </row>
        <row r="530">
          <cell r="A530" t="str">
            <v>43.22.03</v>
          </cell>
          <cell r="B530" t="str">
            <v>Installazione di impianti di spegnimento antincendio (inclusi quelli integrati e la manutenzione e riparazione)</v>
          </cell>
        </row>
        <row r="531">
          <cell r="A531" t="str">
            <v>43.22.04</v>
          </cell>
          <cell r="B531" t="str">
            <v>Installazione di impianti di depurazione per piscine (inclusa manutenzione e riparazione)</v>
          </cell>
        </row>
        <row r="532">
          <cell r="A532" t="str">
            <v>43.22.05</v>
          </cell>
          <cell r="B532" t="str">
            <v>Installazione di impianti di irrigazione per giardini (inclusa manutenzione e riparazione)</v>
          </cell>
        </row>
        <row r="533">
          <cell r="A533" t="str">
            <v>43.29.01</v>
          </cell>
          <cell r="B533" t="str">
            <v>Installazione, riparazione e manutenzione di ascensori e scale mobili</v>
          </cell>
        </row>
        <row r="534">
          <cell r="A534" t="str">
            <v>43.29.02</v>
          </cell>
          <cell r="B534" t="str">
            <v>Lavori di isolamento termico, acustico o antivibrazioni</v>
          </cell>
        </row>
        <row r="535">
          <cell r="A535" t="str">
            <v>43.29.09</v>
          </cell>
          <cell r="B535" t="str">
            <v>Altri lavori di costruzione e installazione nca</v>
          </cell>
        </row>
        <row r="536">
          <cell r="A536" t="str">
            <v>43.31.00</v>
          </cell>
          <cell r="B536" t="str">
            <v>Intonacatura e stuccatura</v>
          </cell>
        </row>
        <row r="537">
          <cell r="A537" t="str">
            <v>43.32.01</v>
          </cell>
          <cell r="B537" t="str">
            <v>Posa in opera di casseforti, forzieri, porte blindate</v>
          </cell>
        </row>
        <row r="538">
          <cell r="A538" t="str">
            <v>43.32.02</v>
          </cell>
          <cell r="B538" t="str">
            <v>Posa in opera di infissi, arredi, controsoffitti, pareti mobili e simili</v>
          </cell>
        </row>
        <row r="539">
          <cell r="A539" t="str">
            <v>43.33.00</v>
          </cell>
          <cell r="B539" t="str">
            <v>Rivestimento di pavimenti e di muri</v>
          </cell>
        </row>
        <row r="540">
          <cell r="A540" t="str">
            <v>43.34.00</v>
          </cell>
          <cell r="B540" t="str">
            <v>Tinteggiatura e posa in opera di vetri</v>
          </cell>
        </row>
        <row r="541">
          <cell r="A541" t="str">
            <v>43.39.01</v>
          </cell>
          <cell r="B541" t="str">
            <v>Attività non specializzate di lavori edili (muratori)</v>
          </cell>
        </row>
        <row r="542">
          <cell r="A542" t="str">
            <v>43.39.09</v>
          </cell>
          <cell r="B542" t="str">
            <v>Altri lavori di completamento e di finitura degli edifici nca</v>
          </cell>
        </row>
        <row r="543">
          <cell r="A543" t="str">
            <v>43.91.00</v>
          </cell>
          <cell r="B543" t="str">
            <v>Realizzazione di coperture</v>
          </cell>
        </row>
        <row r="544">
          <cell r="A544" t="str">
            <v>43.99.01</v>
          </cell>
          <cell r="B544" t="str">
            <v>Pulizia a vapore, sabbiatura e attività simili per pareti esterne di edifici</v>
          </cell>
        </row>
        <row r="545">
          <cell r="A545" t="str">
            <v>43.99.02</v>
          </cell>
          <cell r="B545" t="str">
            <v>Noleggio di gru ed altre attrezzature con operatore per la costruzione o la demolizione</v>
          </cell>
        </row>
        <row r="546">
          <cell r="A546" t="str">
            <v>43.99.09</v>
          </cell>
          <cell r="B546" t="str">
            <v>Altre attività di lavori specializzati di costruzione nca</v>
          </cell>
        </row>
        <row r="547">
          <cell r="A547" t="str">
            <v>45.11.01</v>
          </cell>
          <cell r="B547" t="str">
            <v>Commercio all'ingrosso e al dettaglio di autovetture e di autoveicoli leggeri</v>
          </cell>
        </row>
        <row r="548">
          <cell r="A548" t="str">
            <v>45.11.02</v>
          </cell>
          <cell r="B548" t="str">
            <v>Intermediari del commercio di autovetture e di autoveicoli leggeri (incluse le agenzie di compravendita)</v>
          </cell>
        </row>
        <row r="549">
          <cell r="A549" t="str">
            <v>45.19.01</v>
          </cell>
          <cell r="B549" t="str">
            <v>Commercio all'ingrosso e al dettaglio di altri autoveicoli</v>
          </cell>
        </row>
        <row r="550">
          <cell r="A550" t="str">
            <v>45.19.02</v>
          </cell>
          <cell r="B550" t="str">
            <v>Intermediari del commercio di altri autoveicoli (incluse le agenzie di compravendita)</v>
          </cell>
        </row>
        <row r="551">
          <cell r="A551" t="str">
            <v>45.20.10</v>
          </cell>
          <cell r="B551" t="str">
            <v>Riparazioni meccaniche di autoveicoli</v>
          </cell>
        </row>
        <row r="552">
          <cell r="A552" t="str">
            <v>45.20.20</v>
          </cell>
          <cell r="B552" t="str">
            <v>Riparazione di carrozzerie di autoveicoli</v>
          </cell>
        </row>
        <row r="553">
          <cell r="A553" t="str">
            <v>45.20.30</v>
          </cell>
          <cell r="B553" t="str">
            <v>Riparazione di impianti elettrici e di alimentazione per autoveicoli</v>
          </cell>
        </row>
        <row r="554">
          <cell r="A554" t="str">
            <v>45.20.40</v>
          </cell>
          <cell r="B554" t="str">
            <v>Riparazione e sostituzione di pneumatici per autoveicoli</v>
          </cell>
        </row>
        <row r="555">
          <cell r="A555" t="str">
            <v>45.20.91</v>
          </cell>
          <cell r="B555" t="str">
            <v>Lavaggio auto</v>
          </cell>
        </row>
        <row r="556">
          <cell r="A556" t="str">
            <v>45.20.99</v>
          </cell>
          <cell r="B556" t="str">
            <v>Altre attività di manutenzione e di riparazione di autoveicoli</v>
          </cell>
        </row>
        <row r="557">
          <cell r="A557" t="str">
            <v>45.31.01</v>
          </cell>
          <cell r="B557" t="str">
            <v>Commercio all'ingrosso di parti e accessori di autoveicoli</v>
          </cell>
        </row>
        <row r="558">
          <cell r="A558" t="str">
            <v>45.31.02</v>
          </cell>
          <cell r="B558" t="str">
            <v>Intermediari del commercio di parti ed accessori di autoveicoli</v>
          </cell>
        </row>
        <row r="559">
          <cell r="A559" t="str">
            <v>45.32.00</v>
          </cell>
          <cell r="B559" t="str">
            <v>Commercio al dettaglio di parti e accessori di autoveicoli</v>
          </cell>
        </row>
        <row r="560">
          <cell r="A560" t="str">
            <v>45.40.11</v>
          </cell>
          <cell r="B560" t="str">
            <v>Commercio all'ingrosso e al dettaglio di motocicli e ciclomotori</v>
          </cell>
        </row>
        <row r="561">
          <cell r="A561" t="str">
            <v>45.40.12</v>
          </cell>
          <cell r="B561" t="str">
            <v>Intermediari del commercio di motocicli e ciclomotori</v>
          </cell>
        </row>
        <row r="562">
          <cell r="A562" t="str">
            <v>45.40.21</v>
          </cell>
          <cell r="B562" t="str">
            <v>Commercio all'ingrosso e al dettaglio di parti e accessori per motocicli e ciclomotori</v>
          </cell>
        </row>
        <row r="563">
          <cell r="A563" t="str">
            <v>45.40.22</v>
          </cell>
          <cell r="B563" t="str">
            <v>Intermediari del commercio di parti ed accessori di motocicli e ciclomotori</v>
          </cell>
        </row>
        <row r="564">
          <cell r="A564" t="str">
            <v>45.40.30</v>
          </cell>
          <cell r="B564" t="str">
            <v>Manutenzione e riparazione di motocicli e ciclomotori (inclusi i pneumatici)</v>
          </cell>
        </row>
        <row r="565">
          <cell r="A565" t="str">
            <v>46.11.01</v>
          </cell>
          <cell r="B565" t="str">
            <v>Agenti e rappresentanti di materie prime agricole</v>
          </cell>
        </row>
        <row r="566">
          <cell r="A566" t="str">
            <v>46.11.02</v>
          </cell>
          <cell r="B566" t="str">
            <v>Agenti e rappresentanti di fiori e piante</v>
          </cell>
        </row>
        <row r="567">
          <cell r="A567" t="str">
            <v>46.11.03</v>
          </cell>
          <cell r="B567" t="str">
            <v>Agenti e rappresentanti di animali vivi</v>
          </cell>
        </row>
        <row r="568">
          <cell r="A568" t="str">
            <v>46.11.04</v>
          </cell>
          <cell r="B568" t="str">
            <v>Agenti e rappresentanti di fibre tessili gregge e semilavorate; pelli grezze</v>
          </cell>
        </row>
        <row r="569">
          <cell r="A569" t="str">
            <v>46.11.05</v>
          </cell>
          <cell r="B569" t="str">
            <v>Procacciatori d'affari di materie prime agricole, animali vivi, materie prime e semilavorati tessili; pelli grezze</v>
          </cell>
        </row>
        <row r="570">
          <cell r="A570" t="str">
            <v>46.11.06</v>
          </cell>
          <cell r="B570" t="str">
            <v>Mediatori in materie prime agricole, materie prime e semilavorati tessili; pelli grezze</v>
          </cell>
        </row>
        <row r="571">
          <cell r="A571" t="str">
            <v>46.11.07</v>
          </cell>
          <cell r="B571" t="str">
            <v>Mediatori in animali vivi</v>
          </cell>
        </row>
        <row r="572">
          <cell r="A572" t="str">
            <v>46.12.01</v>
          </cell>
          <cell r="B572" t="str">
            <v>Agenti e rappresentanti di carburanti, gpl, gas in bombole e simili; lubrificanti</v>
          </cell>
        </row>
        <row r="573">
          <cell r="A573" t="str">
            <v>46.12.02</v>
          </cell>
          <cell r="B573" t="str">
            <v>Agenti e rappresentanti di combustibili solidi</v>
          </cell>
        </row>
        <row r="574">
          <cell r="A574" t="str">
            <v>46.12.03</v>
          </cell>
          <cell r="B574" t="str">
            <v>Agenti e rappresentanti di minerali, metalli e prodotti semilavorati</v>
          </cell>
        </row>
        <row r="575">
          <cell r="A575" t="str">
            <v>46.12.04</v>
          </cell>
          <cell r="B575" t="str">
            <v>Agenti e rappresentanti di prodotti chimici per l'industria</v>
          </cell>
        </row>
        <row r="576">
          <cell r="A576" t="str">
            <v>46.12.05</v>
          </cell>
          <cell r="B576" t="str">
            <v>Agenti e rappresentanti di prodotti chimici per l'agricoltura (inclusi i fertilizzanti)</v>
          </cell>
        </row>
        <row r="577">
          <cell r="A577" t="str">
            <v>46.12.06</v>
          </cell>
          <cell r="B577" t="str">
            <v>Procacciatori d'affari di combustibili, minerali, metalli e prodotti chimici</v>
          </cell>
        </row>
        <row r="578">
          <cell r="A578" t="str">
            <v>46.12.07</v>
          </cell>
          <cell r="B578" t="str">
            <v>Mediatori in combustibili, minerali, metalli e prodotti chimici</v>
          </cell>
        </row>
        <row r="579">
          <cell r="A579" t="str">
            <v>46.13.01</v>
          </cell>
          <cell r="B579" t="str">
            <v>Agenti e rappresentanti di legname, semilavorati in legno e legno artificiale</v>
          </cell>
        </row>
        <row r="580">
          <cell r="A580" t="str">
            <v>46.13.02</v>
          </cell>
          <cell r="B580" t="str">
            <v>Agenti e rappresentanti di materiale da costruzione (inclusi gli infissi e gli articoli igienico-sanitari); vetro piano</v>
          </cell>
        </row>
        <row r="581">
          <cell r="A581" t="str">
            <v>46.13.03</v>
          </cell>
          <cell r="B581" t="str">
            <v>Agenti e rappresentanti di apparecchi ed accessori per riscaldamento e condizionamento e altri prodotti similari</v>
          </cell>
        </row>
        <row r="582">
          <cell r="A582" t="str">
            <v>46.13.04</v>
          </cell>
          <cell r="B582" t="str">
            <v>Procacciatori d'affari di legname e materiali da costruzione</v>
          </cell>
        </row>
        <row r="583">
          <cell r="A583" t="str">
            <v>46.13.05</v>
          </cell>
          <cell r="B583" t="str">
            <v>Mediatori in legname e materiali da costruzione</v>
          </cell>
        </row>
        <row r="584">
          <cell r="A584" t="str">
            <v>46.14.01</v>
          </cell>
          <cell r="B584" t="str">
            <v>Agenti e rappresentanti di macchine, attrezzature ed impianti per l'industria ed il commercio; materiale e apparecchi elettrici ed elettronici per uso non domestico</v>
          </cell>
        </row>
        <row r="585">
          <cell r="A585" t="str">
            <v>46.14.02</v>
          </cell>
          <cell r="B585" t="str">
            <v>Agenti e rappresentanti di macchine per costruzioni edili e stradali</v>
          </cell>
        </row>
        <row r="586">
          <cell r="A586" t="str">
            <v>46.14.03</v>
          </cell>
          <cell r="B586" t="str">
            <v>Agenti e rappresentanti di macchine, attrezzature per ufficio, attrezzature per le telecomunicazioni, computer e loro periferiche</v>
          </cell>
        </row>
        <row r="587">
          <cell r="A587" t="str">
            <v>46.14.04</v>
          </cell>
          <cell r="B587" t="str">
            <v>Agenti e rappresentanti di macchine ed attrezzature per uso agricolo (inclusi i trattori)</v>
          </cell>
        </row>
        <row r="588">
          <cell r="A588" t="str">
            <v>46.14.05</v>
          </cell>
          <cell r="B588" t="str">
            <v>Agenti e rappresentanti di navi, aeromobili e altri veicoli (esclusi autoveicoli, motocicli, ciclomotori e biciclette)</v>
          </cell>
        </row>
        <row r="589">
          <cell r="A589" t="str">
            <v>46.14.06</v>
          </cell>
          <cell r="B589" t="str">
            <v>Procacciatori d'affari di macchinari, impianti industriali, navi e aeromobili, macchine agricole, macchine per ufficio, attrezzature per le telecomunicazioni, computer e loro periferiche</v>
          </cell>
        </row>
        <row r="590">
          <cell r="A590" t="str">
            <v>46.14.07</v>
          </cell>
          <cell r="B590" t="str">
            <v>Mediatori in macchinari, impianti industriali, navi e aeromobili, macchine agricole, macchine per ufficio, attrezzature per le telecomunicazioni, computer e loro periferiche</v>
          </cell>
        </row>
        <row r="591">
          <cell r="A591" t="str">
            <v>46.15.01</v>
          </cell>
          <cell r="B591" t="str">
            <v>Agenti e rappresentanti di mobili in legno, metallo e materie plastiche</v>
          </cell>
        </row>
        <row r="592">
          <cell r="A592" t="str">
            <v>46.15.02</v>
          </cell>
          <cell r="B592" t="str">
            <v>Agenti e rappresentanti di articoli di ferramenta e di bricolage</v>
          </cell>
        </row>
        <row r="593">
          <cell r="A593" t="str">
            <v>46.15.03</v>
          </cell>
          <cell r="B593" t="str">
            <v>Agenti e rappresentanti di articoli casalinghi, porcellane, articoli in vetro eccetera</v>
          </cell>
        </row>
        <row r="594">
          <cell r="A594" t="str">
            <v>46.15.04</v>
          </cell>
          <cell r="B594" t="str">
            <v>Agenti e rappresentanti di vernici, carte da parati, stucchi e cornici decorativi</v>
          </cell>
        </row>
        <row r="595">
          <cell r="A595" t="str">
            <v>46.15.05</v>
          </cell>
          <cell r="B595" t="str">
            <v>Agenti e rappresentanti di mobili e oggetti di arredamento per la casa in canna, vimini, giunco, sughero, paglia; scope, spazzole, cesti e simili</v>
          </cell>
        </row>
        <row r="596">
          <cell r="A596" t="str">
            <v>46.15.06</v>
          </cell>
          <cell r="B596" t="str">
            <v>Procacciatori d'affari di mobili, articoli per la casa e ferramenta</v>
          </cell>
        </row>
        <row r="597">
          <cell r="A597" t="str">
            <v>46.15.07</v>
          </cell>
          <cell r="B597" t="str">
            <v>Mediatori in mobili, articoli per la casa e ferramenta</v>
          </cell>
        </row>
        <row r="598">
          <cell r="A598" t="str">
            <v>46.16.01</v>
          </cell>
          <cell r="B598" t="str">
            <v>Agenti e rappresentanti di vestiario ed accessori di abbigliamento</v>
          </cell>
        </row>
        <row r="599">
          <cell r="A599" t="str">
            <v>46.16.02</v>
          </cell>
          <cell r="B599" t="str">
            <v>Agenti e rappresentanti di pellicce</v>
          </cell>
        </row>
        <row r="600">
          <cell r="A600" t="str">
            <v>46.16.03</v>
          </cell>
          <cell r="B600" t="str">
            <v>Agenti e rappresentanti di tessuti per abbigliamento ed arredamento (incluse merceria e passamaneria)</v>
          </cell>
        </row>
        <row r="601">
          <cell r="A601" t="str">
            <v>46.16.04</v>
          </cell>
          <cell r="B601" t="str">
            <v>Agenti e rappresentanti di camicie, biancheria e maglieria intima</v>
          </cell>
        </row>
        <row r="602">
          <cell r="A602" t="str">
            <v>46.16.05</v>
          </cell>
          <cell r="B602" t="str">
            <v>Agenti e rappresentanti di calzature ed accessori</v>
          </cell>
        </row>
        <row r="603">
          <cell r="A603" t="str">
            <v>46.16.06</v>
          </cell>
          <cell r="B603" t="str">
            <v>Agenti e rappresentanti di pelletteria, valige ed articoli da viaggio</v>
          </cell>
        </row>
        <row r="604">
          <cell r="A604" t="str">
            <v>46.16.07</v>
          </cell>
          <cell r="B604" t="str">
            <v>Agenti e rappresentanti di articoli tessili per la casa, tappeti, stuoie e materassi</v>
          </cell>
        </row>
        <row r="605">
          <cell r="A605" t="str">
            <v>46.16.08</v>
          </cell>
          <cell r="B605" t="str">
            <v>Procacciatori d'affari di prodotti tessili, abbigliamento, pellicce, calzature e articoli in pelle</v>
          </cell>
        </row>
        <row r="606">
          <cell r="A606" t="str">
            <v>46.16.09</v>
          </cell>
          <cell r="B606" t="str">
            <v>Mediatori in prodotti tessili, abbigliamento, pellicce, calzature e articoli in pelle</v>
          </cell>
        </row>
        <row r="607">
          <cell r="A607" t="str">
            <v>46.17.01</v>
          </cell>
          <cell r="B607" t="str">
            <v>Agenti e rappresentanti di prodotti ortofrutticoli freschi, congelati e surgelati</v>
          </cell>
        </row>
        <row r="608">
          <cell r="A608" t="str">
            <v>46.17.02</v>
          </cell>
          <cell r="B608" t="str">
            <v>Agenti e rappresentanti di carni fresche, congelate, surgelate, conservate e secche; salumi</v>
          </cell>
        </row>
        <row r="609">
          <cell r="A609" t="str">
            <v>46.17.03</v>
          </cell>
          <cell r="B609" t="str">
            <v>Agenti e rappresentanti di latte, burro e formaggi</v>
          </cell>
        </row>
        <row r="610">
          <cell r="A610" t="str">
            <v>46.17.04</v>
          </cell>
          <cell r="B610" t="str">
            <v>Agenti e rappresentanti di oli e grassi alimentari: olio d'oliva e di semi, margarina ed altri prodotti similari</v>
          </cell>
        </row>
        <row r="611">
          <cell r="A611" t="str">
            <v>46.17.05</v>
          </cell>
          <cell r="B611" t="str">
            <v>Agenti e rappresentanti di bevande e prodotti similari</v>
          </cell>
        </row>
        <row r="612">
          <cell r="A612" t="str">
            <v>46.17.06</v>
          </cell>
          <cell r="B612" t="str">
            <v>Agenti e rappresentanti di prodotti ittici freschi, congelati, surgelati e conservati e secchi</v>
          </cell>
        </row>
        <row r="613">
          <cell r="A613" t="str">
            <v>46.17.07</v>
          </cell>
          <cell r="B613" t="str">
            <v>Agenti e rappresentanti di altri prodotti alimentari (incluse le uova e gli alimenti per gli animali domestici); tabacco</v>
          </cell>
        </row>
        <row r="614">
          <cell r="A614" t="str">
            <v>46.17.08</v>
          </cell>
          <cell r="B614" t="str">
            <v>Procacciatori d'affari di prodotti alimentari, bevande e tabacco</v>
          </cell>
        </row>
        <row r="615">
          <cell r="A615" t="str">
            <v>46.17.09</v>
          </cell>
          <cell r="B615" t="str">
            <v>Mediatori in prodotti alimentari, bevande e tabacco</v>
          </cell>
        </row>
        <row r="616">
          <cell r="A616" t="str">
            <v>46.18.11</v>
          </cell>
          <cell r="B616" t="str">
            <v>Agenti e rappresentanti di carta e cartone (esclusi gli imballaggi); articoli di cartoleria e cancelleria</v>
          </cell>
        </row>
        <row r="617">
          <cell r="A617" t="str">
            <v>46.18.12</v>
          </cell>
          <cell r="B617" t="str">
            <v>Agenti e rappresentanti di libri e altre pubblicazioni (incluso i relativi abbonamenti)</v>
          </cell>
        </row>
        <row r="618">
          <cell r="A618" t="str">
            <v>46.18.13</v>
          </cell>
          <cell r="B618" t="str">
            <v>Procacciatori d'affari di prodotti di carta, cancelleria, libri</v>
          </cell>
        </row>
        <row r="619">
          <cell r="A619" t="str">
            <v>46.18.14</v>
          </cell>
          <cell r="B619" t="str">
            <v>Mediatori in prodotti di carta, cancelleria, libri</v>
          </cell>
        </row>
        <row r="620">
          <cell r="A620" t="str">
            <v>46.18.21</v>
          </cell>
          <cell r="B620" t="str">
            <v>Agenti e rappresentanti di elettronica di consumo audio e video, materiale elettrico per uso domestico</v>
          </cell>
        </row>
        <row r="621">
          <cell r="A621" t="str">
            <v>46.18.22</v>
          </cell>
          <cell r="B621" t="str">
            <v>Agenti e rappresentanti di apparecchi elettrodomestici</v>
          </cell>
        </row>
        <row r="622">
          <cell r="A622" t="str">
            <v>46.18.23</v>
          </cell>
          <cell r="B622" t="str">
            <v>Procacciatori d'affari di elettronica di consumo audio e video, materiale elettrico per uso domestico, elettrodomestici</v>
          </cell>
        </row>
        <row r="623">
          <cell r="A623" t="str">
            <v>46.18.24</v>
          </cell>
          <cell r="B623" t="str">
            <v>Mediatori in elettronica di consumo audio e video, materiale elettrico per uso domestico, elettrodomestici</v>
          </cell>
        </row>
        <row r="624">
          <cell r="A624" t="str">
            <v>46.18.31</v>
          </cell>
          <cell r="B624" t="str">
            <v>Agenti e rappresentanti di prodotti farmaceutici; prodotti di erboristeria per uso medico</v>
          </cell>
        </row>
        <row r="625">
          <cell r="A625" t="str">
            <v>46.18.32</v>
          </cell>
          <cell r="B625" t="str">
            <v>Agenti e rappresentanti di prodotti sanitari ed apparecchi medicali, chirurgici e ortopedici; apparecchi per centri di estetica</v>
          </cell>
        </row>
        <row r="626">
          <cell r="A626" t="str">
            <v>46.18.33</v>
          </cell>
          <cell r="B626" t="str">
            <v>Agenti e rappresentanti di prodotti di profumeria e di cosmetica (inclusi articoli per parrucchieri); prodotti di erboristeria per uso cosmetico</v>
          </cell>
        </row>
        <row r="627">
          <cell r="A627" t="str">
            <v>46.18.34</v>
          </cell>
          <cell r="B627" t="str">
            <v>Procacciatori d'affari di prodotti farmaceutici e di cosmetici</v>
          </cell>
        </row>
        <row r="628">
          <cell r="A628" t="str">
            <v>46.18.35</v>
          </cell>
          <cell r="B628" t="str">
            <v>Mediatori in prodotti farmaceutici e cosmetici</v>
          </cell>
        </row>
        <row r="629">
          <cell r="A629" t="str">
            <v>46.18.91</v>
          </cell>
          <cell r="B629" t="str">
            <v>Agenti e rappresentanti di attrezzature sportive; biciclette</v>
          </cell>
        </row>
        <row r="630">
          <cell r="A630" t="str">
            <v>46.18.92</v>
          </cell>
          <cell r="B630" t="str">
            <v>Agenti e rappresentanti di orologi, oggetti e semilavorati per gioielleria e oreficeria</v>
          </cell>
        </row>
        <row r="631">
          <cell r="A631" t="str">
            <v>46.18.93</v>
          </cell>
          <cell r="B631" t="str">
            <v>Agenti e rappresentanti di articoli fotografici, ottici e prodotti simili; strumenti scientifici e per laboratori di analisi</v>
          </cell>
        </row>
        <row r="632">
          <cell r="A632" t="str">
            <v>46.18.94</v>
          </cell>
          <cell r="B632" t="str">
            <v>Agenti e rappresentanti di saponi, detersivi, candele e prodotti simili</v>
          </cell>
        </row>
        <row r="633">
          <cell r="A633" t="str">
            <v>46.18.95</v>
          </cell>
          <cell r="B633" t="str">
            <v>Agenti e rappresentanti di giocattoli</v>
          </cell>
        </row>
        <row r="634">
          <cell r="A634" t="str">
            <v>46.18.96</v>
          </cell>
          <cell r="B634" t="str">
            <v>Agenti e rappresentanti di chincaglieria e bigiotteria</v>
          </cell>
        </row>
        <row r="635">
          <cell r="A635" t="str">
            <v>46.18.97</v>
          </cell>
          <cell r="B635" t="str">
            <v>Agenti e rappresentanti di altri prodotti non alimentari nca (inclusi gli imballaggi e gli articoli antinfortunistici, antincendio e pubblicitari)</v>
          </cell>
        </row>
        <row r="636">
          <cell r="A636" t="str">
            <v>46.18.98</v>
          </cell>
          <cell r="B636" t="str">
            <v>Procacciatori d'affari di attrezzature sportive, biciclette e altri prodotti nca</v>
          </cell>
        </row>
        <row r="637">
          <cell r="A637" t="str">
            <v>46.18.99</v>
          </cell>
          <cell r="B637" t="str">
            <v>Mediatori in attrezzature sportive, biciclette e altri prodotti nca</v>
          </cell>
        </row>
        <row r="638">
          <cell r="A638" t="str">
            <v>46.19.01</v>
          </cell>
          <cell r="B638" t="str">
            <v>Agenti e rappresentanti di vari prodotti senza prevalenza di alcuno</v>
          </cell>
        </row>
        <row r="639">
          <cell r="A639" t="str">
            <v>46.19.02</v>
          </cell>
          <cell r="B639" t="str">
            <v>Procacciatori d'affari di vari prodotti senza prevalenza di alcuno</v>
          </cell>
        </row>
        <row r="640">
          <cell r="A640" t="str">
            <v>46.19.03</v>
          </cell>
          <cell r="B640" t="str">
            <v>Mediatori in vari prodotti senza prevalenza di alcuno</v>
          </cell>
        </row>
        <row r="641">
          <cell r="A641" t="str">
            <v>46.19.04</v>
          </cell>
          <cell r="B641" t="str">
            <v>Gruppi di acquisto; mandatari agli acquisti; buyer</v>
          </cell>
        </row>
        <row r="642">
          <cell r="A642" t="str">
            <v>46.21.10</v>
          </cell>
          <cell r="B642" t="str">
            <v>Commercio all'ingrosso di cereali e legumi secchi</v>
          </cell>
        </row>
        <row r="643">
          <cell r="A643" t="str">
            <v>46.21.21</v>
          </cell>
          <cell r="B643" t="str">
            <v>Commercio all'ingrosso di tabacco grezzo</v>
          </cell>
        </row>
        <row r="644">
          <cell r="A644" t="str">
            <v>46.21.22</v>
          </cell>
          <cell r="B644" t="str">
            <v>Commercio all'ingrosso di sementi e alimenti per il bestiame (mangimi), piante officinali, semi oleosi, patate da semina</v>
          </cell>
        </row>
        <row r="645">
          <cell r="A645" t="str">
            <v>46.22.00</v>
          </cell>
          <cell r="B645" t="str">
            <v>Commercio all'ingrosso di fiori e piante</v>
          </cell>
        </row>
        <row r="646">
          <cell r="A646" t="str">
            <v>46.23.00</v>
          </cell>
          <cell r="B646" t="str">
            <v>Commercio all'ingrosso di animali vivi</v>
          </cell>
        </row>
        <row r="647">
          <cell r="A647" t="str">
            <v>46.24.10</v>
          </cell>
          <cell r="B647" t="str">
            <v>Commercio all'ingrosso di cuoio e pelli gregge e lavorate (escluse le pelli per pellicceria)</v>
          </cell>
        </row>
        <row r="648">
          <cell r="A648" t="str">
            <v>46.24.20</v>
          </cell>
          <cell r="B648" t="str">
            <v>Commercio all'ingrosso di pelli gregge e lavorate per pellicceria</v>
          </cell>
        </row>
        <row r="649">
          <cell r="A649" t="str">
            <v>46.31.10</v>
          </cell>
          <cell r="B649" t="str">
            <v>Commercio all'ingrosso di frutta e ortaggi freschi</v>
          </cell>
        </row>
        <row r="650">
          <cell r="A650" t="str">
            <v>46.31.20</v>
          </cell>
          <cell r="B650" t="str">
            <v>Commercio all'ingrosso di frutta e ortaggi conservati</v>
          </cell>
        </row>
        <row r="651">
          <cell r="A651" t="str">
            <v>46.32.10</v>
          </cell>
          <cell r="B651" t="str">
            <v>Commercio all'ingrosso di carne fresca, congelata e surgelata</v>
          </cell>
        </row>
        <row r="652">
          <cell r="A652" t="str">
            <v>46.32.20</v>
          </cell>
          <cell r="B652" t="str">
            <v>Commercio all'ingrosso di prodotti di salumeria</v>
          </cell>
        </row>
        <row r="653">
          <cell r="A653" t="str">
            <v>46.33.10</v>
          </cell>
          <cell r="B653" t="str">
            <v>Commercio all'ingrosso di prodotti lattiero-caseari e di uova</v>
          </cell>
        </row>
        <row r="654">
          <cell r="A654" t="str">
            <v>46.33.20</v>
          </cell>
          <cell r="B654" t="str">
            <v>Commercio all'ingrosso di oli e grassi alimentari di origine vegetale o animale</v>
          </cell>
        </row>
        <row r="655">
          <cell r="A655" t="str">
            <v>46.34.10</v>
          </cell>
          <cell r="B655" t="str">
            <v>Commercio all'ingrosso di bevande alcoliche</v>
          </cell>
        </row>
        <row r="656">
          <cell r="A656" t="str">
            <v>46.34.20</v>
          </cell>
          <cell r="B656" t="str">
            <v>Commercio all'ingrosso di bevande non alcoliche</v>
          </cell>
        </row>
        <row r="657">
          <cell r="A657" t="str">
            <v>46.35.00</v>
          </cell>
          <cell r="B657" t="str">
            <v>Commercio all'ingrosso di prodotti del tabacco</v>
          </cell>
        </row>
        <row r="658">
          <cell r="A658" t="str">
            <v>46.36.00</v>
          </cell>
          <cell r="B658" t="str">
            <v>Commercio all'ingrosso di zucchero, cioccolato, dolciumi e prodotti da forno</v>
          </cell>
        </row>
        <row r="659">
          <cell r="A659" t="str">
            <v>46.37.01</v>
          </cell>
          <cell r="B659" t="str">
            <v>Commercio all'ingrosso di caffè</v>
          </cell>
        </row>
        <row r="660">
          <cell r="A660" t="str">
            <v>46.37.02</v>
          </cell>
          <cell r="B660" t="str">
            <v>Commercio all'ingrosso di tè, cacao e spezie</v>
          </cell>
        </row>
        <row r="661">
          <cell r="A661" t="str">
            <v>46.38.10</v>
          </cell>
          <cell r="B661" t="str">
            <v>Commercio all'ingrosso di prodotti della pesca freschi</v>
          </cell>
        </row>
        <row r="662">
          <cell r="A662" t="str">
            <v>46.38.20</v>
          </cell>
          <cell r="B662" t="str">
            <v>Commercio all'ingrosso di prodotti della pesca congelati, surgelati, conservati, secchi</v>
          </cell>
        </row>
        <row r="663">
          <cell r="A663" t="str">
            <v>46.38.30</v>
          </cell>
          <cell r="B663" t="str">
            <v>Commercio all'ingrosso di pasti e piatti pronti</v>
          </cell>
        </row>
        <row r="664">
          <cell r="A664" t="str">
            <v>46.38.90</v>
          </cell>
          <cell r="B664" t="str">
            <v>Commercio all'ingrosso di altri prodotti alimentari</v>
          </cell>
        </row>
        <row r="665">
          <cell r="A665" t="str">
            <v>46.39.10</v>
          </cell>
          <cell r="B665" t="str">
            <v>Commercio all'ingrosso non specializzato di prodotti surgelati</v>
          </cell>
        </row>
        <row r="666">
          <cell r="A666" t="str">
            <v>46.39.20</v>
          </cell>
          <cell r="B666" t="str">
            <v>Commercio all'ingrosso non specializzato di altri prodotti alimentari, bevande e tabacco</v>
          </cell>
        </row>
        <row r="667">
          <cell r="A667" t="str">
            <v>46.41.10</v>
          </cell>
          <cell r="B667" t="str">
            <v>Commercio all'ingrosso di tessuti</v>
          </cell>
        </row>
        <row r="668">
          <cell r="A668" t="str">
            <v>46.41.20</v>
          </cell>
          <cell r="B668" t="str">
            <v>Commercio all'ingrosso di articoli di merceria, filati e passamaneria</v>
          </cell>
        </row>
        <row r="669">
          <cell r="A669" t="str">
            <v>46.41.90</v>
          </cell>
          <cell r="B669" t="str">
            <v>Commercio all'ingrosso di altri articoli tessili</v>
          </cell>
        </row>
        <row r="670">
          <cell r="A670" t="str">
            <v>46.42.10</v>
          </cell>
          <cell r="B670" t="str">
            <v>Commercio all'ingrosso di abbigliamento e accessori</v>
          </cell>
        </row>
        <row r="671">
          <cell r="A671" t="str">
            <v>46.42.20</v>
          </cell>
          <cell r="B671" t="str">
            <v>Commercio all'ingrosso di articoli in pelliccia</v>
          </cell>
        </row>
        <row r="672">
          <cell r="A672" t="str">
            <v>46.42.30</v>
          </cell>
          <cell r="B672" t="str">
            <v>Commercio all'ingrosso di camicie, biancheria intima, maglieria e simili</v>
          </cell>
        </row>
        <row r="673">
          <cell r="A673" t="str">
            <v>46.42.40</v>
          </cell>
          <cell r="B673" t="str">
            <v>Commercio all'ingrosso di calzature e accessori</v>
          </cell>
        </row>
        <row r="674">
          <cell r="A674" t="str">
            <v>46.43.10</v>
          </cell>
          <cell r="B674" t="str">
            <v>Commercio all'ingrosso di elettrodomestici, di elettronica di consumo audio e video</v>
          </cell>
        </row>
        <row r="675">
          <cell r="A675" t="str">
            <v>46.43.20</v>
          </cell>
          <cell r="B675" t="str">
            <v>Commercio all'ingrosso di supporti registrati, audio, video (Cd, Dvd e altri supporti)</v>
          </cell>
        </row>
        <row r="676">
          <cell r="A676" t="str">
            <v>46.43.30</v>
          </cell>
          <cell r="B676" t="str">
            <v>Commercio all'ingrosso di articoli per fotografia, cinematografia e ottica</v>
          </cell>
        </row>
        <row r="677">
          <cell r="A677" t="str">
            <v>46.44.10</v>
          </cell>
          <cell r="B677" t="str">
            <v>Commercio all'ingrosso di vetreria e cristalleria</v>
          </cell>
        </row>
        <row r="678">
          <cell r="A678" t="str">
            <v>46.44.20</v>
          </cell>
          <cell r="B678" t="str">
            <v>Commercio all'ingrosso di ceramiche e porcellana</v>
          </cell>
        </row>
        <row r="679">
          <cell r="A679" t="str">
            <v>46.44.30</v>
          </cell>
          <cell r="B679" t="str">
            <v>Commercio all'ingrosso di saponi, detersivi e altri prodotti per la pulizia</v>
          </cell>
        </row>
        <row r="680">
          <cell r="A680" t="str">
            <v>46.44.40</v>
          </cell>
          <cell r="B680" t="str">
            <v>Commercio all'ingrosso di coltelleria, posateria e pentolame</v>
          </cell>
        </row>
        <row r="681">
          <cell r="A681" t="str">
            <v>46.45.00</v>
          </cell>
          <cell r="B681" t="str">
            <v>Commercio all'ingrosso di profumi e cosmetici</v>
          </cell>
        </row>
        <row r="682">
          <cell r="A682" t="str">
            <v>46.46.10</v>
          </cell>
          <cell r="B682" t="str">
            <v>Commercio all'ingrosso di medicinali</v>
          </cell>
        </row>
        <row r="683">
          <cell r="A683" t="str">
            <v>46.46.20</v>
          </cell>
          <cell r="B683" t="str">
            <v>Commercio all'ingrosso di prodotti botanici per uso farmaceutico</v>
          </cell>
        </row>
        <row r="684">
          <cell r="A684" t="str">
            <v>46.46.30</v>
          </cell>
          <cell r="B684" t="str">
            <v>Commercio all'ingrosso di articoli medicali ed ortopedici</v>
          </cell>
        </row>
        <row r="685">
          <cell r="A685" t="str">
            <v>46.47.10</v>
          </cell>
          <cell r="B685" t="str">
            <v>Commercio all'ingrosso di mobili di qualsiasi materiale</v>
          </cell>
        </row>
        <row r="686">
          <cell r="A686" t="str">
            <v>46.47.20</v>
          </cell>
          <cell r="B686" t="str">
            <v>Commercio all'ingrosso di tappeti</v>
          </cell>
        </row>
        <row r="687">
          <cell r="A687" t="str">
            <v>46.47.30</v>
          </cell>
          <cell r="B687" t="str">
            <v>Commercio all'ingrosso di articoli per l'illuminazione; materiale elettrico vario per uso domestico</v>
          </cell>
        </row>
        <row r="688">
          <cell r="A688" t="str">
            <v>46.48.00</v>
          </cell>
          <cell r="B688" t="str">
            <v>Commercio all'ingrosso di orologi e di gioielleria</v>
          </cell>
        </row>
        <row r="689">
          <cell r="A689" t="str">
            <v>46.49.10</v>
          </cell>
          <cell r="B689" t="str">
            <v>Commercio all'ingrosso di carta, cartone e articoli di cartoleria</v>
          </cell>
        </row>
        <row r="690">
          <cell r="A690" t="str">
            <v>46.49.20</v>
          </cell>
          <cell r="B690" t="str">
            <v>Commercio all'ingrosso di libri, riviste e giornali</v>
          </cell>
        </row>
        <row r="691">
          <cell r="A691" t="str">
            <v>46.49.30</v>
          </cell>
          <cell r="B691" t="str">
            <v>Commercio all'ingrosso di giochi e giocattoli</v>
          </cell>
        </row>
        <row r="692">
          <cell r="A692" t="str">
            <v>46.49.40</v>
          </cell>
          <cell r="B692" t="str">
            <v>Commercio all'ingrosso di articoli sportivi (incluse le biciclette)</v>
          </cell>
        </row>
        <row r="693">
          <cell r="A693" t="str">
            <v>46.49.50</v>
          </cell>
          <cell r="B693" t="str">
            <v>Commercio all'ingrosso di articoli in pelle; articoli da viaggio in qualsiasi materiale</v>
          </cell>
        </row>
        <row r="694">
          <cell r="A694" t="str">
            <v>46.49.90</v>
          </cell>
          <cell r="B694" t="str">
            <v>Commercio all'ingrosso di vari prodotti di consumo non alimentare nca</v>
          </cell>
        </row>
        <row r="695">
          <cell r="A695" t="str">
            <v>46.51.00</v>
          </cell>
          <cell r="B695" t="str">
            <v>Commercio all'ingrosso di computer, apparecchiature informatiche periferiche e di software</v>
          </cell>
        </row>
        <row r="696">
          <cell r="A696" t="str">
            <v>46.52.01</v>
          </cell>
          <cell r="B696" t="str">
            <v>Commercio all'ingrosso di apparecchi e materiali telefonici</v>
          </cell>
        </row>
        <row r="697">
          <cell r="A697" t="str">
            <v>46.52.02</v>
          </cell>
          <cell r="B697" t="str">
            <v>Commercio all'ingrosso di nastri non registrati</v>
          </cell>
        </row>
        <row r="698">
          <cell r="A698" t="str">
            <v>46.52.09</v>
          </cell>
          <cell r="B698" t="str">
            <v>Commercio all'ingrosso di altre apparecchiature elettroniche per telecomunicazioni e di altri componenti elettronici</v>
          </cell>
        </row>
        <row r="699">
          <cell r="A699" t="str">
            <v>46.61.00</v>
          </cell>
          <cell r="B699" t="str">
            <v>Commercio all'ingrosso di macchine, accessori e utensili agricoli, inclusi i trattori</v>
          </cell>
        </row>
        <row r="700">
          <cell r="A700" t="str">
            <v>46.62.00</v>
          </cell>
          <cell r="B700" t="str">
            <v>Commercio all'ingrosso di macchine utensili (incluse le relative parti intercambiabili)</v>
          </cell>
        </row>
        <row r="701">
          <cell r="A701" t="str">
            <v>46.63.00</v>
          </cell>
          <cell r="B701" t="str">
            <v>Commercio all'ingrosso di macchine per le miniere, l'edilizia e l'ingegneria civile</v>
          </cell>
        </row>
        <row r="702">
          <cell r="A702" t="str">
            <v>46.64.00</v>
          </cell>
          <cell r="B702" t="str">
            <v>Commercio all'ingrosso di macchine per l'industria tessile, di macchine per cucire e per maglieria</v>
          </cell>
        </row>
        <row r="703">
          <cell r="A703" t="str">
            <v>46.65.00</v>
          </cell>
          <cell r="B703" t="str">
            <v>Commercio all'ingrosso di mobili per ufficio e negozi</v>
          </cell>
        </row>
        <row r="704">
          <cell r="A704" t="str">
            <v>46.66.00</v>
          </cell>
          <cell r="B704" t="str">
            <v>Commercio all'ingrosso di altre macchine e attrezzature per ufficio</v>
          </cell>
        </row>
        <row r="705">
          <cell r="A705" t="str">
            <v>46.69.11</v>
          </cell>
          <cell r="B705" t="str">
            <v>Commercio all'ingrosso di imbarcazioni da diporto</v>
          </cell>
        </row>
        <row r="706">
          <cell r="A706" t="str">
            <v>46.69.19</v>
          </cell>
          <cell r="B706" t="str">
            <v>Commercio all'ingrosso di altri mezzi ed attrezzature di trasporto</v>
          </cell>
        </row>
        <row r="707">
          <cell r="A707" t="str">
            <v>46.69.20</v>
          </cell>
          <cell r="B707" t="str">
            <v>Commercio all'ingrosso di materiale elettrico per impianti di uso industriale</v>
          </cell>
        </row>
        <row r="708">
          <cell r="A708" t="str">
            <v>46.69.30</v>
          </cell>
          <cell r="B708" t="str">
            <v>Commercio all'ingrosso di apparecchiature per parrucchieri, palestre, solarium e centri estetici</v>
          </cell>
        </row>
        <row r="709">
          <cell r="A709" t="str">
            <v>46.69.91</v>
          </cell>
          <cell r="B709" t="str">
            <v>Commercio all'ingrosso di strumenti e attrezzature di misurazione per uso scientifico</v>
          </cell>
        </row>
        <row r="710">
          <cell r="A710" t="str">
            <v>46.69.92</v>
          </cell>
          <cell r="B710" t="str">
            <v>Commercio all'ingrosso di strumenti e attrezzature di misurazione per uso non scientifico</v>
          </cell>
        </row>
        <row r="711">
          <cell r="A711" t="str">
            <v>46.69.93</v>
          </cell>
          <cell r="B711" t="str">
            <v>Commercio all'ingrosso di giochi per luna-park e videogiochi per pubblici esercizi</v>
          </cell>
        </row>
        <row r="712">
          <cell r="A712" t="str">
            <v>46.69.94</v>
          </cell>
          <cell r="B712" t="str">
            <v>Commercio all'ingrosso di articoli antincendio e antinfortunistici</v>
          </cell>
        </row>
        <row r="713">
          <cell r="A713" t="str">
            <v>46.69.99</v>
          </cell>
          <cell r="B713" t="str">
            <v>Commercio all'ingrosso di altre macchine ed attrezzature per l'industria, il commercio e la navigazione nca</v>
          </cell>
        </row>
        <row r="714">
          <cell r="A714" t="str">
            <v>46.71.00</v>
          </cell>
          <cell r="B714" t="str">
            <v>Commercio all'ingrosso di prodotti petroliferi e lubrificanti per autotrazione, di combustibili per riscaldamento</v>
          </cell>
        </row>
        <row r="715">
          <cell r="A715" t="str">
            <v>46.72.10</v>
          </cell>
          <cell r="B715" t="str">
            <v>Commercio all'ingrosso di minerali metalliferi, di metalli ferrosi e prodotti semilavorati</v>
          </cell>
        </row>
        <row r="716">
          <cell r="A716" t="str">
            <v>46.72.20</v>
          </cell>
          <cell r="B716" t="str">
            <v>Commercio all'ingrosso di metalli non ferrosi e prodotti semilavorati</v>
          </cell>
        </row>
        <row r="717">
          <cell r="A717" t="str">
            <v>46.73.10</v>
          </cell>
          <cell r="B717" t="str">
            <v>Commercio all'ingrosso di legname, semilavorati in legno e legno artificiale</v>
          </cell>
        </row>
        <row r="718">
          <cell r="A718" t="str">
            <v>46.73.21</v>
          </cell>
          <cell r="B718" t="str">
            <v>Commercio all'ingrosso di moquette e linoleum</v>
          </cell>
        </row>
        <row r="719">
          <cell r="A719" t="str">
            <v>46.73.22</v>
          </cell>
          <cell r="B719" t="str">
            <v>Commercio all'ingrosso di altri materiali per rivestimenti (inclusi gli apparecchi igienico-sanitari)</v>
          </cell>
        </row>
        <row r="720">
          <cell r="A720" t="str">
            <v>46.73.23</v>
          </cell>
          <cell r="B720" t="str">
            <v>Commercio all'ingrosso di infissi</v>
          </cell>
        </row>
        <row r="721">
          <cell r="A721" t="str">
            <v>46.73.29</v>
          </cell>
          <cell r="B721" t="str">
            <v>Commercio all'ingrosso di altri materiali da costruzione</v>
          </cell>
        </row>
        <row r="722">
          <cell r="A722" t="str">
            <v>46.73.30</v>
          </cell>
          <cell r="B722" t="str">
            <v>Commercio all'ingrosso di vetro piano</v>
          </cell>
        </row>
        <row r="723">
          <cell r="A723" t="str">
            <v>46.73.40</v>
          </cell>
          <cell r="B723" t="str">
            <v>Commercio all'ingrosso di carta da parati, colori e vernici</v>
          </cell>
        </row>
        <row r="724">
          <cell r="A724" t="str">
            <v>46.74.10</v>
          </cell>
          <cell r="B724" t="str">
            <v>Commercio all'ingrosso di articoli in ferro e in altri metalli (ferramenta)</v>
          </cell>
        </row>
        <row r="725">
          <cell r="A725" t="str">
            <v>46.74.20</v>
          </cell>
          <cell r="B725" t="str">
            <v>Commercio all'ingrosso di apparecchi e accessori per impianti idraulici, di riscaldamento e di condizionamento</v>
          </cell>
        </row>
        <row r="726">
          <cell r="A726" t="str">
            <v>46.75.01</v>
          </cell>
          <cell r="B726" t="str">
            <v>Commercio all'ingrosso di fertilizzanti e di altri prodotti chimici per l'agricoltura</v>
          </cell>
        </row>
        <row r="727">
          <cell r="A727" t="str">
            <v>46.75.02</v>
          </cell>
          <cell r="B727" t="str">
            <v>Commercio all'ingrosso di prodotti chimici per l'industria</v>
          </cell>
        </row>
        <row r="728">
          <cell r="A728" t="str">
            <v>46.76.10</v>
          </cell>
          <cell r="B728" t="str">
            <v>Commercio all'ingrosso di fibre tessili gregge e semilavorate</v>
          </cell>
        </row>
        <row r="729">
          <cell r="A729" t="str">
            <v>46.76.20</v>
          </cell>
          <cell r="B729" t="str">
            <v>Commercio all'ingrosso di gomma greggia, materie plastiche in forme primarie e semilavorati</v>
          </cell>
        </row>
        <row r="730">
          <cell r="A730" t="str">
            <v>46.76.30</v>
          </cell>
          <cell r="B730" t="str">
            <v>Commercio all'ingrosso di imballaggi</v>
          </cell>
        </row>
        <row r="731">
          <cell r="A731" t="str">
            <v>46.76.90</v>
          </cell>
          <cell r="B731" t="str">
            <v>Commercio all'ingrosso di altri prodotti intermedi nca</v>
          </cell>
        </row>
        <row r="732">
          <cell r="A732" t="str">
            <v>46.77.10</v>
          </cell>
          <cell r="B732" t="str">
            <v>Commercio all'ingrosso di rottami e sottoprodotti della lavorazione industriale metallici</v>
          </cell>
        </row>
        <row r="733">
          <cell r="A733" t="str">
            <v>46.77.20</v>
          </cell>
          <cell r="B733" t="str">
            <v>Commercio all'ingrosso di altri materiali di recupero non metallici (vetro, carta, cartoni eccetera); sottoprodotti non metallici della lavorazione industriale (cascami)</v>
          </cell>
        </row>
        <row r="734">
          <cell r="A734" t="str">
            <v>46.90.00</v>
          </cell>
          <cell r="B734" t="str">
            <v>Commercio all'ingrosso non specializzato</v>
          </cell>
        </row>
        <row r="735">
          <cell r="A735" t="str">
            <v>47.11.10</v>
          </cell>
          <cell r="B735" t="str">
            <v>Ipermercati</v>
          </cell>
        </row>
        <row r="736">
          <cell r="A736" t="str">
            <v>47.11.20</v>
          </cell>
          <cell r="B736" t="str">
            <v>Supermercati</v>
          </cell>
        </row>
        <row r="737">
          <cell r="A737" t="str">
            <v>47.11.30</v>
          </cell>
          <cell r="B737" t="str">
            <v>Discount di alimentari</v>
          </cell>
        </row>
        <row r="738">
          <cell r="A738" t="str">
            <v>47.11.40</v>
          </cell>
          <cell r="B738" t="str">
            <v>Minimercati ed altri esercizi non specializzati di alimentari vari</v>
          </cell>
        </row>
        <row r="739">
          <cell r="A739" t="str">
            <v>47.11.50</v>
          </cell>
          <cell r="B739" t="str">
            <v>Commercio al dettaglio di prodotti surgelati</v>
          </cell>
        </row>
        <row r="740">
          <cell r="A740" t="str">
            <v>47.19.10</v>
          </cell>
          <cell r="B740" t="str">
            <v>Grandi magazzini</v>
          </cell>
        </row>
        <row r="741">
          <cell r="A741" t="str">
            <v>47.19.20</v>
          </cell>
          <cell r="B741" t="str">
            <v>Commercio al dettaglio in esercizi non specializzati di computer, periferiche, attrezzature per le telecomunicazioni, elettronica di consumo audio e video, elettrodomestici</v>
          </cell>
        </row>
        <row r="742">
          <cell r="A742" t="str">
            <v>47.19.90</v>
          </cell>
          <cell r="B742" t="str">
            <v>Empori ed altri negozi non specializzati di vari prodotti non alimentari</v>
          </cell>
        </row>
        <row r="743">
          <cell r="A743" t="str">
            <v>47.21.01</v>
          </cell>
          <cell r="B743" t="str">
            <v>Commercio al dettaglio di frutta e verdura fresca</v>
          </cell>
        </row>
        <row r="744">
          <cell r="A744" t="str">
            <v>47.21.02</v>
          </cell>
          <cell r="B744" t="str">
            <v>Commercio al dettaglio di frutta e verdura preparata e conservata</v>
          </cell>
        </row>
        <row r="745">
          <cell r="A745" t="str">
            <v>47.22.00</v>
          </cell>
          <cell r="B745" t="str">
            <v>Commercio al dettaglio di carni e di prodotti a base di carne</v>
          </cell>
        </row>
        <row r="746">
          <cell r="A746" t="str">
            <v>47.23.00</v>
          </cell>
          <cell r="B746" t="str">
            <v>Commercio al dettaglio di pesci, crostacei e molluschi</v>
          </cell>
        </row>
        <row r="747">
          <cell r="A747" t="str">
            <v>47.24.10</v>
          </cell>
          <cell r="B747" t="str">
            <v>Commercio al dettaglio di pane</v>
          </cell>
        </row>
        <row r="748">
          <cell r="A748" t="str">
            <v>47.24.20</v>
          </cell>
          <cell r="B748" t="str">
            <v>Commercio al dettaglio di torte, dolciumi, confetteria</v>
          </cell>
        </row>
        <row r="749">
          <cell r="A749" t="str">
            <v>47.25.00</v>
          </cell>
          <cell r="B749" t="str">
            <v>Commercio al dettaglio di bevande</v>
          </cell>
        </row>
        <row r="750">
          <cell r="A750" t="str">
            <v>47.26.00</v>
          </cell>
          <cell r="B750" t="str">
            <v>Commercio al dettaglio di generi di monopolio (tabaccherie)</v>
          </cell>
        </row>
        <row r="751">
          <cell r="A751" t="str">
            <v>47.29.10</v>
          </cell>
          <cell r="B751" t="str">
            <v>Commercio al dettaglio di latte e di prodotti lattiero-caseari</v>
          </cell>
        </row>
        <row r="752">
          <cell r="A752" t="str">
            <v>47.29.20</v>
          </cell>
          <cell r="B752" t="str">
            <v>Commercio al dettaglio di caffè torrefatto</v>
          </cell>
        </row>
        <row r="753">
          <cell r="A753" t="str">
            <v>47.29.30</v>
          </cell>
          <cell r="B753" t="str">
            <v>Commercio al dettaglio di prodotti macrobiotici e dietetici</v>
          </cell>
        </row>
        <row r="754">
          <cell r="A754" t="str">
            <v>47.29.90</v>
          </cell>
          <cell r="B754" t="str">
            <v>Commercio al dettaglio di altri prodotti alimentari in esercizi specializzati nca</v>
          </cell>
        </row>
        <row r="755">
          <cell r="A755" t="str">
            <v>47.30.00</v>
          </cell>
          <cell r="B755" t="str">
            <v>Commercio al dettaglio di carburante per autotrazione</v>
          </cell>
        </row>
        <row r="756">
          <cell r="A756" t="str">
            <v>47.41.00</v>
          </cell>
          <cell r="B756" t="str">
            <v>Commercio al dettaglio di computer, unità periferiche, software e attrezzature per ufficio in esercizi specializzati</v>
          </cell>
        </row>
        <row r="757">
          <cell r="A757" t="str">
            <v>47.42.00</v>
          </cell>
          <cell r="B757" t="str">
            <v>Commercio al dettaglio di apparecchiature per le telecomunicazioni e la telefonia in esercizi specializzati</v>
          </cell>
        </row>
        <row r="758">
          <cell r="A758" t="str">
            <v>47.43.00</v>
          </cell>
          <cell r="B758" t="str">
            <v>Commercio al dettaglio di apparecchi audio e video in esercizi specializzati</v>
          </cell>
        </row>
        <row r="759">
          <cell r="A759" t="str">
            <v>47.51.10</v>
          </cell>
          <cell r="B759" t="str">
            <v>Commercio al dettaglio di tessuti per l'abbigliamento, l'arredamento e di biancheria per la casa</v>
          </cell>
        </row>
        <row r="760">
          <cell r="A760" t="str">
            <v>47.51.20</v>
          </cell>
          <cell r="B760" t="str">
            <v>Commercio al dettaglio di filati per maglieria e merceria</v>
          </cell>
        </row>
        <row r="761">
          <cell r="A761" t="str">
            <v>47.52.10</v>
          </cell>
          <cell r="B761" t="str">
            <v>Commercio al dettaglio di ferramenta, vernici, vetro piano e materiale elettrico e termoidraulico</v>
          </cell>
        </row>
        <row r="762">
          <cell r="A762" t="str">
            <v>47.52.20</v>
          </cell>
          <cell r="B762" t="str">
            <v>Commercio al dettaglio di articoli igienico-sanitari</v>
          </cell>
        </row>
        <row r="763">
          <cell r="A763" t="str">
            <v>47.52.30</v>
          </cell>
          <cell r="B763" t="str">
            <v>Commercio al dettaglio di materiali da costruzione, ceramiche e piastrelle</v>
          </cell>
        </row>
        <row r="764">
          <cell r="A764" t="str">
            <v>47.52.40</v>
          </cell>
          <cell r="B764" t="str">
            <v>Commercio al dettaglio di macchine, attrezzature e prodotti per l'agricoltura; macchine e attrezzature per il giardinaggio</v>
          </cell>
        </row>
        <row r="765">
          <cell r="A765" t="str">
            <v>47.53.11</v>
          </cell>
          <cell r="B765" t="str">
            <v>Commercio al dettaglio di tende e tendine</v>
          </cell>
        </row>
        <row r="766">
          <cell r="A766" t="str">
            <v>47.53.12</v>
          </cell>
          <cell r="B766" t="str">
            <v>Commercio al dettaglio di tappeti</v>
          </cell>
        </row>
        <row r="767">
          <cell r="A767" t="str">
            <v>47.53.20</v>
          </cell>
          <cell r="B767" t="str">
            <v>Commercio al dettaglio di carta da parati e rivestimenti per pavimenti (moquette e linoleum)</v>
          </cell>
        </row>
        <row r="768">
          <cell r="A768" t="str">
            <v>47.54.00</v>
          </cell>
          <cell r="B768" t="str">
            <v>Commercio al dettaglio di elettrodomestici in esercizi specializzati</v>
          </cell>
        </row>
        <row r="769">
          <cell r="A769" t="str">
            <v>47.59.10</v>
          </cell>
          <cell r="B769" t="str">
            <v>Commercio al dettaglio di mobili per la casa</v>
          </cell>
        </row>
        <row r="770">
          <cell r="A770" t="str">
            <v>47.59.20</v>
          </cell>
          <cell r="B770" t="str">
            <v>Commercio al dettaglio di utensili per la casa, di cristallerie e vasellame</v>
          </cell>
        </row>
        <row r="771">
          <cell r="A771" t="str">
            <v>47.59.30</v>
          </cell>
          <cell r="B771" t="str">
            <v>Commercio al dettaglio di articoli per l'illuminazione</v>
          </cell>
        </row>
        <row r="772">
          <cell r="A772" t="str">
            <v>47.59.40</v>
          </cell>
          <cell r="B772" t="str">
            <v>Commercio al dettaglio di macchine per cucire e per maglieria per uso domestico</v>
          </cell>
        </row>
        <row r="773">
          <cell r="A773" t="str">
            <v>47.59.50</v>
          </cell>
          <cell r="B773" t="str">
            <v>Commercio al dettaglio di sistemi di sicurezza</v>
          </cell>
        </row>
        <row r="774">
          <cell r="A774" t="str">
            <v>47.59.60</v>
          </cell>
          <cell r="B774" t="str">
            <v>Commercio al dettaglio di strumenti musicali e spartiti</v>
          </cell>
        </row>
        <row r="775">
          <cell r="A775" t="str">
            <v>47.59.91</v>
          </cell>
          <cell r="B775" t="str">
            <v>Commercio al dettaglio di articoli in legno, sughero, vimini e articoli in plastica per uso domestico</v>
          </cell>
        </row>
        <row r="776">
          <cell r="A776" t="str">
            <v>47.59.99</v>
          </cell>
          <cell r="B776" t="str">
            <v>Commercio al dettaglio di altri articoli per uso domestico nca</v>
          </cell>
        </row>
        <row r="777">
          <cell r="A777" t="str">
            <v>47.61.00</v>
          </cell>
          <cell r="B777" t="str">
            <v>Commercio al dettaglio di libri nuovi in esercizi specializzati</v>
          </cell>
        </row>
        <row r="778">
          <cell r="A778" t="str">
            <v>47.62.10</v>
          </cell>
          <cell r="B778" t="str">
            <v>Commercio al dettaglio di giornali, riviste e periodici</v>
          </cell>
        </row>
        <row r="779">
          <cell r="A779" t="str">
            <v>47.62.20</v>
          </cell>
          <cell r="B779" t="str">
            <v>Commercio al dettaglio di articoli di cartoleria e forniture per ufficio</v>
          </cell>
        </row>
        <row r="780">
          <cell r="A780" t="str">
            <v>47.63.00</v>
          </cell>
          <cell r="B780" t="str">
            <v>Commercio al dettaglio di registrazioni musicali e video in esercizi specializzati</v>
          </cell>
        </row>
        <row r="781">
          <cell r="A781" t="str">
            <v>47.64.10</v>
          </cell>
          <cell r="B781" t="str">
            <v>Commercio al dettaglio di articoli sportivi, biciclette e articoli per il tempo libero</v>
          </cell>
        </row>
        <row r="782">
          <cell r="A782" t="str">
            <v>47.64.20</v>
          </cell>
          <cell r="B782" t="str">
            <v>Commercio al dettaglio di natanti e accessori</v>
          </cell>
        </row>
        <row r="783">
          <cell r="A783" t="str">
            <v>47.65.00</v>
          </cell>
          <cell r="B783" t="str">
            <v>Commercio al dettaglio di giochi e giocattoli (inclusi quelli elettronici)</v>
          </cell>
        </row>
        <row r="784">
          <cell r="A784" t="str">
            <v>47.71.10</v>
          </cell>
          <cell r="B784" t="str">
            <v>Commercio al dettaglio di confezioni per adulti</v>
          </cell>
        </row>
        <row r="785">
          <cell r="A785" t="str">
            <v>47.71.20</v>
          </cell>
          <cell r="B785" t="str">
            <v>Commercio al dettaglio di confezioni per bambini e neonati</v>
          </cell>
        </row>
        <row r="786">
          <cell r="A786" t="str">
            <v>47.71.30</v>
          </cell>
          <cell r="B786" t="str">
            <v>Commercio al dettaglio di biancheria personale, maglieria, camicie</v>
          </cell>
        </row>
        <row r="787">
          <cell r="A787" t="str">
            <v>47.71.40</v>
          </cell>
          <cell r="B787" t="str">
            <v>Commercio al dettaglio di pellicce e di abbigliamento in pelle</v>
          </cell>
        </row>
        <row r="788">
          <cell r="A788" t="str">
            <v>47.71.50</v>
          </cell>
          <cell r="B788" t="str">
            <v>Commercio al dettaglio di cappelli, ombrelli, guanti e cravatte</v>
          </cell>
        </row>
        <row r="789">
          <cell r="A789" t="str">
            <v>47.72.10</v>
          </cell>
          <cell r="B789" t="str">
            <v>Commercio al dettaglio di calzature e accessori</v>
          </cell>
        </row>
        <row r="790">
          <cell r="A790" t="str">
            <v>47.72.20</v>
          </cell>
          <cell r="B790" t="str">
            <v>Commercio al dettaglio di articoli di pelletteria e da viaggio</v>
          </cell>
        </row>
        <row r="791">
          <cell r="A791" t="str">
            <v>47.73.10</v>
          </cell>
          <cell r="B791" t="str">
            <v>Farmacie</v>
          </cell>
        </row>
        <row r="792">
          <cell r="A792" t="str">
            <v>47.73.20</v>
          </cell>
          <cell r="B792" t="str">
            <v>Commercio al dettaglio in altri esercizi specializzati di medicinali non soggetti a prescrizione medica</v>
          </cell>
        </row>
        <row r="793">
          <cell r="A793" t="str">
            <v>47.74.00</v>
          </cell>
          <cell r="B793" t="str">
            <v>Commercio al dettaglio di articoli medicali e ortopedici in esercizi specializzati</v>
          </cell>
        </row>
        <row r="794">
          <cell r="A794" t="str">
            <v>47.75.10</v>
          </cell>
          <cell r="B794" t="str">
            <v>Commercio al dettaglio di articoli di profumeria, prodotti per toletta e per l'igiene personale</v>
          </cell>
        </row>
        <row r="795">
          <cell r="A795" t="str">
            <v>47.75.20</v>
          </cell>
          <cell r="B795" t="str">
            <v>Erboristerie</v>
          </cell>
        </row>
        <row r="796">
          <cell r="A796" t="str">
            <v>47.76.10</v>
          </cell>
          <cell r="B796" t="str">
            <v>Commercio al dettaglio di fiori e piante</v>
          </cell>
        </row>
        <row r="797">
          <cell r="A797" t="str">
            <v>47.76.20</v>
          </cell>
          <cell r="B797" t="str">
            <v>Commercio al dettaglio di piccoli animali domestici</v>
          </cell>
        </row>
        <row r="798">
          <cell r="A798" t="str">
            <v>47.77.00</v>
          </cell>
          <cell r="B798" t="str">
            <v>Commercio al dettaglio di orologi, articoli di gioielleria e argenteria</v>
          </cell>
        </row>
        <row r="799">
          <cell r="A799" t="str">
            <v>47.78.10</v>
          </cell>
          <cell r="B799" t="str">
            <v>Commercio al dettaglio di mobili per ufficio</v>
          </cell>
        </row>
        <row r="800">
          <cell r="A800" t="str">
            <v>47.78.20</v>
          </cell>
          <cell r="B800" t="str">
            <v>Commercio al dettaglio di materiale per ottica e fotografia</v>
          </cell>
        </row>
        <row r="801">
          <cell r="A801" t="str">
            <v>47.78.31</v>
          </cell>
          <cell r="B801" t="str">
            <v>Commercio al dettaglio di oggetti d'arte (incluse le gallerie d'arte)</v>
          </cell>
        </row>
        <row r="802">
          <cell r="A802" t="str">
            <v>47.78.32</v>
          </cell>
          <cell r="B802" t="str">
            <v>Commercio al dettaglio di oggetti d'artigianato</v>
          </cell>
        </row>
        <row r="803">
          <cell r="A803" t="str">
            <v>47.78.33</v>
          </cell>
          <cell r="B803" t="str">
            <v>Commercio al dettaglio di arredi sacri ed articoli religiosi</v>
          </cell>
        </row>
        <row r="804">
          <cell r="A804" t="str">
            <v>47.78.34</v>
          </cell>
          <cell r="B804" t="str">
            <v>Commercio al dettaglio di articoli da regalo e per fumatori</v>
          </cell>
        </row>
        <row r="805">
          <cell r="A805" t="str">
            <v>47.78.35</v>
          </cell>
          <cell r="B805" t="str">
            <v>Commercio al dettaglio di bomboniere</v>
          </cell>
        </row>
        <row r="806">
          <cell r="A806" t="str">
            <v>47.78.36</v>
          </cell>
          <cell r="B806" t="str">
            <v>Commercio al dettaglio di chincaglieria e bigiotteria (inclusi gli oggetti ricordo e gli articoli di promozione pubblicitaria)</v>
          </cell>
        </row>
        <row r="807">
          <cell r="A807" t="str">
            <v>47.78.37</v>
          </cell>
          <cell r="B807" t="str">
            <v>Commercio al dettaglio di articoli per le belle arti</v>
          </cell>
        </row>
        <row r="808">
          <cell r="A808" t="str">
            <v>47.78.40</v>
          </cell>
          <cell r="B808" t="str">
            <v>Commercio al dettaglio di combustibile per uso domestico e per riscaldamento</v>
          </cell>
        </row>
        <row r="809">
          <cell r="A809" t="str">
            <v>47.78.50</v>
          </cell>
          <cell r="B809" t="str">
            <v>Commercio al dettaglio di armi e munizioni, articoli militari</v>
          </cell>
        </row>
        <row r="810">
          <cell r="A810" t="str">
            <v>47.78.60</v>
          </cell>
          <cell r="B810" t="str">
            <v>Commercio al dettaglio di saponi, detersivi, prodotti per la lucidatura e affini</v>
          </cell>
        </row>
        <row r="811">
          <cell r="A811" t="str">
            <v>47.78.91</v>
          </cell>
          <cell r="B811" t="str">
            <v>Commercio al dettaglio di filatelia, numismatica e articoli da collezionismo</v>
          </cell>
        </row>
        <row r="812">
          <cell r="A812" t="str">
            <v>47.78.92</v>
          </cell>
          <cell r="B812" t="str">
            <v>Commercio al dettaglio di spaghi, cordami, tele e sacchi di juta e prodotti per l'imballaggio (esclusi quelli in carta e cartone)</v>
          </cell>
        </row>
        <row r="813">
          <cell r="A813" t="str">
            <v>47.78.93</v>
          </cell>
          <cell r="B813" t="str">
            <v>Commercio al dettaglio di articoli funerari e cimiteriali</v>
          </cell>
        </row>
        <row r="814">
          <cell r="A814" t="str">
            <v>47.78.94</v>
          </cell>
          <cell r="B814" t="str">
            <v>Commercio al dettaglio di articoli per adulti (sexy shop)</v>
          </cell>
        </row>
        <row r="815">
          <cell r="A815" t="str">
            <v>47.78.99</v>
          </cell>
          <cell r="B815" t="str">
            <v>Commercio al dettaglio di altri prodotti non alimentari nca</v>
          </cell>
        </row>
        <row r="816">
          <cell r="A816" t="str">
            <v>47.79.10</v>
          </cell>
          <cell r="B816" t="str">
            <v>Commercio al dettaglio di libri di seconda mano</v>
          </cell>
        </row>
        <row r="817">
          <cell r="A817" t="str">
            <v>47.79.20</v>
          </cell>
          <cell r="B817" t="str">
            <v>Commercio al dettaglio di mobili usati e oggetti di antiquariato</v>
          </cell>
        </row>
        <row r="818">
          <cell r="A818" t="str">
            <v>47.79.30</v>
          </cell>
          <cell r="B818" t="str">
            <v>Commercio al dettaglio di indumenti e altri oggetti usati</v>
          </cell>
        </row>
        <row r="819">
          <cell r="A819" t="str">
            <v>47.79.40</v>
          </cell>
          <cell r="B819" t="str">
            <v>Case d'asta al dettaglio (escluse aste via internet)</v>
          </cell>
        </row>
        <row r="820">
          <cell r="A820" t="str">
            <v>47.81.01</v>
          </cell>
          <cell r="B820" t="str">
            <v>Commercio al dettaglio ambulante di prodotti ortofrutticoli</v>
          </cell>
        </row>
        <row r="821">
          <cell r="A821" t="str">
            <v>47.81.02</v>
          </cell>
          <cell r="B821" t="str">
            <v>Commercio al dettaglio ambulante di prodotti ittici</v>
          </cell>
        </row>
        <row r="822">
          <cell r="A822" t="str">
            <v>47.81.03</v>
          </cell>
          <cell r="B822" t="str">
            <v>Commercio al dettaglio ambulante di carne</v>
          </cell>
        </row>
        <row r="823">
          <cell r="A823" t="str">
            <v>47.81.09</v>
          </cell>
          <cell r="B823" t="str">
            <v>Commercio al dettaglio ambulante di altri prodotti alimentari e bevande nca</v>
          </cell>
        </row>
        <row r="824">
          <cell r="A824" t="str">
            <v>47.82.01</v>
          </cell>
          <cell r="B824" t="str">
            <v>Commercio al dettaglio ambulante di tessuti, articoli tessili per la casa, articoli di abbigliamento</v>
          </cell>
        </row>
        <row r="825">
          <cell r="A825" t="str">
            <v>47.82.02</v>
          </cell>
          <cell r="B825" t="str">
            <v>Commercio al dettaglio ambulante di calzature e pelletterie</v>
          </cell>
        </row>
        <row r="826">
          <cell r="A826" t="str">
            <v>47.89.01</v>
          </cell>
          <cell r="B826" t="str">
            <v>Commercio al dettaglio ambulante di fiori, piante, bulbi, semi e fertilizzanti</v>
          </cell>
        </row>
        <row r="827">
          <cell r="A827" t="str">
            <v>47.89.02</v>
          </cell>
          <cell r="B827" t="str">
            <v>Commercio al dettaglio ambulante di macchine, attrezzature e prodotti per l'agricoltura; attrezzature per il giardinaggio</v>
          </cell>
        </row>
        <row r="828">
          <cell r="A828" t="str">
            <v>47.89.03</v>
          </cell>
          <cell r="B828" t="str">
            <v>Commercio al dettaglio ambulante di profumi e cosmetici; saponi, detersivi ed altri detergenti per qualsiasi uso</v>
          </cell>
        </row>
        <row r="829">
          <cell r="A829" t="str">
            <v>47.89.04</v>
          </cell>
          <cell r="B829" t="str">
            <v>Commercio al dettaglio ambulante di chincaglieria e bigiotteria</v>
          </cell>
        </row>
        <row r="830">
          <cell r="A830" t="str">
            <v>47.89.05</v>
          </cell>
          <cell r="B830" t="str">
            <v>Commercio al dettaglio ambulante di arredamenti per giardino; mobili; tappeti e stuoie; articoli casalinghi; elettrodomestici; materiale elettrico</v>
          </cell>
        </row>
        <row r="831">
          <cell r="A831" t="str">
            <v>47.89.09</v>
          </cell>
          <cell r="B831" t="str">
            <v>Commercio al dettaglio ambulante di altri prodotti nca</v>
          </cell>
        </row>
        <row r="832">
          <cell r="A832" t="str">
            <v>47.91.10</v>
          </cell>
          <cell r="B832" t="str">
            <v>Commercio al dettaglio di qualsiasi tipo di prodotto effettuato via internet</v>
          </cell>
        </row>
        <row r="833">
          <cell r="A833" t="str">
            <v>47.91.20</v>
          </cell>
          <cell r="B833" t="str">
            <v>Commercio al dettaglio di qualsiasi tipo di prodotto effettuato per televisione</v>
          </cell>
        </row>
        <row r="834">
          <cell r="A834" t="str">
            <v>47.91.30</v>
          </cell>
          <cell r="B834" t="str">
            <v>Commercio al dettaglio di qualsiasi tipo di prodotto per corrispondenza, radio, telefono</v>
          </cell>
        </row>
        <row r="835">
          <cell r="A835" t="str">
            <v>47.99.10</v>
          </cell>
          <cell r="B835" t="str">
            <v>Commercio al dettaglio di prodotti vari, mediante l'intervento di un dimostratore o di un incaricato alla vendita (porta a porta)</v>
          </cell>
        </row>
        <row r="836">
          <cell r="A836" t="str">
            <v>47.99.20</v>
          </cell>
          <cell r="B836" t="str">
            <v>Commercio effettuato per mezzo di distributori automatici</v>
          </cell>
        </row>
        <row r="837">
          <cell r="A837" t="str">
            <v>49.10.00</v>
          </cell>
          <cell r="B837" t="str">
            <v>Trasporto ferroviario di passeggeri (interurbano)</v>
          </cell>
        </row>
        <row r="838">
          <cell r="A838" t="str">
            <v>49.20.00</v>
          </cell>
          <cell r="B838" t="str">
            <v>Trasporto ferroviario di merci</v>
          </cell>
        </row>
        <row r="839">
          <cell r="A839" t="str">
            <v>49.31.00</v>
          </cell>
          <cell r="B839" t="str">
            <v>Trasporto terrestre di passeggeri in aree urbane e suburbane</v>
          </cell>
        </row>
        <row r="840">
          <cell r="A840" t="str">
            <v>49.32.10</v>
          </cell>
          <cell r="B840" t="str">
            <v>Trasporto con taxi</v>
          </cell>
        </row>
        <row r="841">
          <cell r="A841" t="str">
            <v>49.32.20</v>
          </cell>
          <cell r="B841" t="str">
            <v>Trasporto mediante noleggio di autovetture da rimessa con conducente</v>
          </cell>
        </row>
        <row r="842">
          <cell r="A842" t="str">
            <v>49.39.01</v>
          </cell>
          <cell r="B842" t="str">
            <v>Gestioni di funicolari, ski-lift e seggiovie se non facenti parte dei sistemi di transito urbano o suburbano</v>
          </cell>
        </row>
        <row r="843">
          <cell r="A843" t="str">
            <v>49.39.09</v>
          </cell>
          <cell r="B843" t="str">
            <v>Altre attività di trasporti terrestri di passeggeri nca</v>
          </cell>
        </row>
        <row r="844">
          <cell r="A844" t="str">
            <v>49.41.00</v>
          </cell>
          <cell r="B844" t="str">
            <v>Trasporto di merci su strada</v>
          </cell>
        </row>
        <row r="845">
          <cell r="A845" t="str">
            <v>49.42.00</v>
          </cell>
          <cell r="B845" t="str">
            <v>Servizi di trasloco</v>
          </cell>
        </row>
        <row r="846">
          <cell r="A846" t="str">
            <v>49.50.10</v>
          </cell>
          <cell r="B846" t="str">
            <v>Trasporto mediante condotte di gas</v>
          </cell>
        </row>
        <row r="847">
          <cell r="A847" t="str">
            <v>49.50.20</v>
          </cell>
          <cell r="B847" t="str">
            <v>Trasporto mediante condotte di liquidi</v>
          </cell>
        </row>
        <row r="848">
          <cell r="A848" t="str">
            <v>50.10.00</v>
          </cell>
          <cell r="B848" t="str">
            <v>Trasporto marittimo e costiero di passeggeri</v>
          </cell>
        </row>
        <row r="849">
          <cell r="A849" t="str">
            <v>50.20.00</v>
          </cell>
          <cell r="B849" t="str">
            <v>Trasporto marittimo e costiero di merci</v>
          </cell>
        </row>
        <row r="850">
          <cell r="A850" t="str">
            <v>50.30.00</v>
          </cell>
          <cell r="B850" t="str">
            <v>Trasporto di passeggeri per vie d'acqua interne (inclusi i trasporti lagunari)</v>
          </cell>
        </row>
        <row r="851">
          <cell r="A851" t="str">
            <v>50.40.00</v>
          </cell>
          <cell r="B851" t="str">
            <v>Trasporto di merci per vie d'acqua interne</v>
          </cell>
        </row>
        <row r="852">
          <cell r="A852" t="str">
            <v>51.10.10</v>
          </cell>
          <cell r="B852" t="str">
            <v>Trasporto aereo di linea di passeggeri</v>
          </cell>
        </row>
        <row r="853">
          <cell r="A853" t="str">
            <v>51.10.20</v>
          </cell>
          <cell r="B853" t="str">
            <v>Trasporto aereo non di linea di passeggeri; voli charter</v>
          </cell>
        </row>
        <row r="854">
          <cell r="A854" t="str">
            <v>51.21.00</v>
          </cell>
          <cell r="B854" t="str">
            <v>Trasporto aereo di merci</v>
          </cell>
        </row>
        <row r="855">
          <cell r="A855" t="str">
            <v>51.22.00</v>
          </cell>
          <cell r="B855" t="str">
            <v>Trasporto spaziale</v>
          </cell>
        </row>
        <row r="856">
          <cell r="A856" t="str">
            <v>52.10.10</v>
          </cell>
          <cell r="B856" t="str">
            <v>Magazzini di custodia e deposito per conto terzi</v>
          </cell>
        </row>
        <row r="857">
          <cell r="A857" t="str">
            <v>52.10.20</v>
          </cell>
          <cell r="B857" t="str">
            <v>Magazzini frigoriferi per conto terzi</v>
          </cell>
        </row>
        <row r="858">
          <cell r="A858" t="str">
            <v>52.21.10</v>
          </cell>
          <cell r="B858" t="str">
            <v>Gestione di infrastrutture ferroviarie</v>
          </cell>
        </row>
        <row r="859">
          <cell r="A859" t="str">
            <v>52.21.20</v>
          </cell>
          <cell r="B859" t="str">
            <v>Gestione di strade, ponti, gallerie</v>
          </cell>
        </row>
        <row r="860">
          <cell r="A860" t="str">
            <v>52.21.30</v>
          </cell>
          <cell r="B860" t="str">
            <v>Gestione di stazioni per autobus</v>
          </cell>
        </row>
        <row r="861">
          <cell r="A861" t="str">
            <v>52.21.40</v>
          </cell>
          <cell r="B861" t="str">
            <v>Gestione di centri di movimentazione merci (interporti)</v>
          </cell>
        </row>
        <row r="862">
          <cell r="A862" t="str">
            <v>52.21.50</v>
          </cell>
          <cell r="B862" t="str">
            <v>Gestione di parcheggi e autorimesse</v>
          </cell>
        </row>
        <row r="863">
          <cell r="A863" t="str">
            <v>52.21.60</v>
          </cell>
          <cell r="B863" t="str">
            <v>Attività di traino e soccorso stradale</v>
          </cell>
        </row>
        <row r="864">
          <cell r="A864" t="str">
            <v>52.21.90</v>
          </cell>
          <cell r="B864" t="str">
            <v>Altre attività connesse ai trasporti terrestri nca</v>
          </cell>
        </row>
        <row r="865">
          <cell r="A865" t="str">
            <v>52.22.01</v>
          </cell>
          <cell r="B865" t="str">
            <v>Liquefazione e rigassificazione di gas a scopo di trasporto marittimo e per vie d'acqua effettuata al di fuori del sito di estrazione</v>
          </cell>
        </row>
        <row r="866">
          <cell r="A866" t="str">
            <v>52.22.09</v>
          </cell>
          <cell r="B866" t="str">
            <v>Altre attività dei servizi connessi al trasporto marittimo e per vie d'acqua</v>
          </cell>
        </row>
        <row r="867">
          <cell r="A867" t="str">
            <v>52.23.00</v>
          </cell>
          <cell r="B867" t="str">
            <v>Attività dei servizi connessi al trasporto aereo</v>
          </cell>
        </row>
        <row r="868">
          <cell r="A868" t="str">
            <v>52.24.10</v>
          </cell>
          <cell r="B868" t="str">
            <v>Movimento merci relativo a trasporti aerei</v>
          </cell>
        </row>
        <row r="869">
          <cell r="A869" t="str">
            <v>52.24.20</v>
          </cell>
          <cell r="B869" t="str">
            <v>Movimento merci relativo a trasporti marittimi e fluviali</v>
          </cell>
        </row>
        <row r="870">
          <cell r="A870" t="str">
            <v>52.24.30</v>
          </cell>
          <cell r="B870" t="str">
            <v>Movimento merci relativo a trasporti ferroviari</v>
          </cell>
        </row>
        <row r="871">
          <cell r="A871" t="str">
            <v>52.24.40</v>
          </cell>
          <cell r="B871" t="str">
            <v>Movimento merci relativo ad altri trasporti terrestri</v>
          </cell>
        </row>
        <row r="872">
          <cell r="A872" t="str">
            <v>52.29.10</v>
          </cell>
          <cell r="B872" t="str">
            <v>Spedizionieri e agenzie di operazioni doganali</v>
          </cell>
        </row>
        <row r="873">
          <cell r="A873" t="str">
            <v>52.29.21</v>
          </cell>
          <cell r="B873" t="str">
            <v>Intermediari dei trasporti</v>
          </cell>
        </row>
        <row r="874">
          <cell r="A874" t="str">
            <v>52.29.22</v>
          </cell>
          <cell r="B874" t="str">
            <v>Servizi logistici relativi alla distribuzione delle merci</v>
          </cell>
        </row>
        <row r="875">
          <cell r="A875" t="str">
            <v>53.10.00</v>
          </cell>
          <cell r="B875" t="str">
            <v>Attività postali con obbligo di servizio universale</v>
          </cell>
        </row>
        <row r="876">
          <cell r="A876" t="str">
            <v>53.20.00</v>
          </cell>
          <cell r="B876" t="str">
            <v>Altre attività postali e di corriere senza obbligo di servizio universale</v>
          </cell>
        </row>
        <row r="877">
          <cell r="A877" t="str">
            <v>55.10.00</v>
          </cell>
          <cell r="B877" t="str">
            <v>Alberghi</v>
          </cell>
        </row>
        <row r="878">
          <cell r="A878" t="str">
            <v>55.20.10</v>
          </cell>
          <cell r="B878" t="str">
            <v>Villaggi turistici</v>
          </cell>
        </row>
        <row r="879">
          <cell r="A879" t="str">
            <v>55.20.20</v>
          </cell>
          <cell r="B879" t="str">
            <v>Ostelli della gioventù</v>
          </cell>
        </row>
        <row r="880">
          <cell r="A880" t="str">
            <v>55.20.30</v>
          </cell>
          <cell r="B880" t="str">
            <v>Rifugi di montagna</v>
          </cell>
        </row>
        <row r="881">
          <cell r="A881" t="str">
            <v>55.20.40</v>
          </cell>
          <cell r="B881" t="str">
            <v>Colonie marine e montane</v>
          </cell>
        </row>
        <row r="882">
          <cell r="A882" t="str">
            <v>55.20.51</v>
          </cell>
          <cell r="B882" t="str">
            <v>Affittacamere per brevi soggiorni, case ed appartamenti per vacanze, bed and breakfast, residence</v>
          </cell>
        </row>
        <row r="883">
          <cell r="A883" t="str">
            <v>55.20.52</v>
          </cell>
          <cell r="B883" t="str">
            <v>Attività di alloggio connesse alle aziende agricole</v>
          </cell>
        </row>
        <row r="884">
          <cell r="A884" t="str">
            <v>55.30.00</v>
          </cell>
          <cell r="B884" t="str">
            <v>Aree di campeggio e aree attrezzate per camper e roulotte</v>
          </cell>
        </row>
        <row r="885">
          <cell r="A885" t="str">
            <v>55.90.10</v>
          </cell>
          <cell r="B885" t="str">
            <v>Gestione di vagoni letto</v>
          </cell>
        </row>
        <row r="886">
          <cell r="A886" t="str">
            <v>55.90.20</v>
          </cell>
          <cell r="B886" t="str">
            <v>Alloggi per studenti e lavoratori con servizi accessori di tipo alberghiero</v>
          </cell>
        </row>
        <row r="887">
          <cell r="A887" t="str">
            <v>56.10.11</v>
          </cell>
          <cell r="B887" t="str">
            <v>Ristorazione con somministrazione</v>
          </cell>
        </row>
        <row r="888">
          <cell r="A888" t="str">
            <v>56.10.12</v>
          </cell>
          <cell r="B888" t="str">
            <v>Attività di ristorazione connesse alle aziende agricole</v>
          </cell>
        </row>
        <row r="889">
          <cell r="A889" t="str">
            <v>56.10.20</v>
          </cell>
          <cell r="B889" t="str">
            <v>Ristorazione senza somministrazione con preparazione di cibi da asporto</v>
          </cell>
        </row>
        <row r="890">
          <cell r="A890" t="str">
            <v>56.10.30</v>
          </cell>
          <cell r="B890" t="str">
            <v>Gelaterie e pasticcerie</v>
          </cell>
        </row>
        <row r="891">
          <cell r="A891" t="str">
            <v>56.10.41</v>
          </cell>
          <cell r="B891" t="str">
            <v>Gelaterie e pasticcerie ambulanti</v>
          </cell>
        </row>
        <row r="892">
          <cell r="A892" t="str">
            <v>56.10.42</v>
          </cell>
          <cell r="B892" t="str">
            <v>Ristorazione ambulante</v>
          </cell>
        </row>
        <row r="893">
          <cell r="A893" t="str">
            <v>56.10.50</v>
          </cell>
          <cell r="B893" t="str">
            <v>Ristorazione su treni e navi</v>
          </cell>
        </row>
        <row r="894">
          <cell r="A894" t="str">
            <v>56.21.00</v>
          </cell>
          <cell r="B894" t="str">
            <v>Catering per eventi, banqueting</v>
          </cell>
        </row>
        <row r="895">
          <cell r="A895" t="str">
            <v>56.29.10</v>
          </cell>
          <cell r="B895" t="str">
            <v>Mense</v>
          </cell>
        </row>
        <row r="896">
          <cell r="A896" t="str">
            <v>56.29.20</v>
          </cell>
          <cell r="B896" t="str">
            <v>Catering continuativo su base contrattuale</v>
          </cell>
        </row>
        <row r="897">
          <cell r="A897" t="str">
            <v>56.30.00</v>
          </cell>
          <cell r="B897" t="str">
            <v>Bar e altri esercizi simili senza cucina</v>
          </cell>
        </row>
        <row r="898">
          <cell r="A898" t="str">
            <v>58.11.00</v>
          </cell>
          <cell r="B898" t="str">
            <v>Edizione di libri</v>
          </cell>
        </row>
        <row r="899">
          <cell r="A899" t="str">
            <v>58.12.01</v>
          </cell>
          <cell r="B899" t="str">
            <v>Pubblicazione di elenchi</v>
          </cell>
        </row>
        <row r="900">
          <cell r="A900" t="str">
            <v>58.12.02</v>
          </cell>
          <cell r="B900" t="str">
            <v>Pubblicazione di mailing list</v>
          </cell>
        </row>
        <row r="901">
          <cell r="A901" t="str">
            <v>58.13.00</v>
          </cell>
          <cell r="B901" t="str">
            <v>Edizione di quotidiani</v>
          </cell>
        </row>
        <row r="902">
          <cell r="A902" t="str">
            <v>58.14.00</v>
          </cell>
          <cell r="B902" t="str">
            <v>Edizione di riviste e periodici</v>
          </cell>
        </row>
        <row r="903">
          <cell r="A903" t="str">
            <v>58.19.00</v>
          </cell>
          <cell r="B903" t="str">
            <v>Altre attività editoriali</v>
          </cell>
        </row>
        <row r="904">
          <cell r="A904" t="str">
            <v>58.21.00</v>
          </cell>
          <cell r="B904" t="str">
            <v>Edizione di giochi per computer</v>
          </cell>
        </row>
        <row r="905">
          <cell r="A905" t="str">
            <v>58.29.00</v>
          </cell>
          <cell r="B905" t="str">
            <v>Edizione di altri software a pacchetto (esclusi giochi per computer)</v>
          </cell>
        </row>
        <row r="906">
          <cell r="A906" t="str">
            <v>59.11.00</v>
          </cell>
          <cell r="B906" t="str">
            <v>Attività di produzione cinematografica, di video e di programmi televisivi</v>
          </cell>
        </row>
        <row r="907">
          <cell r="A907" t="str">
            <v>59.12.00</v>
          </cell>
          <cell r="B907" t="str">
            <v>Attività di post-produzione cinematografica, di video e di programmi televisivi</v>
          </cell>
        </row>
        <row r="908">
          <cell r="A908" t="str">
            <v>59.13.00</v>
          </cell>
          <cell r="B908" t="str">
            <v>Attività di distribuzione cinematografica, di video e di programmi televisivi</v>
          </cell>
        </row>
        <row r="909">
          <cell r="A909" t="str">
            <v>59.14.00</v>
          </cell>
          <cell r="B909" t="str">
            <v>Attività di proiezione cinematografica</v>
          </cell>
        </row>
        <row r="910">
          <cell r="A910" t="str">
            <v>59.20.10</v>
          </cell>
          <cell r="B910" t="str">
            <v>Edizione di registrazioni sonore</v>
          </cell>
        </row>
        <row r="911">
          <cell r="A911" t="str">
            <v>59.20.20</v>
          </cell>
          <cell r="B911" t="str">
            <v>Edizione di musica stampata</v>
          </cell>
        </row>
        <row r="912">
          <cell r="A912" t="str">
            <v>59.20.30</v>
          </cell>
          <cell r="B912" t="str">
            <v>Studi di registrazione sonora</v>
          </cell>
        </row>
        <row r="913">
          <cell r="A913" t="str">
            <v>60.10.00</v>
          </cell>
          <cell r="B913" t="str">
            <v>Trasmissioni radiofoniche</v>
          </cell>
        </row>
        <row r="914">
          <cell r="A914" t="str">
            <v>60.20.00</v>
          </cell>
          <cell r="B914" t="str">
            <v>Programmazione e trasmissioni televisive</v>
          </cell>
        </row>
        <row r="915">
          <cell r="A915" t="str">
            <v>61.10.00</v>
          </cell>
          <cell r="B915" t="str">
            <v>Telecomunicazioni fisse</v>
          </cell>
        </row>
        <row r="916">
          <cell r="A916" t="str">
            <v>61.20.00</v>
          </cell>
          <cell r="B916" t="str">
            <v>Telecomunicazioni mobili</v>
          </cell>
        </row>
        <row r="917">
          <cell r="A917" t="str">
            <v>61.30.00</v>
          </cell>
          <cell r="B917" t="str">
            <v>Telecomunicazioni satellitari</v>
          </cell>
        </row>
        <row r="918">
          <cell r="A918" t="str">
            <v>61.90.10</v>
          </cell>
          <cell r="B918" t="str">
            <v>Erogazione di servizi di accesso ad internet (ISP)</v>
          </cell>
        </row>
        <row r="919">
          <cell r="A919" t="str">
            <v>61.90.20</v>
          </cell>
          <cell r="B919" t="str">
            <v>Posto telefonico pubblico ed Internet Point</v>
          </cell>
        </row>
        <row r="920">
          <cell r="A920" t="str">
            <v>61.90.91</v>
          </cell>
          <cell r="B920" t="str">
            <v>Intermediazione in servizi di telecomunicazione e trasmissione dati</v>
          </cell>
        </row>
        <row r="921">
          <cell r="A921" t="str">
            <v>61.90.99</v>
          </cell>
          <cell r="B921" t="str">
            <v>Altre attività connesse alle telecomunicazioni nca</v>
          </cell>
        </row>
        <row r="922">
          <cell r="A922" t="str">
            <v>62.01.00</v>
          </cell>
          <cell r="B922" t="str">
            <v>Produzione di software non connesso all'edizione</v>
          </cell>
        </row>
        <row r="923">
          <cell r="A923" t="str">
            <v>62.02.00</v>
          </cell>
          <cell r="B923" t="str">
            <v>Consulenza nel settore delle tecnologie dell'informatica</v>
          </cell>
        </row>
        <row r="924">
          <cell r="A924" t="str">
            <v>62.03.00</v>
          </cell>
          <cell r="B924" t="str">
            <v>Gestione di strutture e apparecchiature informatiche hardware - housing (esclusa la riparazione)</v>
          </cell>
        </row>
        <row r="925">
          <cell r="A925" t="str">
            <v>62.09.01</v>
          </cell>
          <cell r="B925" t="str">
            <v>Configurazione di personal computer</v>
          </cell>
        </row>
        <row r="926">
          <cell r="A926" t="str">
            <v>62.09.09</v>
          </cell>
          <cell r="B926" t="str">
            <v>Altre attività dei servizi connessi alle tecnologie dell'informatica nca</v>
          </cell>
        </row>
        <row r="927">
          <cell r="A927" t="str">
            <v>63.11.11</v>
          </cell>
          <cell r="B927" t="str">
            <v>Elaborazione elettronica di dati contabili (esclusi i Centri di assistenza fiscale - Caf)</v>
          </cell>
        </row>
        <row r="928">
          <cell r="A928" t="str">
            <v>63.11.19</v>
          </cell>
          <cell r="B928" t="str">
            <v>Altre elaborazioni elettroniche di dati</v>
          </cell>
        </row>
        <row r="929">
          <cell r="A929" t="str">
            <v>63.11.20</v>
          </cell>
          <cell r="B929" t="str">
            <v>Gestione database (attività delle banche dati)</v>
          </cell>
        </row>
        <row r="930">
          <cell r="A930" t="str">
            <v>63.11.30</v>
          </cell>
          <cell r="B930" t="str">
            <v>Hosting e fornitura di servizi applicativi (ASP)</v>
          </cell>
        </row>
        <row r="931">
          <cell r="A931" t="str">
            <v>63.12.00</v>
          </cell>
          <cell r="B931" t="str">
            <v>Portali web</v>
          </cell>
        </row>
        <row r="932">
          <cell r="A932" t="str">
            <v>63.91.00</v>
          </cell>
          <cell r="B932" t="str">
            <v>Attività delle agenzie di stampa</v>
          </cell>
        </row>
        <row r="933">
          <cell r="A933" t="str">
            <v>63.99.00</v>
          </cell>
          <cell r="B933" t="str">
            <v>Altre attività dei servizi di informazione nca</v>
          </cell>
        </row>
        <row r="934">
          <cell r="A934" t="str">
            <v>64.11.00</v>
          </cell>
          <cell r="B934" t="str">
            <v>Attività della Banca Centrale</v>
          </cell>
        </row>
        <row r="935">
          <cell r="A935" t="str">
            <v>64.19.10</v>
          </cell>
          <cell r="B935" t="str">
            <v>Intermediazione monetaria di istituti monetari diverse dalle Banche centrali</v>
          </cell>
        </row>
        <row r="936">
          <cell r="A936" t="str">
            <v>64.19.20</v>
          </cell>
          <cell r="B936" t="str">
            <v>Fondi comuni di investimento monetario</v>
          </cell>
        </row>
        <row r="937">
          <cell r="A937" t="str">
            <v>64.19.30</v>
          </cell>
          <cell r="B937" t="str">
            <v>Istituti di moneta elettronica (Imel)</v>
          </cell>
        </row>
        <row r="938">
          <cell r="A938" t="str">
            <v>64.19.40</v>
          </cell>
          <cell r="B938" t="str">
            <v>Cassa Depositi e Prestiti</v>
          </cell>
        </row>
        <row r="939">
          <cell r="A939" t="str">
            <v>64.20.00</v>
          </cell>
          <cell r="B939" t="str">
            <v>Attività delle società di partecipazione (holding)</v>
          </cell>
        </row>
        <row r="940">
          <cell r="A940" t="str">
            <v>64.30.10</v>
          </cell>
          <cell r="B940" t="str">
            <v>Fondi comuni di investimento (aperti e chiusi, immobiliari, di mercato mobiliare)</v>
          </cell>
        </row>
        <row r="941">
          <cell r="A941" t="str">
            <v>64.30.20</v>
          </cell>
          <cell r="B941" t="str">
            <v>Sicav (Società di investimento a capitale variabile)</v>
          </cell>
        </row>
        <row r="942">
          <cell r="A942" t="str">
            <v>64.91.00</v>
          </cell>
          <cell r="B942" t="str">
            <v>Leasing finanziario</v>
          </cell>
        </row>
        <row r="943">
          <cell r="A943" t="str">
            <v>64.92.01</v>
          </cell>
          <cell r="B943" t="str">
            <v>Attività dei consorzi di garanzia collettiva fidi</v>
          </cell>
        </row>
        <row r="944">
          <cell r="A944" t="str">
            <v>64.92.09</v>
          </cell>
          <cell r="B944" t="str">
            <v>Altre attività creditizie nca</v>
          </cell>
        </row>
        <row r="945">
          <cell r="A945" t="str">
            <v>64.99.10</v>
          </cell>
          <cell r="B945" t="str">
            <v>Attività di intermediazione mobiliare</v>
          </cell>
        </row>
        <row r="946">
          <cell r="A946" t="str">
            <v>64.99.20</v>
          </cell>
          <cell r="B946" t="str">
            <v>Attività di factoring</v>
          </cell>
        </row>
        <row r="947">
          <cell r="A947" t="str">
            <v>64.99.30</v>
          </cell>
          <cell r="B947" t="str">
            <v>Attività di merchant bank</v>
          </cell>
        </row>
        <row r="948">
          <cell r="A948" t="str">
            <v>64.99.40</v>
          </cell>
          <cell r="B948" t="str">
            <v>Attività delle società veicolo</v>
          </cell>
        </row>
        <row r="949">
          <cell r="A949" t="str">
            <v>64.99.50</v>
          </cell>
          <cell r="B949" t="str">
            <v>Attività di intermediazione in cambi</v>
          </cell>
        </row>
        <row r="950">
          <cell r="A950" t="str">
            <v>64.99.60</v>
          </cell>
          <cell r="B950" t="str">
            <v>Altre intermediazioni finanziarie nca</v>
          </cell>
        </row>
        <row r="951">
          <cell r="A951" t="str">
            <v>65.11.00</v>
          </cell>
          <cell r="B951" t="str">
            <v>Assicurazioni sulla vita</v>
          </cell>
        </row>
        <row r="952">
          <cell r="A952" t="str">
            <v>65.12.00</v>
          </cell>
          <cell r="B952" t="str">
            <v>Assicurazioni diverse da quelle sulla vita</v>
          </cell>
        </row>
        <row r="953">
          <cell r="A953" t="str">
            <v>65.20.00</v>
          </cell>
          <cell r="B953" t="str">
            <v>Attività di riassicurazione</v>
          </cell>
        </row>
        <row r="954">
          <cell r="A954" t="str">
            <v>65.30.10</v>
          </cell>
          <cell r="B954" t="str">
            <v>Attività dei fondi pensione aperti</v>
          </cell>
        </row>
        <row r="955">
          <cell r="A955" t="str">
            <v>65.30.20</v>
          </cell>
          <cell r="B955" t="str">
            <v>Attività dei fondi pensione negoziali</v>
          </cell>
        </row>
        <row r="956">
          <cell r="A956" t="str">
            <v>65.30.30</v>
          </cell>
          <cell r="B956" t="str">
            <v>Attività dei fondi pensione preesistenti</v>
          </cell>
        </row>
        <row r="957">
          <cell r="A957" t="str">
            <v>66.11.00</v>
          </cell>
          <cell r="B957" t="str">
            <v>Amministrazione di mercati finanziari</v>
          </cell>
        </row>
        <row r="958">
          <cell r="A958" t="str">
            <v>66.12.00</v>
          </cell>
          <cell r="B958" t="str">
            <v>Attività di negoziazione di contratti relativi a titoli e merci</v>
          </cell>
        </row>
        <row r="959">
          <cell r="A959" t="str">
            <v>66.19.10</v>
          </cell>
          <cell r="B959" t="str">
            <v>Attività di gestione ed elaborazione di pagamenti tramite carta di credito</v>
          </cell>
        </row>
        <row r="960">
          <cell r="A960" t="str">
            <v>66.19.21</v>
          </cell>
          <cell r="B960" t="str">
            <v>Promotori finanziari</v>
          </cell>
        </row>
        <row r="961">
          <cell r="A961" t="str">
            <v>66.19.22</v>
          </cell>
          <cell r="B961" t="str">
            <v>Agenti, mediatori e procacciatori in prodotti finanziari</v>
          </cell>
        </row>
        <row r="962">
          <cell r="A962" t="str">
            <v>66.19.30</v>
          </cell>
          <cell r="B962" t="str">
            <v>Attività delle società fiduciarie di amministrazione</v>
          </cell>
        </row>
        <row r="963">
          <cell r="A963" t="str">
            <v>66.19.40</v>
          </cell>
          <cell r="B963" t="str">
            <v>Attività di Bancoposta</v>
          </cell>
        </row>
        <row r="964">
          <cell r="A964" t="str">
            <v>66.19.50</v>
          </cell>
          <cell r="B964" t="str">
            <v>Servizi di trasferimento di denaro (money transfer)</v>
          </cell>
        </row>
        <row r="965">
          <cell r="A965" t="str">
            <v>66.21.00</v>
          </cell>
          <cell r="B965" t="str">
            <v>Attività dei periti e liquidatori indipendenti delle assicurazioni</v>
          </cell>
        </row>
        <row r="966">
          <cell r="A966" t="str">
            <v>66.22.01</v>
          </cell>
          <cell r="B966" t="str">
            <v>Broker di assicurazioni</v>
          </cell>
        </row>
        <row r="967">
          <cell r="A967" t="str">
            <v>66.22.02</v>
          </cell>
          <cell r="B967" t="str">
            <v>Agenti di assicurazioni</v>
          </cell>
        </row>
        <row r="968">
          <cell r="A968" t="str">
            <v>66.22.03</v>
          </cell>
          <cell r="B968" t="str">
            <v>Sub-agenti di assicurazioni</v>
          </cell>
        </row>
        <row r="969">
          <cell r="A969" t="str">
            <v>66.22.04</v>
          </cell>
          <cell r="B969" t="str">
            <v>Produttori, procacciatori ed altri intermediari delle assicurazioni</v>
          </cell>
        </row>
        <row r="970">
          <cell r="A970" t="str">
            <v>66.29.01</v>
          </cell>
          <cell r="B970" t="str">
            <v>Autorità centrali di vigilanza su assicurazioni e fondi pensione</v>
          </cell>
        </row>
        <row r="971">
          <cell r="A971" t="str">
            <v>66.29.09</v>
          </cell>
          <cell r="B971" t="str">
            <v>Altre attività ausiliarie delle assicurazioni e dei fondi pensione nca</v>
          </cell>
        </row>
        <row r="972">
          <cell r="A972" t="str">
            <v>66.30.00</v>
          </cell>
          <cell r="B972" t="str">
            <v>Gestione di fondi comuni di investimento e dei fondi pensione</v>
          </cell>
        </row>
        <row r="973">
          <cell r="A973" t="str">
            <v>68.10.00</v>
          </cell>
          <cell r="B973" t="str">
            <v>Compravendita di beni immobili effettuata su beni propri</v>
          </cell>
        </row>
        <row r="974">
          <cell r="A974" t="str">
            <v>68.20.01</v>
          </cell>
          <cell r="B974" t="str">
            <v>Locazione immobiliare di beni propri o in leasing (affitto)</v>
          </cell>
        </row>
        <row r="975">
          <cell r="A975" t="str">
            <v>68.20.02</v>
          </cell>
          <cell r="B975" t="str">
            <v>Affitto di aziende</v>
          </cell>
        </row>
        <row r="976">
          <cell r="A976" t="str">
            <v>68.31.00</v>
          </cell>
          <cell r="B976" t="str">
            <v>Attività di mediazione immobiliare</v>
          </cell>
        </row>
        <row r="977">
          <cell r="A977" t="str">
            <v>68.32.00</v>
          </cell>
          <cell r="B977" t="str">
            <v>Amministrazione di condomini e gestione di beni immobili per conto terzi</v>
          </cell>
        </row>
        <row r="978">
          <cell r="A978" t="str">
            <v>69.10.10</v>
          </cell>
          <cell r="B978" t="str">
            <v>Attività degli studi legali</v>
          </cell>
        </row>
        <row r="979">
          <cell r="A979" t="str">
            <v>69.10.20</v>
          </cell>
          <cell r="B979" t="str">
            <v>Attività degli studi notarili</v>
          </cell>
        </row>
        <row r="980">
          <cell r="A980" t="str">
            <v>69.20.11</v>
          </cell>
          <cell r="B980" t="str">
            <v>Servizi forniti da dottori commercialisti</v>
          </cell>
        </row>
        <row r="981">
          <cell r="A981" t="str">
            <v>69.20.12</v>
          </cell>
          <cell r="B981" t="str">
            <v>Servizi forniti da ragionieri e periti commerciali</v>
          </cell>
        </row>
        <row r="982">
          <cell r="A982" t="str">
            <v>69.20.13</v>
          </cell>
          <cell r="B982" t="str">
            <v>Servizi forniti da revisori contabili, periti, consulenti ed altri soggetti che svolgono attività in materia di amministrazione, contabilità e tributi</v>
          </cell>
        </row>
        <row r="983">
          <cell r="A983" t="str">
            <v>69.20.14</v>
          </cell>
          <cell r="B983" t="str">
            <v>Attività svolta dai Centri di assistenza fiscale (Caf)</v>
          </cell>
        </row>
        <row r="984">
          <cell r="A984" t="str">
            <v>69.20.15</v>
          </cell>
          <cell r="B984" t="str">
            <v>Gestione ed amministrazione del personale per conto terzi</v>
          </cell>
        </row>
        <row r="985">
          <cell r="A985" t="str">
            <v>69.20.20</v>
          </cell>
          <cell r="B985" t="str">
            <v>Attività delle società di revisione e certificazione di bilanci</v>
          </cell>
        </row>
        <row r="986">
          <cell r="A986" t="str">
            <v>69.20.30</v>
          </cell>
          <cell r="B986" t="str">
            <v>Attività dei consulenti del lavoro</v>
          </cell>
        </row>
        <row r="987">
          <cell r="A987" t="str">
            <v>70.10.00</v>
          </cell>
          <cell r="B987" t="str">
            <v>Attività delle holding impegnate nelle attività gestionali (holding operative)</v>
          </cell>
        </row>
        <row r="988">
          <cell r="A988" t="str">
            <v>70.21.00</v>
          </cell>
          <cell r="B988" t="str">
            <v>Pubbliche relazioni e comunicazione</v>
          </cell>
        </row>
        <row r="989">
          <cell r="A989" t="str">
            <v>70.22.01</v>
          </cell>
          <cell r="B989" t="str">
            <v>Attività di consulenza per la gestione della logistica aziendale</v>
          </cell>
        </row>
        <row r="990">
          <cell r="A990" t="str">
            <v>70.22.09</v>
          </cell>
          <cell r="B990" t="str">
            <v>Altre attività di consulenza imprenditoriale e altra consulenza amministrativo-gestionale e pianificazione aziendale</v>
          </cell>
        </row>
        <row r="991">
          <cell r="A991" t="str">
            <v>71.11.00</v>
          </cell>
          <cell r="B991" t="str">
            <v>Attività degli studi di architettura</v>
          </cell>
        </row>
        <row r="992">
          <cell r="A992" t="str">
            <v>71.12.10</v>
          </cell>
          <cell r="B992" t="str">
            <v>Attività degli studi di ingegneria</v>
          </cell>
        </row>
        <row r="993">
          <cell r="A993" t="str">
            <v>71.12.20</v>
          </cell>
          <cell r="B993" t="str">
            <v>Servizi di progettazione di ingegneria integrata</v>
          </cell>
        </row>
        <row r="994">
          <cell r="A994" t="str">
            <v>71.12.30</v>
          </cell>
          <cell r="B994" t="str">
            <v>Attività tecniche svolte da geometri</v>
          </cell>
        </row>
        <row r="995">
          <cell r="A995" t="str">
            <v>71.12.40</v>
          </cell>
          <cell r="B995" t="str">
            <v>Attività di cartografia e aerofotogrammetria</v>
          </cell>
        </row>
        <row r="996">
          <cell r="A996" t="str">
            <v>71.12.50</v>
          </cell>
          <cell r="B996" t="str">
            <v>Attività di studio geologico e di prospezione geognostica e mineraria</v>
          </cell>
        </row>
        <row r="997">
          <cell r="A997" t="str">
            <v>71.20.10</v>
          </cell>
          <cell r="B997" t="str">
            <v>Collaudi e analisi tecniche di prodotti</v>
          </cell>
        </row>
        <row r="998">
          <cell r="A998" t="str">
            <v>71.20.21</v>
          </cell>
          <cell r="B998" t="str">
            <v>Controllo di qualità e certificazione di prodotti, processi e sistemi</v>
          </cell>
        </row>
        <row r="999">
          <cell r="A999" t="str">
            <v>71.20.22</v>
          </cell>
          <cell r="B999" t="str">
            <v>Attività per la tutela di beni di produzione controllata</v>
          </cell>
        </row>
        <row r="1000">
          <cell r="A1000" t="str">
            <v>72.11.00</v>
          </cell>
          <cell r="B1000" t="str">
            <v>Ricerca e sviluppo sperimentale nel campo delle biotecnologie</v>
          </cell>
        </row>
        <row r="1001">
          <cell r="A1001" t="str">
            <v>72.19.01</v>
          </cell>
          <cell r="B1001" t="str">
            <v>Ricerca e sviluppo sperimentale nel campo della geologia</v>
          </cell>
        </row>
        <row r="1002">
          <cell r="A1002" t="str">
            <v>72.19.09</v>
          </cell>
          <cell r="B1002" t="str">
            <v>Ricerca e sviluppo sperimentale nel campo delle altre scienze naturali e dell'ingegneria</v>
          </cell>
        </row>
        <row r="1003">
          <cell r="A1003" t="str">
            <v>72.20.00</v>
          </cell>
          <cell r="B1003" t="str">
            <v>Ricerca e sviluppo sperimentale nel campo delle scienze sociali e umanistiche</v>
          </cell>
        </row>
        <row r="1004">
          <cell r="A1004" t="str">
            <v>73.11.01</v>
          </cell>
          <cell r="B1004" t="str">
            <v>Ideazione di campagne pubblicitarie</v>
          </cell>
        </row>
        <row r="1005">
          <cell r="A1005" t="str">
            <v>73.11.02</v>
          </cell>
          <cell r="B1005" t="str">
            <v>Conduzione di campagne di marketing e altri servizi pubblicitari</v>
          </cell>
        </row>
        <row r="1006">
          <cell r="A1006" t="str">
            <v>73.12.00</v>
          </cell>
          <cell r="B1006" t="str">
            <v>Attività delle concessionarie e degli altri intermediari di servizi pubblicitari</v>
          </cell>
        </row>
        <row r="1007">
          <cell r="A1007" t="str">
            <v>73.20.00</v>
          </cell>
          <cell r="B1007" t="str">
            <v>Ricerche di mercato e sondaggi di opinione</v>
          </cell>
        </row>
        <row r="1008">
          <cell r="A1008" t="str">
            <v>74.10.10</v>
          </cell>
          <cell r="B1008" t="str">
            <v>Attività di design di moda e design industriale</v>
          </cell>
        </row>
        <row r="1009">
          <cell r="A1009" t="str">
            <v>74.10.21</v>
          </cell>
          <cell r="B1009" t="str">
            <v>Attività dei disegnatori grafici di pagine web</v>
          </cell>
        </row>
        <row r="1010">
          <cell r="A1010" t="str">
            <v>74.10.29</v>
          </cell>
          <cell r="B1010" t="str">
            <v>Altre attività dei disegnatori grafici</v>
          </cell>
        </row>
        <row r="1011">
          <cell r="A1011" t="str">
            <v>74.10.30</v>
          </cell>
          <cell r="B1011" t="str">
            <v>Attività dei disegnatori tecnici</v>
          </cell>
        </row>
        <row r="1012">
          <cell r="A1012" t="str">
            <v>74.10.90</v>
          </cell>
          <cell r="B1012" t="str">
            <v>Altre attività di design</v>
          </cell>
        </row>
        <row r="1013">
          <cell r="A1013" t="str">
            <v>74.20.11</v>
          </cell>
          <cell r="B1013" t="str">
            <v>Attività di fotoreporter</v>
          </cell>
        </row>
        <row r="1014">
          <cell r="A1014" t="str">
            <v>74.20.12</v>
          </cell>
          <cell r="B1014" t="str">
            <v>Attività di riprese aeree nel campo della fotografia</v>
          </cell>
        </row>
        <row r="1015">
          <cell r="A1015" t="str">
            <v>74.20.19</v>
          </cell>
          <cell r="B1015" t="str">
            <v>Altre attività di riprese fotografiche</v>
          </cell>
        </row>
        <row r="1016">
          <cell r="A1016" t="str">
            <v>74.20.20</v>
          </cell>
          <cell r="B1016" t="str">
            <v>Laboratori fotografici per lo sviluppo e la stampa</v>
          </cell>
        </row>
        <row r="1017">
          <cell r="A1017" t="str">
            <v>74.30.00</v>
          </cell>
          <cell r="B1017" t="str">
            <v>Traduzione e interpretariato</v>
          </cell>
        </row>
        <row r="1018">
          <cell r="A1018" t="str">
            <v>74.90.11</v>
          </cell>
          <cell r="B1018" t="str">
            <v>Consulenza agraria fornita da agronomi</v>
          </cell>
        </row>
        <row r="1019">
          <cell r="A1019" t="str">
            <v>74.90.12</v>
          </cell>
          <cell r="B1019" t="str">
            <v>Consulenza agraria fornita da agrotecnici e periti agrari</v>
          </cell>
        </row>
        <row r="1020">
          <cell r="A1020" t="str">
            <v>74.90.21</v>
          </cell>
          <cell r="B1020" t="str">
            <v>Consulenza sulla sicurezza ed igiene dei posti di lavoro</v>
          </cell>
        </row>
        <row r="1021">
          <cell r="A1021" t="str">
            <v>74.90.29</v>
          </cell>
          <cell r="B1021" t="str">
            <v>Altra attività di consulenza in materia di sicurezza</v>
          </cell>
        </row>
        <row r="1022">
          <cell r="A1022" t="str">
            <v>74.90.91</v>
          </cell>
          <cell r="B1022" t="str">
            <v>Attività tecniche svolte da periti industriali</v>
          </cell>
        </row>
        <row r="1023">
          <cell r="A1023" t="str">
            <v>74.90.92</v>
          </cell>
          <cell r="B1023" t="str">
            <v>Attività riguardanti le previsioni meteorologiche</v>
          </cell>
        </row>
        <row r="1024">
          <cell r="A1024" t="str">
            <v>74.90.93</v>
          </cell>
          <cell r="B1024" t="str">
            <v>Altre attività di consulenza tecnica nca</v>
          </cell>
        </row>
        <row r="1025">
          <cell r="A1025" t="str">
            <v>74.90.94</v>
          </cell>
          <cell r="B1025" t="str">
            <v>Agenzie ed agenti o procuratori per lo spettacolo e lo sport</v>
          </cell>
        </row>
        <row r="1026">
          <cell r="A1026" t="str">
            <v>74.90.99</v>
          </cell>
          <cell r="B1026" t="str">
            <v>Altre attività professionali nca</v>
          </cell>
        </row>
        <row r="1027">
          <cell r="A1027" t="str">
            <v>75.00.00</v>
          </cell>
          <cell r="B1027" t="str">
            <v>Servizi veterinari</v>
          </cell>
        </row>
        <row r="1028">
          <cell r="A1028" t="str">
            <v>77.11.00</v>
          </cell>
          <cell r="B1028" t="str">
            <v>Noleggio di autovetture ed autoveicoli leggeri</v>
          </cell>
        </row>
        <row r="1029">
          <cell r="A1029" t="str">
            <v>77.12.00</v>
          </cell>
          <cell r="B1029" t="str">
            <v>Noleggio di autocarri e di altri veicoli pesanti</v>
          </cell>
        </row>
        <row r="1030">
          <cell r="A1030" t="str">
            <v>77.21.01</v>
          </cell>
          <cell r="B1030" t="str">
            <v>Noleggio di biciclette</v>
          </cell>
        </row>
        <row r="1031">
          <cell r="A1031" t="str">
            <v>77.21.02</v>
          </cell>
          <cell r="B1031" t="str">
            <v>Noleggio senza equipaggio di imbarcazioni da diporto (inclusi i pedalò)</v>
          </cell>
        </row>
        <row r="1032">
          <cell r="A1032" t="str">
            <v>77.21.09</v>
          </cell>
          <cell r="B1032" t="str">
            <v>Noleggio di altre attrezzature sportive e ricreative</v>
          </cell>
        </row>
        <row r="1033">
          <cell r="A1033" t="str">
            <v>77.22.00</v>
          </cell>
          <cell r="B1033" t="str">
            <v>Noleggio di videocassette, Cd, Dvd e dischi contenenti audiovisivi o videogame</v>
          </cell>
        </row>
        <row r="1034">
          <cell r="A1034" t="str">
            <v>77.29.10</v>
          </cell>
          <cell r="B1034" t="str">
            <v>Noleggio di biancheria da tavola, da letto, da bagno e di articoli di vestiario</v>
          </cell>
        </row>
        <row r="1035">
          <cell r="A1035" t="str">
            <v>77.29.90</v>
          </cell>
          <cell r="B1035" t="str">
            <v>Noleggio di altri beni per uso personale e domestico nca (escluse le attrezzature sportive e ricreative)</v>
          </cell>
        </row>
        <row r="1036">
          <cell r="A1036" t="str">
            <v>77.31.00</v>
          </cell>
          <cell r="B1036" t="str">
            <v>Noleggio di macchine e attrezzature agricole</v>
          </cell>
        </row>
        <row r="1037">
          <cell r="A1037" t="str">
            <v>77.32.00</v>
          </cell>
          <cell r="B1037" t="str">
            <v>Noleggio di macchine e attrezzature per lavori edili e di genio civile</v>
          </cell>
        </row>
        <row r="1038">
          <cell r="A1038" t="str">
            <v>77.33.00</v>
          </cell>
          <cell r="B1038" t="str">
            <v>Noleggio di macchine e attrezzature per ufficio (inclusi i computer)</v>
          </cell>
        </row>
        <row r="1039">
          <cell r="A1039" t="str">
            <v>77.34.00</v>
          </cell>
          <cell r="B1039" t="str">
            <v>Noleggio di mezzi di trasporto marittimo e fluviale</v>
          </cell>
        </row>
        <row r="1040">
          <cell r="A1040" t="str">
            <v>77.35.00</v>
          </cell>
          <cell r="B1040" t="str">
            <v>Noleggio di mezzi di trasporto aereo</v>
          </cell>
        </row>
        <row r="1041">
          <cell r="A1041" t="str">
            <v>77.39.10</v>
          </cell>
          <cell r="B1041" t="str">
            <v>Noleggio di altri mezzi di trasporto terrestri</v>
          </cell>
        </row>
        <row r="1042">
          <cell r="A1042" t="str">
            <v>77.39.91</v>
          </cell>
          <cell r="B1042" t="str">
            <v>Noleggio di container adibiti ad alloggi o ad uffici</v>
          </cell>
        </row>
        <row r="1043">
          <cell r="A1043" t="str">
            <v>77.39.92</v>
          </cell>
          <cell r="B1043" t="str">
            <v>Noleggio di container per diverse modalità di trasporto</v>
          </cell>
        </row>
        <row r="1044">
          <cell r="A1044" t="str">
            <v>77.39.93</v>
          </cell>
          <cell r="B1044" t="str">
            <v>Noleggio senza operatore di attrezzature di sollevamento e movimentazione merci: carrelli elevatori, pallet eccetera</v>
          </cell>
        </row>
        <row r="1045">
          <cell r="A1045" t="str">
            <v>77.39.94</v>
          </cell>
          <cell r="B1045" t="str">
            <v>Noleggio di strutture ed attrezzature per manifestazioni e spettacoli: impianti luce ed audio senza operatore, palchi, stand ed addobbi luminosi</v>
          </cell>
        </row>
        <row r="1046">
          <cell r="A1046" t="str">
            <v>77.39.99</v>
          </cell>
          <cell r="B1046" t="str">
            <v>Noleggio senza operatore di altre macchine ed attrezzature nca</v>
          </cell>
        </row>
        <row r="1047">
          <cell r="A1047" t="str">
            <v>77.40.00</v>
          </cell>
          <cell r="B1047" t="str">
            <v>Concessione dei diritti di sfruttamento di proprietà intellettuale e prodotti simili (escluse le opere protette dal copyright)</v>
          </cell>
        </row>
        <row r="1048">
          <cell r="A1048" t="str">
            <v>78.10.00</v>
          </cell>
          <cell r="B1048" t="str">
            <v>Servizi di ricerca, selezione, collocamento e supporto per il ricollocamento di personale</v>
          </cell>
        </row>
        <row r="1049">
          <cell r="A1049" t="str">
            <v>78.20.00</v>
          </cell>
          <cell r="B1049" t="str">
            <v>Attività delle agenzie di fornitura di lavoro temporaneo (interinale)</v>
          </cell>
        </row>
        <row r="1050">
          <cell r="A1050" t="str">
            <v>78.30.00</v>
          </cell>
          <cell r="B1050" t="str">
            <v>Altre attività di fornitura e gestione di risorse umane (staff leasing)</v>
          </cell>
        </row>
        <row r="1051">
          <cell r="A1051" t="str">
            <v>79.11.00</v>
          </cell>
          <cell r="B1051" t="str">
            <v>Attività delle agenzie di viaggio</v>
          </cell>
        </row>
        <row r="1052">
          <cell r="A1052" t="str">
            <v>79.12.00</v>
          </cell>
          <cell r="B1052" t="str">
            <v>Attività dei tour operator</v>
          </cell>
        </row>
        <row r="1053">
          <cell r="A1053" t="str">
            <v>79.90.11</v>
          </cell>
          <cell r="B1053" t="str">
            <v>Servizi di biglietteria per eventi teatrali, sportivi ed altri eventi ricreativi e d'intrattenimento</v>
          </cell>
        </row>
        <row r="1054">
          <cell r="A1054" t="str">
            <v>79.90.19</v>
          </cell>
          <cell r="B1054" t="str">
            <v>Altri servizi di prenotazione e altre attività di assistenza turistica non svolte dalle agenzie di viaggio nca</v>
          </cell>
        </row>
        <row r="1055">
          <cell r="A1055" t="str">
            <v>79.90.20</v>
          </cell>
          <cell r="B1055" t="str">
            <v>Attività delle guide e degli accompagnatori turistici</v>
          </cell>
        </row>
        <row r="1056">
          <cell r="A1056" t="str">
            <v>80.10.00</v>
          </cell>
          <cell r="B1056" t="str">
            <v>Servizi di vigilanza privata</v>
          </cell>
        </row>
        <row r="1057">
          <cell r="A1057" t="str">
            <v>80.20.00</v>
          </cell>
          <cell r="B1057" t="str">
            <v>Servizi connessi ai sistemi di vigilanza</v>
          </cell>
        </row>
        <row r="1058">
          <cell r="A1058" t="str">
            <v>80.30.00</v>
          </cell>
          <cell r="B1058" t="str">
            <v>Servizi di investigazione privata</v>
          </cell>
        </row>
        <row r="1059">
          <cell r="A1059" t="str">
            <v>81.10.00</v>
          </cell>
          <cell r="B1059" t="str">
            <v>Servizi integrati di gestione agli edifici</v>
          </cell>
        </row>
        <row r="1060">
          <cell r="A1060" t="str">
            <v>81.21.00</v>
          </cell>
          <cell r="B1060" t="str">
            <v>Pulizia generale (non specializzata) di edifici</v>
          </cell>
        </row>
        <row r="1061">
          <cell r="A1061" t="str">
            <v>81.22.01</v>
          </cell>
          <cell r="B1061" t="str">
            <v>Attività di sterilizzazione di attrezzature medico sanitarie</v>
          </cell>
        </row>
        <row r="1062">
          <cell r="A1062" t="str">
            <v>81.22.02</v>
          </cell>
          <cell r="B1062" t="str">
            <v>Altre attività di pulizia specializzata di edifici e di impianti e macchinari industriali</v>
          </cell>
        </row>
        <row r="1063">
          <cell r="A1063" t="str">
            <v>81.29.10</v>
          </cell>
          <cell r="B1063" t="str">
            <v>Servizi di disinfestazione</v>
          </cell>
        </row>
        <row r="1064">
          <cell r="A1064" t="str">
            <v>81.29.91</v>
          </cell>
          <cell r="B1064" t="str">
            <v>Pulizia e lavaggio di aree pubbliche, rimozione di neve e ghiaccio</v>
          </cell>
        </row>
        <row r="1065">
          <cell r="A1065" t="str">
            <v>81.29.99</v>
          </cell>
          <cell r="B1065" t="str">
            <v>Altre attività di pulizia nca</v>
          </cell>
        </row>
        <row r="1066">
          <cell r="A1066" t="str">
            <v>81.30.00</v>
          </cell>
          <cell r="B1066" t="str">
            <v>Cura e manutenzione del paesaggio (inclusi parchi, giardini e aiuole)</v>
          </cell>
        </row>
        <row r="1067">
          <cell r="A1067" t="str">
            <v>82.11.01</v>
          </cell>
          <cell r="B1067" t="str">
            <v>Servizi integrati di supporto per le funzioni d'ufficio</v>
          </cell>
        </row>
        <row r="1068">
          <cell r="A1068" t="str">
            <v>82.11.02</v>
          </cell>
          <cell r="B1068" t="str">
            <v>Gestione di uffici temporanei, uffici residence</v>
          </cell>
        </row>
        <row r="1069">
          <cell r="A1069" t="str">
            <v>82.19.01</v>
          </cell>
          <cell r="B1069" t="str">
            <v>Spedizione di materiale propagandistico, compilazione e gestione di indirizzi</v>
          </cell>
        </row>
        <row r="1070">
          <cell r="A1070" t="str">
            <v>82.19.09</v>
          </cell>
          <cell r="B1070" t="str">
            <v>Servizi di fotocopiatura, preparazione di documenti e altre attività di supporto specializzate per le funzioni d'ufficio</v>
          </cell>
        </row>
        <row r="1071">
          <cell r="A1071" t="str">
            <v>82.20.00</v>
          </cell>
          <cell r="B1071" t="str">
            <v>Attività dei call center</v>
          </cell>
        </row>
        <row r="1072">
          <cell r="A1072" t="str">
            <v>82.30.00</v>
          </cell>
          <cell r="B1072" t="str">
            <v>Organizzazione di convegni e fiere</v>
          </cell>
        </row>
        <row r="1073">
          <cell r="A1073" t="str">
            <v>82.91.10</v>
          </cell>
          <cell r="B1073" t="str">
            <v>Attività di agenzie di recupero crediti</v>
          </cell>
        </row>
        <row r="1074">
          <cell r="A1074" t="str">
            <v>82.91.20</v>
          </cell>
          <cell r="B1074" t="str">
            <v>Agenzie di informazioni commerciali</v>
          </cell>
        </row>
        <row r="1075">
          <cell r="A1075" t="str">
            <v>82.92.10</v>
          </cell>
          <cell r="B1075" t="str">
            <v>Imballaggio e confezionamento di generi alimentari</v>
          </cell>
        </row>
        <row r="1076">
          <cell r="A1076" t="str">
            <v>82.92.20</v>
          </cell>
          <cell r="B1076" t="str">
            <v>Imballaggio e confezionamento di generi non alimentari</v>
          </cell>
        </row>
        <row r="1077">
          <cell r="A1077" t="str">
            <v>82.99.10</v>
          </cell>
          <cell r="B1077" t="str">
            <v>Imprese di gestione esattoriale</v>
          </cell>
        </row>
        <row r="1078">
          <cell r="A1078" t="str">
            <v>82.99.20</v>
          </cell>
          <cell r="B1078" t="str">
            <v>Agenzie di distribuzione di libri, giornali e riviste</v>
          </cell>
        </row>
        <row r="1079">
          <cell r="A1079" t="str">
            <v>82.99.30</v>
          </cell>
          <cell r="B1079" t="str">
            <v>Servizi di gestione di pubblici mercati e pese pubbliche</v>
          </cell>
        </row>
        <row r="1080">
          <cell r="A1080" t="str">
            <v>82.99.40</v>
          </cell>
          <cell r="B1080" t="str">
            <v>Richiesta certificati e disbrigo pratiche</v>
          </cell>
        </row>
        <row r="1081">
          <cell r="A1081" t="str">
            <v>82.99.91</v>
          </cell>
          <cell r="B1081" t="str">
            <v>Servizi di stenotipia</v>
          </cell>
        </row>
        <row r="1082">
          <cell r="A1082" t="str">
            <v>82.99.99</v>
          </cell>
          <cell r="B1082" t="str">
            <v>Altri servizi di sostegno alle imprese nca</v>
          </cell>
        </row>
        <row r="1083">
          <cell r="A1083" t="str">
            <v>84.11.10</v>
          </cell>
          <cell r="B1083" t="str">
            <v>Attività degli organi legislativi ed esecutivi, centrali e locali; amministrazione finanziaria; amministrazioni regionali, provinciali e comunali</v>
          </cell>
        </row>
        <row r="1084">
          <cell r="A1084" t="str">
            <v>84.11.20</v>
          </cell>
          <cell r="B1084" t="str">
            <v>Attività di pianificazione generale e servizi statistici generali</v>
          </cell>
        </row>
        <row r="1085">
          <cell r="A1085" t="str">
            <v>84.12.10</v>
          </cell>
          <cell r="B1085" t="str">
            <v>Regolamentazione dell'attività degli organismi preposti alla sanità</v>
          </cell>
        </row>
        <row r="1086">
          <cell r="A1086" t="str">
            <v>84.12.20</v>
          </cell>
          <cell r="B1086" t="str">
            <v>Regolamentazione dell'attività degli organismi preposti all'istruzione</v>
          </cell>
        </row>
        <row r="1087">
          <cell r="A1087" t="str">
            <v>84.12.30</v>
          </cell>
          <cell r="B1087" t="str">
            <v>Regolamentazione dell'attività degli organismi preposti alla gestione di progetti per l'edilizia abitativa e l'assetto del territorio e per la tutela dell'ambiente</v>
          </cell>
        </row>
        <row r="1088">
          <cell r="A1088" t="str">
            <v>84.12.40</v>
          </cell>
          <cell r="B1088" t="str">
            <v>Regolamentazione dell'attività degli organismi preposti ai servizi ricreativi, culturali e sociali vari</v>
          </cell>
        </row>
        <row r="1089">
          <cell r="A1089" t="str">
            <v>84.13.10</v>
          </cell>
          <cell r="B1089" t="str">
            <v>Regolamentazione degli affari concernenti i combustibili e l'energia</v>
          </cell>
        </row>
        <row r="1090">
          <cell r="A1090" t="str">
            <v>84.13.20</v>
          </cell>
          <cell r="B1090" t="str">
            <v>Regolamentazione degli affari e servizi concernenti l'agricoltura, silvicoltura, caccia e pesca</v>
          </cell>
        </row>
        <row r="1091">
          <cell r="A1091" t="str">
            <v>84.13.30</v>
          </cell>
          <cell r="B1091" t="str">
            <v>Regolamentazione degli affari e dei servizi concernenti le industrie estrattive e le risorse minerarie (eccetto i combustibili) le industrie manifatturiere, le costruzioni e le opere pubbliche ad eccezione delle strade e opere per la navigazione</v>
          </cell>
        </row>
        <row r="1092">
          <cell r="A1092" t="str">
            <v>84.13.40</v>
          </cell>
          <cell r="B1092" t="str">
            <v>Regolamentazione degli affari e servizi concernenti la costruzione di strade</v>
          </cell>
        </row>
        <row r="1093">
          <cell r="A1093" t="str">
            <v>84.13.50</v>
          </cell>
          <cell r="B1093" t="str">
            <v>Regolamentazione degli affari e servizi concernenti la costruzione di opere per la navigazione interna e marittima</v>
          </cell>
        </row>
        <row r="1094">
          <cell r="A1094" t="str">
            <v>84.13.60</v>
          </cell>
          <cell r="B1094" t="str">
            <v>Regolamentazione degli affari e servizi concernenti i trasporti e le comunicazioni</v>
          </cell>
        </row>
        <row r="1095">
          <cell r="A1095" t="str">
            <v>84.13.70</v>
          </cell>
          <cell r="B1095" t="str">
            <v>Regolamentazione degli affari e servizi concernenti il commercio interno</v>
          </cell>
        </row>
        <row r="1096">
          <cell r="A1096" t="str">
            <v>84.13.80</v>
          </cell>
          <cell r="B1096" t="str">
            <v>Regolamentazione degli affari e servizi concernenti il turismo</v>
          </cell>
        </row>
        <row r="1097">
          <cell r="A1097" t="str">
            <v>84.13.90</v>
          </cell>
          <cell r="B1097" t="str">
            <v>Regolamentazione di altri affari e servizi economici</v>
          </cell>
        </row>
        <row r="1098">
          <cell r="A1098" t="str">
            <v>84.21.00</v>
          </cell>
          <cell r="B1098" t="str">
            <v>Affari esteri</v>
          </cell>
        </row>
        <row r="1099">
          <cell r="A1099" t="str">
            <v>84.22.00</v>
          </cell>
          <cell r="B1099" t="str">
            <v>Difesa nazionale</v>
          </cell>
        </row>
        <row r="1100">
          <cell r="A1100" t="str">
            <v>84.23.00</v>
          </cell>
          <cell r="B1100" t="str">
            <v>Giustizia ed attività giudiziarie</v>
          </cell>
        </row>
        <row r="1101">
          <cell r="A1101" t="str">
            <v>84.24.00</v>
          </cell>
          <cell r="B1101" t="str">
            <v>Ordine pubblico e sicurezza nazionale</v>
          </cell>
        </row>
        <row r="1102">
          <cell r="A1102" t="str">
            <v>84.25.10</v>
          </cell>
          <cell r="B1102" t="str">
            <v>Attività dei vigili del fuoco</v>
          </cell>
        </row>
        <row r="1103">
          <cell r="A1103" t="str">
            <v>84.25.20</v>
          </cell>
          <cell r="B1103" t="str">
            <v>Attività di protezione civile</v>
          </cell>
        </row>
        <row r="1104">
          <cell r="A1104" t="str">
            <v>84.30.00</v>
          </cell>
          <cell r="B1104" t="str">
            <v>Assicurazione sociale obbligatoria</v>
          </cell>
        </row>
        <row r="1105">
          <cell r="A1105" t="str">
            <v>85.10.00</v>
          </cell>
          <cell r="B1105" t="str">
            <v>Istruzione di grado preparatorio: scuole dell'infanzia, scuole speciali collegate a quelle primarie</v>
          </cell>
        </row>
        <row r="1106">
          <cell r="A1106" t="str">
            <v>85.20.00</v>
          </cell>
          <cell r="B1106" t="str">
            <v>Istruzione primaria: scuole elementari</v>
          </cell>
        </row>
        <row r="1107">
          <cell r="A1107" t="str">
            <v>85.31.10</v>
          </cell>
          <cell r="B1107" t="str">
            <v>Istruzione secondaria di primo grado: scuole medie</v>
          </cell>
        </row>
        <row r="1108">
          <cell r="A1108" t="str">
            <v>85.31.20</v>
          </cell>
          <cell r="B1108" t="str">
            <v>Istruzione secondaria di secondo grado di formazione generale: licei</v>
          </cell>
        </row>
        <row r="1109">
          <cell r="A1109" t="str">
            <v>85.32.01</v>
          </cell>
          <cell r="B1109" t="str">
            <v>Scuole di vela e navigazione che rilasciano brevetti o patenti commerciali</v>
          </cell>
        </row>
        <row r="1110">
          <cell r="A1110" t="str">
            <v>85.32.02</v>
          </cell>
          <cell r="B1110" t="str">
            <v>Scuole di volo che rilasciano brevetti o patenti commerciali</v>
          </cell>
        </row>
        <row r="1111">
          <cell r="A1111" t="str">
            <v>85.32.03</v>
          </cell>
          <cell r="B1111" t="str">
            <v>Scuole di guida professionale per autisti, ad esempio di autocarri, di autobus e di pullman</v>
          </cell>
        </row>
        <row r="1112">
          <cell r="A1112" t="str">
            <v>85.32.09</v>
          </cell>
          <cell r="B1112" t="str">
            <v>Altra istruzione secondaria di secondo grado di formazione tecnica, professionale e artistica</v>
          </cell>
        </row>
        <row r="1113">
          <cell r="A1113" t="str">
            <v>85.41.00</v>
          </cell>
          <cell r="B1113" t="str">
            <v>Istruzione e formazione tecnica superiore (IFTS)</v>
          </cell>
        </row>
        <row r="1114">
          <cell r="A1114" t="str">
            <v>85.42.00</v>
          </cell>
          <cell r="B1114" t="str">
            <v>Istruzione universitaria e post-universitaria; accademie e conservatori</v>
          </cell>
        </row>
        <row r="1115">
          <cell r="A1115" t="str">
            <v>85.51.00</v>
          </cell>
          <cell r="B1115" t="str">
            <v>Corsi sportivi e ricreativi</v>
          </cell>
        </row>
        <row r="1116">
          <cell r="A1116" t="str">
            <v>85.52.01</v>
          </cell>
          <cell r="B1116" t="str">
            <v>Corsi di danza</v>
          </cell>
        </row>
        <row r="1117">
          <cell r="A1117" t="str">
            <v>85.52.09</v>
          </cell>
          <cell r="B1117" t="str">
            <v>Altra formazione culturale</v>
          </cell>
        </row>
        <row r="1118">
          <cell r="A1118" t="str">
            <v>85.53.00</v>
          </cell>
          <cell r="B1118" t="str">
            <v>Autoscuole, scuole di pilotaggio e nautiche</v>
          </cell>
        </row>
        <row r="1119">
          <cell r="A1119" t="str">
            <v>85.59.10</v>
          </cell>
          <cell r="B1119" t="str">
            <v>Università popolare</v>
          </cell>
        </row>
        <row r="1120">
          <cell r="A1120" t="str">
            <v>85.59.20</v>
          </cell>
          <cell r="B1120" t="str">
            <v>Corsi di formazione e corsi di aggiornamento professionale</v>
          </cell>
        </row>
        <row r="1121">
          <cell r="A1121" t="str">
            <v>85.59.30</v>
          </cell>
          <cell r="B1121" t="str">
            <v>Scuole e corsi di lingua</v>
          </cell>
        </row>
        <row r="1122">
          <cell r="A1122" t="str">
            <v>85.59.90</v>
          </cell>
          <cell r="B1122" t="str">
            <v>Altri servizi di istruzione nca</v>
          </cell>
        </row>
        <row r="1123">
          <cell r="A1123" t="str">
            <v>85.60.01</v>
          </cell>
          <cell r="B1123" t="str">
            <v>Consulenza scolastica e servizi di orientamento scolastico</v>
          </cell>
        </row>
        <row r="1124">
          <cell r="A1124" t="str">
            <v>85.60.09</v>
          </cell>
          <cell r="B1124" t="str">
            <v>Altre attività di supporto all'istruzione</v>
          </cell>
        </row>
        <row r="1125">
          <cell r="A1125" t="str">
            <v>86.10.10</v>
          </cell>
          <cell r="B1125" t="str">
            <v>Ospedali e case di cura generici</v>
          </cell>
        </row>
        <row r="1126">
          <cell r="A1126" t="str">
            <v>86.10.20</v>
          </cell>
          <cell r="B1126" t="str">
            <v>Ospedali e case di cura specialistici</v>
          </cell>
        </row>
        <row r="1127">
          <cell r="A1127" t="str">
            <v>86.10.30</v>
          </cell>
          <cell r="B1127" t="str">
            <v>Istituti, cliniche e policlinici universitari</v>
          </cell>
        </row>
        <row r="1128">
          <cell r="A1128" t="str">
            <v>86.10.40</v>
          </cell>
          <cell r="B1128" t="str">
            <v>Ospedali e case di cura per lunga degenza</v>
          </cell>
        </row>
        <row r="1129">
          <cell r="A1129" t="str">
            <v>86.21.00</v>
          </cell>
          <cell r="B1129" t="str">
            <v>Servizi degli studi medici di medicina generale</v>
          </cell>
        </row>
        <row r="1130">
          <cell r="A1130" t="str">
            <v>86.22.01</v>
          </cell>
          <cell r="B1130" t="str">
            <v>Prestazioni sanitarie svolte da chirurghi</v>
          </cell>
        </row>
        <row r="1131">
          <cell r="A1131" t="str">
            <v>86.22.02</v>
          </cell>
          <cell r="B1131" t="str">
            <v>Ambulatori e poliambulatori del Servizio Sanitario Nazionale</v>
          </cell>
        </row>
        <row r="1132">
          <cell r="A1132" t="str">
            <v>86.22.03</v>
          </cell>
          <cell r="B1132" t="str">
            <v>Attività dei centri di radioterapia</v>
          </cell>
        </row>
        <row r="1133">
          <cell r="A1133" t="str">
            <v>86.22.04</v>
          </cell>
          <cell r="B1133" t="str">
            <v>Attività dei centri di dialisi</v>
          </cell>
        </row>
        <row r="1134">
          <cell r="A1134" t="str">
            <v>86.22.05</v>
          </cell>
          <cell r="B1134" t="str">
            <v>Studi di omeopatia e di agopuntura</v>
          </cell>
        </row>
        <row r="1135">
          <cell r="A1135" t="str">
            <v>86.22.06</v>
          </cell>
          <cell r="B1135" t="str">
            <v>Centri di medicina estetica</v>
          </cell>
        </row>
        <row r="1136">
          <cell r="A1136" t="str">
            <v>86.22.09</v>
          </cell>
          <cell r="B1136" t="str">
            <v>Altri studi medici specialistici e poliambulatori</v>
          </cell>
        </row>
        <row r="1137">
          <cell r="A1137" t="str">
            <v>86.23.00</v>
          </cell>
          <cell r="B1137" t="str">
            <v>Attività degli studi odontoiatrici</v>
          </cell>
        </row>
        <row r="1138">
          <cell r="A1138" t="str">
            <v>86.90.11</v>
          </cell>
          <cell r="B1138" t="str">
            <v>Laboratori radiografici</v>
          </cell>
        </row>
        <row r="1139">
          <cell r="A1139" t="str">
            <v>86.90.12</v>
          </cell>
          <cell r="B1139" t="str">
            <v>Laboratori di analisi cliniche</v>
          </cell>
        </row>
        <row r="1140">
          <cell r="A1140" t="str">
            <v>86.90.13</v>
          </cell>
          <cell r="B1140" t="str">
            <v>Laboratori di igiene e profilassi</v>
          </cell>
        </row>
        <row r="1141">
          <cell r="A1141" t="str">
            <v>86.90.21</v>
          </cell>
          <cell r="B1141" t="str">
            <v>Fisioterapia</v>
          </cell>
        </row>
        <row r="1142">
          <cell r="A1142" t="str">
            <v>86.90.29</v>
          </cell>
          <cell r="B1142" t="str">
            <v>Altre attività paramediche indipendenti nca</v>
          </cell>
        </row>
        <row r="1143">
          <cell r="A1143" t="str">
            <v>86.90.30</v>
          </cell>
          <cell r="B1143" t="str">
            <v>Attività svolta da psicologi</v>
          </cell>
        </row>
        <row r="1144">
          <cell r="A1144" t="str">
            <v>86.90.41</v>
          </cell>
          <cell r="B1144" t="str">
            <v>Attività degli ambulatori tricologici</v>
          </cell>
        </row>
        <row r="1145">
          <cell r="A1145" t="str">
            <v>86.90.42</v>
          </cell>
          <cell r="B1145" t="str">
            <v>Servizi di ambulanza, delle banche del sangue e altri servizi sanitari nca</v>
          </cell>
        </row>
        <row r="1146">
          <cell r="A1146" t="str">
            <v>87.10.00</v>
          </cell>
          <cell r="B1146" t="str">
            <v>Strutture di assistenza infermieristica residenziale per anziani</v>
          </cell>
        </row>
        <row r="1147">
          <cell r="A1147" t="str">
            <v>87.20.00</v>
          </cell>
          <cell r="B1147" t="str">
            <v>Strutture di assistenza residenziale per persone affette da ritardi mentali, disturbi mentali o che abusano di sostanze stupefacenti</v>
          </cell>
        </row>
        <row r="1148">
          <cell r="A1148" t="str">
            <v>87.30.00</v>
          </cell>
          <cell r="B1148" t="str">
            <v>Strutture di assistenza residenziale per anziani e disabili</v>
          </cell>
        </row>
        <row r="1149">
          <cell r="A1149" t="str">
            <v>87.90.00</v>
          </cell>
          <cell r="B1149" t="str">
            <v>Altre strutture di assistenza sociale residenziale</v>
          </cell>
        </row>
        <row r="1150">
          <cell r="A1150" t="str">
            <v>88.10.00</v>
          </cell>
          <cell r="B1150" t="str">
            <v>Assistenza sociale non residenziale per anziani e disabili</v>
          </cell>
        </row>
        <row r="1151">
          <cell r="A1151" t="str">
            <v>88.91.00</v>
          </cell>
          <cell r="B1151" t="str">
            <v>Servizi di asili nido; assistenza diurna per minori disabili</v>
          </cell>
        </row>
        <row r="1152">
          <cell r="A1152" t="str">
            <v>88.99.00</v>
          </cell>
          <cell r="B1152" t="str">
            <v>Altre attività di assistenza sociale non residenziale nca</v>
          </cell>
        </row>
        <row r="1153">
          <cell r="A1153" t="str">
            <v>90.01.01</v>
          </cell>
          <cell r="B1153" t="str">
            <v>Attività nel campo della recitazione</v>
          </cell>
        </row>
        <row r="1154">
          <cell r="A1154" t="str">
            <v>90.01.09</v>
          </cell>
          <cell r="B1154" t="str">
            <v>Altre rappresentazioni artistiche</v>
          </cell>
        </row>
        <row r="1155">
          <cell r="A1155" t="str">
            <v>90.02.01</v>
          </cell>
          <cell r="B1155" t="str">
            <v>Noleggio con operatore di strutture ed attrezzature per manifestazioni e spettacoli</v>
          </cell>
        </row>
        <row r="1156">
          <cell r="A1156" t="str">
            <v>90.02.02</v>
          </cell>
          <cell r="B1156" t="str">
            <v>Attività nel campo della regia</v>
          </cell>
        </row>
        <row r="1157">
          <cell r="A1157" t="str">
            <v>90.02.09</v>
          </cell>
          <cell r="B1157" t="str">
            <v>Altre attività di supporto alle rappresentazioni artistiche</v>
          </cell>
        </row>
        <row r="1158">
          <cell r="A1158" t="str">
            <v>90.03.01</v>
          </cell>
          <cell r="B1158" t="str">
            <v>Attività dei giornalisti indipendenti</v>
          </cell>
        </row>
        <row r="1159">
          <cell r="A1159" t="str">
            <v>90.03.02</v>
          </cell>
          <cell r="B1159" t="str">
            <v>Attività di conservazione e restauro di opere d'arte</v>
          </cell>
        </row>
        <row r="1160">
          <cell r="A1160" t="str">
            <v>90.03.09</v>
          </cell>
          <cell r="B1160" t="str">
            <v>Altre creazioni artistiche e letterarie</v>
          </cell>
        </row>
        <row r="1161">
          <cell r="A1161" t="str">
            <v>90.04.00</v>
          </cell>
          <cell r="B1161" t="str">
            <v>Gestione di teatri, sale da concerto e altre strutture artistiche</v>
          </cell>
        </row>
        <row r="1162">
          <cell r="A1162" t="str">
            <v>91.01.00</v>
          </cell>
          <cell r="B1162" t="str">
            <v>Attività di biblioteche ed archivi</v>
          </cell>
        </row>
        <row r="1163">
          <cell r="A1163" t="str">
            <v>91.02.00</v>
          </cell>
          <cell r="B1163" t="str">
            <v>Attività di musei</v>
          </cell>
        </row>
        <row r="1164">
          <cell r="A1164" t="str">
            <v>91.03.00</v>
          </cell>
          <cell r="B1164" t="str">
            <v>Gestione di luoghi e monumenti storici e attrazioni simili</v>
          </cell>
        </row>
        <row r="1165">
          <cell r="A1165" t="str">
            <v>91.04.00</v>
          </cell>
          <cell r="B1165" t="str">
            <v>Attività degli orti botanici, dei giardini zoologici e delle riserve naturali</v>
          </cell>
        </row>
        <row r="1166">
          <cell r="A1166" t="str">
            <v>92.00.01</v>
          </cell>
          <cell r="B1166" t="str">
            <v>Ricevitorie del Lotto, SuperEnalotto, Totocalcio eccetera</v>
          </cell>
        </row>
        <row r="1167">
          <cell r="A1167" t="str">
            <v>92.00.02</v>
          </cell>
          <cell r="B1167" t="str">
            <v>Gestione di apparecchi che consentono vincite in denaro funzionanti a moneta o a gettone</v>
          </cell>
        </row>
        <row r="1168">
          <cell r="A1168" t="str">
            <v>92.00.09</v>
          </cell>
          <cell r="B1168" t="str">
            <v>Altre attività connesse con le lotterie e le scommesse</v>
          </cell>
        </row>
        <row r="1169">
          <cell r="A1169" t="str">
            <v>93.11.10</v>
          </cell>
          <cell r="B1169" t="str">
            <v>Gestione di stadi</v>
          </cell>
        </row>
        <row r="1170">
          <cell r="A1170" t="str">
            <v>93.11.20</v>
          </cell>
          <cell r="B1170" t="str">
            <v>Gestione di piscine</v>
          </cell>
        </row>
        <row r="1171">
          <cell r="A1171" t="str">
            <v>93.11.30</v>
          </cell>
          <cell r="B1171" t="str">
            <v>Gestione di impianti sportivi polivalenti</v>
          </cell>
        </row>
        <row r="1172">
          <cell r="A1172" t="str">
            <v>93.11.90</v>
          </cell>
          <cell r="B1172" t="str">
            <v>Gestione di altri impianti sportivi nca</v>
          </cell>
        </row>
        <row r="1173">
          <cell r="A1173" t="str">
            <v>93.12.00</v>
          </cell>
          <cell r="B1173" t="str">
            <v>Attività di club sportivi</v>
          </cell>
        </row>
        <row r="1174">
          <cell r="A1174" t="str">
            <v>93.13.00</v>
          </cell>
          <cell r="B1174" t="str">
            <v>Gestione di palestre</v>
          </cell>
        </row>
        <row r="1175">
          <cell r="A1175" t="str">
            <v>93.19.10</v>
          </cell>
          <cell r="B1175" t="str">
            <v>Enti e organizzazioni sportive, promozione di eventi sportivi</v>
          </cell>
        </row>
        <row r="1176">
          <cell r="A1176" t="str">
            <v>93.19.91</v>
          </cell>
          <cell r="B1176" t="str">
            <v>Ricarica di bombole per attività subacquee</v>
          </cell>
        </row>
        <row r="1177">
          <cell r="A1177" t="str">
            <v>93.19.92</v>
          </cell>
          <cell r="B1177" t="str">
            <v>Attività delle guide alpine</v>
          </cell>
        </row>
        <row r="1178">
          <cell r="A1178" t="str">
            <v>93.19.99</v>
          </cell>
          <cell r="B1178" t="str">
            <v>Altre attività sportive nca</v>
          </cell>
        </row>
        <row r="1179">
          <cell r="A1179" t="str">
            <v>93.21.00</v>
          </cell>
          <cell r="B1179" t="str">
            <v>Parchi di divertimento e parchi tematici</v>
          </cell>
        </row>
        <row r="1180">
          <cell r="A1180" t="str">
            <v>93.29.10</v>
          </cell>
          <cell r="B1180" t="str">
            <v>Discoteche, sale da ballo night-club e simili</v>
          </cell>
        </row>
        <row r="1181">
          <cell r="A1181" t="str">
            <v>93.29.20</v>
          </cell>
          <cell r="B1181" t="str">
            <v>Gestione di stabilimenti balneari: marittimi, lacuali e fluviali</v>
          </cell>
        </row>
        <row r="1182">
          <cell r="A1182" t="str">
            <v>93.29.30</v>
          </cell>
          <cell r="B1182" t="str">
            <v>Sale giochi e biliardi</v>
          </cell>
        </row>
        <row r="1183">
          <cell r="A1183" t="str">
            <v>93.29.90</v>
          </cell>
          <cell r="B1183" t="str">
            <v>Altre attività di intrattenimento e di divertimento nca</v>
          </cell>
        </row>
        <row r="1184">
          <cell r="A1184" t="str">
            <v>94.11.00</v>
          </cell>
          <cell r="B1184" t="str">
            <v>Attività di organizzazione di datori di lavoro, federazioni di industria, commercio, artigianato e servizi, associazioni, unioni, federazioni fra istituzioni</v>
          </cell>
        </row>
        <row r="1185">
          <cell r="A1185" t="str">
            <v>94.12.10</v>
          </cell>
          <cell r="B1185" t="str">
            <v>Attività di federazioni e consigli di ordini e collegi professionali</v>
          </cell>
        </row>
        <row r="1186">
          <cell r="A1186" t="str">
            <v>94.12.20</v>
          </cell>
          <cell r="B1186" t="str">
            <v>Attività di associazioni professionali</v>
          </cell>
        </row>
        <row r="1187">
          <cell r="A1187" t="str">
            <v>94.20.00</v>
          </cell>
          <cell r="B1187" t="str">
            <v>Attività dei sindacati di lavoratori dipendenti</v>
          </cell>
        </row>
        <row r="1188">
          <cell r="A1188" t="str">
            <v>94.91.00</v>
          </cell>
          <cell r="B1188" t="str">
            <v>Attività delle organizzazioni religiose nell'esercizio del culto</v>
          </cell>
        </row>
        <row r="1189">
          <cell r="A1189" t="str">
            <v>94.92.00</v>
          </cell>
          <cell r="B1189" t="str">
            <v>Attività dei partiti e delle associazioni politiche</v>
          </cell>
        </row>
        <row r="1190">
          <cell r="A1190" t="str">
            <v>94.99.10</v>
          </cell>
          <cell r="B1190" t="str">
            <v>Attività di organizzazioni per la tutela degli interessi e dei diritti dei cittadini</v>
          </cell>
        </row>
        <row r="1191">
          <cell r="A1191" t="str">
            <v>94.99.20</v>
          </cell>
          <cell r="B1191" t="str">
            <v>Attività di organizzazioni che perseguono fini culturali, ricreativi e la coltivazione di hobby</v>
          </cell>
        </row>
        <row r="1192">
          <cell r="A1192" t="str">
            <v>94.99.30</v>
          </cell>
          <cell r="B1192" t="str">
            <v>Attività di organizzazioni patriottiche e associazioni combattentistiche</v>
          </cell>
        </row>
        <row r="1193">
          <cell r="A1193" t="str">
            <v>94.99.40</v>
          </cell>
          <cell r="B1193" t="str">
            <v>Attività di organizzazioni per la cooperazione e la solidarietà internazionale</v>
          </cell>
        </row>
        <row r="1194">
          <cell r="A1194" t="str">
            <v>94.99.50</v>
          </cell>
          <cell r="B1194" t="str">
            <v>Attività di organizzazioni per la filantropia</v>
          </cell>
        </row>
        <row r="1195">
          <cell r="A1195" t="str">
            <v>94.99.60</v>
          </cell>
          <cell r="B1195" t="str">
            <v>Attività di organizzazioni per la promozione e la difesa degli animali e dell'ambiente</v>
          </cell>
        </row>
        <row r="1196">
          <cell r="A1196" t="str">
            <v>94.99.90</v>
          </cell>
          <cell r="B1196" t="str">
            <v>Attività di altre organizzazioni associative nca</v>
          </cell>
        </row>
        <row r="1197">
          <cell r="A1197" t="str">
            <v>95.11.00</v>
          </cell>
          <cell r="B1197" t="str">
            <v>Riparazione e manutenzione di computer e periferiche</v>
          </cell>
        </row>
        <row r="1198">
          <cell r="A1198" t="str">
            <v>95.12.01</v>
          </cell>
          <cell r="B1198" t="str">
            <v>Riparazione e manutenzione di telefoni fissi, cordless e cellulari</v>
          </cell>
        </row>
        <row r="1199">
          <cell r="A1199" t="str">
            <v>95.12.09</v>
          </cell>
          <cell r="B1199" t="str">
            <v>Riparazione e manutenzione di altre apparecchiature per le comunicazioni</v>
          </cell>
        </row>
        <row r="1200">
          <cell r="A1200" t="str">
            <v>95.21.00</v>
          </cell>
          <cell r="B1200" t="str">
            <v>Riparazione di prodotti elettronici di consumo audio e video</v>
          </cell>
        </row>
        <row r="1201">
          <cell r="A1201" t="str">
            <v>95.22.01</v>
          </cell>
          <cell r="B1201" t="str">
            <v>Riparazione di elettrodomestici e di articoli per la casa</v>
          </cell>
        </row>
        <row r="1202">
          <cell r="A1202" t="str">
            <v>95.22.02</v>
          </cell>
          <cell r="B1202" t="str">
            <v>Riparazione di articoli per il giardinaggio</v>
          </cell>
        </row>
        <row r="1203">
          <cell r="A1203" t="str">
            <v>95.23.00</v>
          </cell>
          <cell r="B1203" t="str">
            <v>Riparazione di calzature e articoli da viaggio in pelle, cuoio o in altri materiali simili</v>
          </cell>
        </row>
        <row r="1204">
          <cell r="A1204" t="str">
            <v>95.24.01</v>
          </cell>
          <cell r="B1204" t="str">
            <v>Riparazione di mobili e di oggetti di arredamento</v>
          </cell>
        </row>
        <row r="1205">
          <cell r="A1205" t="str">
            <v>95.24.02</v>
          </cell>
          <cell r="B1205" t="str">
            <v>Laboratori di tappezzeria</v>
          </cell>
        </row>
        <row r="1206">
          <cell r="A1206" t="str">
            <v>95.25.00</v>
          </cell>
          <cell r="B1206" t="str">
            <v>Riparazione di orologi e di gioielli</v>
          </cell>
        </row>
        <row r="1207">
          <cell r="A1207" t="str">
            <v>95.29.01</v>
          </cell>
          <cell r="B1207" t="str">
            <v>Riparazione di strumenti musicali</v>
          </cell>
        </row>
        <row r="1208">
          <cell r="A1208" t="str">
            <v>95.29.02</v>
          </cell>
          <cell r="B1208" t="str">
            <v>Riparazione di articoli sportivi (escluse le armi sportive) e attrezzature da campeggio (incluse le biciclette)</v>
          </cell>
        </row>
        <row r="1209">
          <cell r="A1209" t="str">
            <v>95.29.03</v>
          </cell>
          <cell r="B1209" t="str">
            <v>Modifica e riparazione di articoli di vestiario non effettuate dalle sartorie</v>
          </cell>
        </row>
        <row r="1210">
          <cell r="A1210" t="str">
            <v>95.29.04</v>
          </cell>
          <cell r="B1210" t="str">
            <v>Servizi di riparazioni rapide, duplicazione chiavi, affilatura coltelli, stampa immediata su articoli tessili, incisioni rapide su metallo non prezioso</v>
          </cell>
        </row>
        <row r="1211">
          <cell r="A1211" t="str">
            <v>95.29.09</v>
          </cell>
          <cell r="B1211" t="str">
            <v>Riparazione di altri beni di consumo per uso personale e per la casa nca</v>
          </cell>
        </row>
        <row r="1212">
          <cell r="A1212" t="str">
            <v>96.01.10</v>
          </cell>
          <cell r="B1212" t="str">
            <v>Attività delle lavanderie industriali</v>
          </cell>
        </row>
        <row r="1213">
          <cell r="A1213" t="str">
            <v>96.01.20</v>
          </cell>
          <cell r="B1213" t="str">
            <v>Altre lavanderie, tintorie</v>
          </cell>
        </row>
        <row r="1214">
          <cell r="A1214" t="str">
            <v>96.02.01</v>
          </cell>
          <cell r="B1214" t="str">
            <v>Servizi dei saloni di barbiere e parrucchiere</v>
          </cell>
        </row>
        <row r="1215">
          <cell r="A1215" t="str">
            <v>96.02.02</v>
          </cell>
          <cell r="B1215" t="str">
            <v>Servizi degli istituti di bellezza</v>
          </cell>
        </row>
        <row r="1216">
          <cell r="A1216" t="str">
            <v>96.02.03</v>
          </cell>
          <cell r="B1216" t="str">
            <v>Servizi di manicure e pedicure</v>
          </cell>
        </row>
        <row r="1217">
          <cell r="A1217" t="str">
            <v>96.03.00</v>
          </cell>
          <cell r="B1217" t="str">
            <v>Servizi di pompe funebri e attività connesse</v>
          </cell>
        </row>
        <row r="1218">
          <cell r="A1218" t="str">
            <v>96.04.10</v>
          </cell>
          <cell r="B1218" t="str">
            <v>Servizi di centri per il benessere fisico (esclusi gli stabilimenti termali)</v>
          </cell>
        </row>
        <row r="1219">
          <cell r="A1219" t="str">
            <v>96.04.20</v>
          </cell>
          <cell r="B1219" t="str">
            <v>Stabilimenti termali</v>
          </cell>
        </row>
        <row r="1220">
          <cell r="A1220" t="str">
            <v>96.09.01</v>
          </cell>
          <cell r="B1220" t="str">
            <v>Attività di sgombero di cantine, solai e garage</v>
          </cell>
        </row>
        <row r="1221">
          <cell r="A1221" t="str">
            <v>96.09.02</v>
          </cell>
          <cell r="B1221" t="str">
            <v>Attività di tatuaggio e piercing</v>
          </cell>
        </row>
        <row r="1222">
          <cell r="A1222" t="str">
            <v>96.09.03</v>
          </cell>
          <cell r="B1222" t="str">
            <v>Agenzie matrimoniali e d'incontro</v>
          </cell>
        </row>
        <row r="1223">
          <cell r="A1223" t="str">
            <v>96.09.04</v>
          </cell>
          <cell r="B1223" t="str">
            <v>Servizi di cura degli animali da compagnia (esclusi i servizi veterinari)</v>
          </cell>
        </row>
        <row r="1224">
          <cell r="A1224" t="str">
            <v>96.09.05</v>
          </cell>
          <cell r="B1224" t="str">
            <v>Organizzazione di feste e cerimonie</v>
          </cell>
        </row>
        <row r="1225">
          <cell r="A1225" t="str">
            <v>96.09.09</v>
          </cell>
          <cell r="B1225" t="str">
            <v>Altre attività di servizi per la persona nca</v>
          </cell>
        </row>
        <row r="1226">
          <cell r="A1226" t="str">
            <v>97.00.00</v>
          </cell>
          <cell r="B1226" t="str">
            <v>Attività di famiglie e convivenze come datori di lavoro per personale domestico</v>
          </cell>
        </row>
        <row r="1227">
          <cell r="A1227" t="str">
            <v>98.10.00</v>
          </cell>
          <cell r="B1227" t="str">
            <v>Produzione di beni indifferenziati per uso proprio da parte di famiglie e convivenze</v>
          </cell>
        </row>
        <row r="1228">
          <cell r="A1228" t="str">
            <v>98.20.00</v>
          </cell>
          <cell r="B1228" t="str">
            <v>Produzione di servizi indifferenziati per uso proprio da parte di famiglie e convivenze</v>
          </cell>
        </row>
        <row r="1229">
          <cell r="A1229" t="str">
            <v>99.00.00</v>
          </cell>
          <cell r="B1229" t="str">
            <v>Organizzazioni ed organismi extraterritoriali</v>
          </cell>
        </row>
      </sheetData>
      <sheetData sheetId="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U199"/>
  <sheetViews>
    <sheetView tabSelected="1" zoomScale="60" zoomScaleNormal="60" workbookViewId="0">
      <selection activeCell="S36" sqref="S36"/>
    </sheetView>
  </sheetViews>
  <sheetFormatPr defaultRowHeight="15" x14ac:dyDescent="0.25"/>
  <cols>
    <col min="1" max="2" width="9.140625" style="27"/>
    <col min="3" max="3" width="25.42578125" style="27" bestFit="1" customWidth="1"/>
    <col min="4" max="4" width="9.140625" style="27"/>
    <col min="5" max="5" width="30.7109375" style="27" customWidth="1"/>
    <col min="6" max="6" width="15.7109375" style="27" customWidth="1"/>
    <col min="7" max="7" width="25.140625" style="27" customWidth="1"/>
    <col min="8" max="8" width="26.85546875" style="27" customWidth="1"/>
    <col min="9" max="10" width="25.7109375" style="27" customWidth="1"/>
    <col min="11" max="11" width="27.42578125" style="27" customWidth="1"/>
    <col min="12" max="12" width="15.7109375" style="27" customWidth="1"/>
    <col min="13" max="13" width="14.7109375" style="27" customWidth="1"/>
    <col min="14" max="15" width="20.7109375" style="27" customWidth="1"/>
    <col min="16" max="18" width="15.7109375" style="27" customWidth="1"/>
    <col min="19" max="19" width="30.42578125" style="27" customWidth="1"/>
    <col min="20" max="20" width="32.42578125" style="27" customWidth="1"/>
    <col min="21" max="24" width="15.7109375" style="27" customWidth="1"/>
    <col min="25" max="38" width="9.140625" style="27" hidden="1" customWidth="1"/>
    <col min="39" max="52" width="0" style="27" hidden="1" customWidth="1"/>
    <col min="53" max="16384" width="9.140625" style="27"/>
  </cols>
  <sheetData>
    <row r="1" spans="1:25" ht="21.75" thickBot="1" x14ac:dyDescent="0.4">
      <c r="A1" s="1" t="s">
        <v>0</v>
      </c>
      <c r="B1" s="782" t="s">
        <v>1</v>
      </c>
      <c r="C1" s="783"/>
      <c r="D1" s="783"/>
      <c r="E1" s="783"/>
      <c r="F1" s="783"/>
      <c r="G1" s="783"/>
      <c r="H1" s="783"/>
      <c r="I1" s="783"/>
      <c r="J1" s="783"/>
      <c r="K1" s="783"/>
      <c r="L1" s="783"/>
      <c r="M1" s="783"/>
      <c r="N1" s="783"/>
      <c r="O1" s="783"/>
      <c r="P1" s="783"/>
      <c r="Q1" s="783"/>
      <c r="R1" s="783"/>
      <c r="S1" s="783"/>
      <c r="T1" s="783"/>
      <c r="U1" s="783"/>
      <c r="V1" s="783"/>
      <c r="W1" s="783"/>
      <c r="X1" s="784"/>
      <c r="Y1" s="2"/>
    </row>
    <row r="2" spans="1:25" ht="24.95" customHeight="1" thickBot="1" x14ac:dyDescent="0.3">
      <c r="A2" s="728" t="s">
        <v>2</v>
      </c>
      <c r="B2" s="710" t="s">
        <v>3</v>
      </c>
      <c r="C2" s="710"/>
      <c r="D2" s="710"/>
      <c r="E2" s="711"/>
      <c r="F2" s="731" t="s">
        <v>4</v>
      </c>
      <c r="G2" s="732"/>
      <c r="H2" s="733"/>
      <c r="I2" s="749" t="s">
        <v>5</v>
      </c>
      <c r="J2" s="750"/>
      <c r="K2" s="751"/>
      <c r="L2" s="731" t="s">
        <v>6</v>
      </c>
      <c r="M2" s="733"/>
      <c r="N2" s="739" t="s">
        <v>7</v>
      </c>
      <c r="O2" s="740"/>
      <c r="P2" s="954" t="s">
        <v>8</v>
      </c>
      <c r="Q2" s="967" t="s">
        <v>289</v>
      </c>
      <c r="R2" s="966"/>
      <c r="S2" s="966"/>
      <c r="T2" s="968"/>
      <c r="U2" s="969"/>
      <c r="V2" s="969"/>
      <c r="W2" s="969"/>
      <c r="X2" s="970"/>
      <c r="Y2" s="2"/>
    </row>
    <row r="3" spans="1:25" ht="15.75" thickBot="1" x14ac:dyDescent="0.3">
      <c r="A3" s="729"/>
      <c r="B3" s="716"/>
      <c r="C3" s="716"/>
      <c r="D3" s="716"/>
      <c r="E3" s="717"/>
      <c r="F3" s="734"/>
      <c r="G3" s="735"/>
      <c r="H3" s="736"/>
      <c r="I3" s="355" t="s">
        <v>10</v>
      </c>
      <c r="J3" s="752" t="s">
        <v>11</v>
      </c>
      <c r="K3" s="753"/>
      <c r="L3" s="734"/>
      <c r="M3" s="736"/>
      <c r="N3" s="501" t="s">
        <v>12</v>
      </c>
      <c r="O3" s="356" t="s">
        <v>13</v>
      </c>
      <c r="P3" s="955"/>
      <c r="Q3" s="502" t="s">
        <v>14</v>
      </c>
      <c r="R3" s="503" t="s">
        <v>15</v>
      </c>
      <c r="S3" s="787" t="s">
        <v>47</v>
      </c>
      <c r="T3" s="788"/>
      <c r="U3" s="787" t="s">
        <v>48</v>
      </c>
      <c r="V3" s="791"/>
      <c r="W3" s="793" t="s">
        <v>49</v>
      </c>
      <c r="X3" s="791"/>
      <c r="Y3" s="2"/>
    </row>
    <row r="4" spans="1:25" ht="39.75" customHeight="1" thickBot="1" x14ac:dyDescent="0.3">
      <c r="A4" s="729"/>
      <c r="B4" s="799"/>
      <c r="C4" s="799"/>
      <c r="D4" s="799"/>
      <c r="E4" s="800"/>
      <c r="F4" s="801"/>
      <c r="G4" s="802"/>
      <c r="H4" s="803"/>
      <c r="I4" s="44"/>
      <c r="J4" s="804"/>
      <c r="K4" s="805"/>
      <c r="L4" s="737"/>
      <c r="M4" s="738"/>
      <c r="N4" s="495"/>
      <c r="O4" s="3" t="str">
        <f>IFERROR(VLOOKUP(N4,[1]ATECO2007!A3:B1229,2,0),"")</f>
        <v/>
      </c>
      <c r="P4" s="45"/>
      <c r="Q4" s="28">
        <f>IF(V16=0,V5,V16+V6)</f>
        <v>0</v>
      </c>
      <c r="R4" s="47" t="s">
        <v>16</v>
      </c>
      <c r="S4" s="789"/>
      <c r="T4" s="790"/>
      <c r="U4" s="789"/>
      <c r="V4" s="792"/>
      <c r="W4" s="794"/>
      <c r="X4" s="792"/>
      <c r="Y4" s="2"/>
    </row>
    <row r="5" spans="1:25" ht="20.100000000000001" customHeight="1" thickBot="1" x14ac:dyDescent="0.3">
      <c r="A5" s="729"/>
      <c r="B5" s="4"/>
      <c r="C5" s="4"/>
      <c r="D5" s="4"/>
      <c r="E5" s="4"/>
      <c r="F5" s="4"/>
      <c r="G5" s="4"/>
      <c r="H5" s="4"/>
      <c r="I5" s="4"/>
      <c r="J5" s="4"/>
      <c r="K5" s="4"/>
      <c r="L5" s="4"/>
      <c r="M5" s="4"/>
      <c r="N5" s="4"/>
      <c r="O5" s="4"/>
      <c r="P5" s="4"/>
      <c r="Q5" s="4"/>
      <c r="R5" s="5"/>
      <c r="S5" s="956" t="s">
        <v>29</v>
      </c>
      <c r="T5" s="957"/>
      <c r="U5" s="508" t="s">
        <v>30</v>
      </c>
      <c r="V5" s="505"/>
      <c r="W5" s="506"/>
      <c r="X5" s="504"/>
    </row>
    <row r="6" spans="1:25" ht="20.100000000000001" customHeight="1" thickBot="1" x14ac:dyDescent="0.3">
      <c r="A6" s="729"/>
      <c r="B6" s="709" t="s">
        <v>17</v>
      </c>
      <c r="C6" s="710"/>
      <c r="D6" s="710"/>
      <c r="E6" s="711"/>
      <c r="F6" s="6" t="s">
        <v>18</v>
      </c>
      <c r="G6" s="739" t="s">
        <v>19</v>
      </c>
      <c r="H6" s="740"/>
      <c r="I6" s="7" t="s">
        <v>20</v>
      </c>
      <c r="J6" s="754" t="s">
        <v>21</v>
      </c>
      <c r="K6" s="755"/>
      <c r="L6" s="754" t="s">
        <v>22</v>
      </c>
      <c r="M6" s="755"/>
      <c r="N6" s="8" t="s">
        <v>23</v>
      </c>
      <c r="O6" s="9" t="s">
        <v>24</v>
      </c>
      <c r="P6" s="973" t="s">
        <v>25</v>
      </c>
      <c r="Q6" s="973"/>
      <c r="R6" s="740"/>
      <c r="S6" s="958" t="s">
        <v>279</v>
      </c>
      <c r="T6" s="959"/>
      <c r="U6" s="15" t="s">
        <v>30</v>
      </c>
      <c r="V6" s="46"/>
      <c r="W6" s="507"/>
      <c r="X6" s="18"/>
    </row>
    <row r="7" spans="1:25" ht="20.100000000000001" customHeight="1" thickBot="1" x14ac:dyDescent="0.3">
      <c r="A7" s="729"/>
      <c r="B7" s="712"/>
      <c r="C7" s="713"/>
      <c r="D7" s="713"/>
      <c r="E7" s="714"/>
      <c r="F7" s="10">
        <v>1</v>
      </c>
      <c r="G7" s="718" t="s">
        <v>26</v>
      </c>
      <c r="H7" s="719"/>
      <c r="I7" s="11" t="s">
        <v>27</v>
      </c>
      <c r="J7" s="720"/>
      <c r="K7" s="720"/>
      <c r="L7" s="721" t="s">
        <v>28</v>
      </c>
      <c r="M7" s="722"/>
      <c r="N7" s="12"/>
      <c r="O7" s="13">
        <f>J7*0.187*10^-3</f>
        <v>0</v>
      </c>
      <c r="P7" s="945">
        <f>SUM(O7:O22)-O18-O20</f>
        <v>0</v>
      </c>
      <c r="Q7" s="946"/>
      <c r="R7" s="947"/>
      <c r="S7" s="937" t="s">
        <v>290</v>
      </c>
      <c r="T7" s="938"/>
      <c r="U7" s="22" t="s">
        <v>30</v>
      </c>
      <c r="V7" s="509">
        <f>V5-V6</f>
        <v>0</v>
      </c>
      <c r="W7" s="507"/>
      <c r="X7" s="18"/>
    </row>
    <row r="8" spans="1:25" ht="20.100000000000001" customHeight="1" x14ac:dyDescent="0.25">
      <c r="A8" s="729"/>
      <c r="B8" s="712"/>
      <c r="C8" s="713"/>
      <c r="D8" s="713"/>
      <c r="E8" s="714"/>
      <c r="F8" s="14">
        <v>2</v>
      </c>
      <c r="G8" s="702" t="s">
        <v>31</v>
      </c>
      <c r="H8" s="703"/>
      <c r="I8" s="15" t="s">
        <v>32</v>
      </c>
      <c r="J8" s="723"/>
      <c r="K8" s="723"/>
      <c r="L8" s="700" t="s">
        <v>311</v>
      </c>
      <c r="M8" s="701"/>
      <c r="N8" s="16">
        <v>8360</v>
      </c>
      <c r="O8" s="17">
        <f>J8*N8*10^-7</f>
        <v>0</v>
      </c>
      <c r="P8" s="948"/>
      <c r="Q8" s="949"/>
      <c r="R8" s="949"/>
      <c r="S8" s="939" t="s">
        <v>291</v>
      </c>
      <c r="T8" s="940"/>
      <c r="U8" s="508" t="s">
        <v>30</v>
      </c>
      <c r="V8" s="505"/>
      <c r="W8" s="540"/>
      <c r="X8" s="505"/>
    </row>
    <row r="9" spans="1:25" ht="20.100000000000001" customHeight="1" x14ac:dyDescent="0.25">
      <c r="A9" s="729"/>
      <c r="B9" s="712"/>
      <c r="C9" s="713"/>
      <c r="D9" s="713"/>
      <c r="E9" s="714"/>
      <c r="F9" s="14">
        <v>3</v>
      </c>
      <c r="G9" s="702" t="s">
        <v>53</v>
      </c>
      <c r="H9" s="703"/>
      <c r="I9" s="15" t="s">
        <v>27</v>
      </c>
      <c r="J9" s="698"/>
      <c r="K9" s="699"/>
      <c r="L9" s="700" t="s">
        <v>34</v>
      </c>
      <c r="M9" s="701"/>
      <c r="N9" s="16"/>
      <c r="O9" s="17">
        <f>J9*860/0.9*10^-7</f>
        <v>0</v>
      </c>
      <c r="P9" s="948"/>
      <c r="Q9" s="949"/>
      <c r="R9" s="949"/>
      <c r="S9" s="941" t="s">
        <v>292</v>
      </c>
      <c r="T9" s="942"/>
      <c r="U9" s="15" t="s">
        <v>30</v>
      </c>
      <c r="V9" s="46"/>
      <c r="W9" s="541"/>
      <c r="X9" s="46"/>
    </row>
    <row r="10" spans="1:25" ht="20.100000000000001" customHeight="1" x14ac:dyDescent="0.25">
      <c r="A10" s="729"/>
      <c r="B10" s="712"/>
      <c r="C10" s="713"/>
      <c r="D10" s="713"/>
      <c r="E10" s="714"/>
      <c r="F10" s="14">
        <v>4</v>
      </c>
      <c r="G10" s="702" t="s">
        <v>54</v>
      </c>
      <c r="H10" s="703"/>
      <c r="I10" s="15" t="s">
        <v>27</v>
      </c>
      <c r="J10" s="698"/>
      <c r="K10" s="699"/>
      <c r="L10" s="700" t="s">
        <v>35</v>
      </c>
      <c r="M10" s="701"/>
      <c r="N10" s="16">
        <v>3</v>
      </c>
      <c r="O10" s="17">
        <f>IF(N10=0,0,J10*(1/N10)*0.187*10^-3)</f>
        <v>0</v>
      </c>
      <c r="P10" s="948"/>
      <c r="Q10" s="949"/>
      <c r="R10" s="949"/>
      <c r="S10" s="941" t="s">
        <v>293</v>
      </c>
      <c r="T10" s="942"/>
      <c r="U10" s="15" t="s">
        <v>30</v>
      </c>
      <c r="V10" s="46"/>
      <c r="W10" s="541"/>
      <c r="X10" s="46"/>
    </row>
    <row r="11" spans="1:25" ht="20.100000000000001" customHeight="1" x14ac:dyDescent="0.25">
      <c r="A11" s="729"/>
      <c r="B11" s="712"/>
      <c r="C11" s="713"/>
      <c r="D11" s="713"/>
      <c r="E11" s="714"/>
      <c r="F11" s="14">
        <v>5</v>
      </c>
      <c r="G11" s="702" t="s">
        <v>36</v>
      </c>
      <c r="H11" s="703"/>
      <c r="I11" s="15" t="s">
        <v>16</v>
      </c>
      <c r="J11" s="698"/>
      <c r="K11" s="699"/>
      <c r="L11" s="700" t="s">
        <v>37</v>
      </c>
      <c r="M11" s="701"/>
      <c r="N11" s="49"/>
      <c r="O11" s="17">
        <f>J11*N11*10^-4</f>
        <v>0</v>
      </c>
      <c r="P11" s="948"/>
      <c r="Q11" s="949"/>
      <c r="R11" s="949"/>
      <c r="S11" s="941" t="s">
        <v>294</v>
      </c>
      <c r="T11" s="942"/>
      <c r="U11" s="15" t="s">
        <v>30</v>
      </c>
      <c r="V11" s="46"/>
      <c r="W11" s="541"/>
      <c r="X11" s="46"/>
    </row>
    <row r="12" spans="1:25" ht="20.100000000000001" customHeight="1" x14ac:dyDescent="0.25">
      <c r="A12" s="729"/>
      <c r="B12" s="712"/>
      <c r="C12" s="713"/>
      <c r="D12" s="713"/>
      <c r="E12" s="714"/>
      <c r="F12" s="14">
        <v>6</v>
      </c>
      <c r="G12" s="702" t="s">
        <v>38</v>
      </c>
      <c r="H12" s="703"/>
      <c r="I12" s="15" t="s">
        <v>16</v>
      </c>
      <c r="J12" s="698"/>
      <c r="K12" s="699"/>
      <c r="L12" s="700" t="s">
        <v>37</v>
      </c>
      <c r="M12" s="701"/>
      <c r="N12" s="16">
        <v>9800</v>
      </c>
      <c r="O12" s="17">
        <f>J12*N12*10^-4</f>
        <v>0</v>
      </c>
      <c r="P12" s="948"/>
      <c r="Q12" s="949"/>
      <c r="R12" s="949"/>
      <c r="S12" s="943" t="s">
        <v>295</v>
      </c>
      <c r="T12" s="536" t="s">
        <v>306</v>
      </c>
      <c r="U12" s="15" t="s">
        <v>30</v>
      </c>
      <c r="V12" s="46"/>
      <c r="W12" s="541"/>
      <c r="X12" s="46"/>
    </row>
    <row r="13" spans="1:25" ht="20.100000000000001" customHeight="1" x14ac:dyDescent="0.25">
      <c r="A13" s="729"/>
      <c r="B13" s="712"/>
      <c r="C13" s="713"/>
      <c r="D13" s="713"/>
      <c r="E13" s="714"/>
      <c r="F13" s="14">
        <v>7</v>
      </c>
      <c r="G13" s="702" t="s">
        <v>39</v>
      </c>
      <c r="H13" s="703"/>
      <c r="I13" s="15" t="s">
        <v>16</v>
      </c>
      <c r="J13" s="698"/>
      <c r="K13" s="699"/>
      <c r="L13" s="700" t="s">
        <v>37</v>
      </c>
      <c r="M13" s="701"/>
      <c r="N13" s="16">
        <v>11000</v>
      </c>
      <c r="O13" s="17">
        <f>J13*N13*10^-4</f>
        <v>0</v>
      </c>
      <c r="P13" s="948"/>
      <c r="Q13" s="949"/>
      <c r="R13" s="949"/>
      <c r="S13" s="944"/>
      <c r="T13" s="537" t="s">
        <v>296</v>
      </c>
      <c r="U13" s="500" t="s">
        <v>30</v>
      </c>
      <c r="V13" s="545"/>
      <c r="W13" s="542"/>
      <c r="X13" s="510"/>
    </row>
    <row r="14" spans="1:25" ht="20.100000000000001" customHeight="1" x14ac:dyDescent="0.25">
      <c r="A14" s="729"/>
      <c r="B14" s="712"/>
      <c r="C14" s="713"/>
      <c r="D14" s="713"/>
      <c r="E14" s="714"/>
      <c r="F14" s="14">
        <v>8</v>
      </c>
      <c r="G14" s="702" t="s">
        <v>40</v>
      </c>
      <c r="H14" s="703"/>
      <c r="I14" s="15" t="s">
        <v>16</v>
      </c>
      <c r="J14" s="723"/>
      <c r="K14" s="723"/>
      <c r="L14" s="700" t="s">
        <v>37</v>
      </c>
      <c r="M14" s="701"/>
      <c r="N14" s="16">
        <v>10200</v>
      </c>
      <c r="O14" s="17">
        <f>J14*N14*10^-4</f>
        <v>0</v>
      </c>
      <c r="P14" s="948"/>
      <c r="Q14" s="949"/>
      <c r="R14" s="949"/>
      <c r="S14" s="538" t="s">
        <v>304</v>
      </c>
      <c r="T14" s="546"/>
      <c r="U14" s="500" t="s">
        <v>30</v>
      </c>
      <c r="V14" s="546"/>
      <c r="W14" s="542"/>
      <c r="X14" s="510"/>
      <c r="Y14" s="2"/>
    </row>
    <row r="15" spans="1:25" ht="20.100000000000001" customHeight="1" thickBot="1" x14ac:dyDescent="0.3">
      <c r="A15" s="729"/>
      <c r="B15" s="712"/>
      <c r="C15" s="713"/>
      <c r="D15" s="713"/>
      <c r="E15" s="714"/>
      <c r="F15" s="14">
        <v>9</v>
      </c>
      <c r="G15" s="795" t="s">
        <v>41</v>
      </c>
      <c r="H15" s="796"/>
      <c r="I15" s="15" t="s">
        <v>16</v>
      </c>
      <c r="J15" s="723"/>
      <c r="K15" s="723"/>
      <c r="L15" s="700" t="s">
        <v>37</v>
      </c>
      <c r="M15" s="701"/>
      <c r="N15" s="16">
        <v>8300</v>
      </c>
      <c r="O15" s="17">
        <f>J15*N15*10^-4</f>
        <v>0</v>
      </c>
      <c r="P15" s="948"/>
      <c r="Q15" s="949"/>
      <c r="R15" s="949"/>
      <c r="S15" s="539" t="s">
        <v>304</v>
      </c>
      <c r="T15" s="547"/>
      <c r="U15" s="22" t="s">
        <v>30</v>
      </c>
      <c r="V15" s="547"/>
      <c r="W15" s="543"/>
      <c r="X15" s="544"/>
      <c r="Y15" s="2"/>
    </row>
    <row r="16" spans="1:25" ht="20.100000000000001" customHeight="1" thickBot="1" x14ac:dyDescent="0.3">
      <c r="A16" s="729"/>
      <c r="B16" s="712"/>
      <c r="C16" s="713"/>
      <c r="D16" s="713"/>
      <c r="E16" s="714"/>
      <c r="F16" s="14">
        <v>10</v>
      </c>
      <c r="G16" s="15" t="s">
        <v>42</v>
      </c>
      <c r="H16" s="48"/>
      <c r="I16" s="15" t="s">
        <v>45</v>
      </c>
      <c r="J16" s="797"/>
      <c r="K16" s="797"/>
      <c r="L16" s="798">
        <v>1</v>
      </c>
      <c r="M16" s="798"/>
      <c r="N16" s="19"/>
      <c r="O16" s="20">
        <f>J16*L16</f>
        <v>0</v>
      </c>
      <c r="P16" s="948"/>
      <c r="Q16" s="949"/>
      <c r="R16" s="950"/>
      <c r="S16" s="966" t="s">
        <v>246</v>
      </c>
      <c r="T16" s="966"/>
      <c r="U16" s="511" t="s">
        <v>30</v>
      </c>
      <c r="V16" s="555">
        <f>SUM(V8:V15)</f>
        <v>0</v>
      </c>
      <c r="W16" s="556"/>
      <c r="X16" s="557"/>
      <c r="Y16" s="2"/>
    </row>
    <row r="17" spans="1:31" ht="20.100000000000001" customHeight="1" x14ac:dyDescent="0.25">
      <c r="A17" s="729"/>
      <c r="B17" s="712"/>
      <c r="C17" s="713"/>
      <c r="D17" s="713"/>
      <c r="E17" s="714"/>
      <c r="F17" s="14">
        <v>11</v>
      </c>
      <c r="G17" s="15" t="s">
        <v>44</v>
      </c>
      <c r="H17" s="48"/>
      <c r="I17" s="15" t="s">
        <v>45</v>
      </c>
      <c r="J17" s="743"/>
      <c r="K17" s="744"/>
      <c r="L17" s="700">
        <v>1</v>
      </c>
      <c r="M17" s="701"/>
      <c r="N17" s="19"/>
      <c r="O17" s="20">
        <f>J17</f>
        <v>0</v>
      </c>
      <c r="P17" s="948"/>
      <c r="Q17" s="949"/>
      <c r="R17" s="950"/>
      <c r="S17" s="941" t="s">
        <v>307</v>
      </c>
      <c r="T17" s="942"/>
      <c r="U17" s="550" t="s">
        <v>309</v>
      </c>
      <c r="V17" s="974"/>
      <c r="W17" s="975"/>
      <c r="X17" s="976"/>
      <c r="Y17" s="2"/>
    </row>
    <row r="18" spans="1:31" ht="20.100000000000001" customHeight="1" thickBot="1" x14ac:dyDescent="0.3">
      <c r="A18" s="729"/>
      <c r="B18" s="712"/>
      <c r="C18" s="713"/>
      <c r="D18" s="713"/>
      <c r="E18" s="714"/>
      <c r="F18" s="726">
        <v>12</v>
      </c>
      <c r="G18" s="724" t="s">
        <v>80</v>
      </c>
      <c r="H18" s="354" t="s">
        <v>287</v>
      </c>
      <c r="I18" s="15" t="s">
        <v>27</v>
      </c>
      <c r="J18" s="743"/>
      <c r="K18" s="744"/>
      <c r="L18" s="721" t="s">
        <v>28</v>
      </c>
      <c r="M18" s="722"/>
      <c r="N18" s="54"/>
      <c r="O18" s="13">
        <f>J18*0.187*10^-3</f>
        <v>0</v>
      </c>
      <c r="P18" s="948"/>
      <c r="Q18" s="949"/>
      <c r="R18" s="950"/>
      <c r="S18" s="941" t="s">
        <v>308</v>
      </c>
      <c r="T18" s="942"/>
      <c r="U18" s="550" t="s">
        <v>309</v>
      </c>
      <c r="V18" s="977"/>
      <c r="W18" s="978"/>
      <c r="X18" s="979"/>
      <c r="Y18" s="2"/>
    </row>
    <row r="19" spans="1:31" ht="20.100000000000001" customHeight="1" x14ac:dyDescent="0.25">
      <c r="A19" s="729"/>
      <c r="B19" s="712"/>
      <c r="C19" s="713"/>
      <c r="D19" s="713"/>
      <c r="E19" s="714"/>
      <c r="F19" s="727"/>
      <c r="G19" s="725"/>
      <c r="H19" s="354" t="s">
        <v>288</v>
      </c>
      <c r="I19" s="15" t="s">
        <v>27</v>
      </c>
      <c r="J19" s="743"/>
      <c r="K19" s="744"/>
      <c r="L19" s="721" t="s">
        <v>28</v>
      </c>
      <c r="M19" s="722"/>
      <c r="N19" s="54"/>
      <c r="O19" s="13">
        <f>J19*0.187*10^-3</f>
        <v>0</v>
      </c>
      <c r="P19" s="948"/>
      <c r="Q19" s="949"/>
      <c r="R19" s="950"/>
      <c r="S19" s="960" t="s">
        <v>299</v>
      </c>
      <c r="T19" s="961"/>
      <c r="U19" s="962"/>
      <c r="V19" s="558" t="s">
        <v>147</v>
      </c>
      <c r="W19" s="971"/>
      <c r="X19" s="972"/>
      <c r="Y19" s="2"/>
    </row>
    <row r="20" spans="1:31" ht="20.100000000000001" customHeight="1" x14ac:dyDescent="0.25">
      <c r="A20" s="729"/>
      <c r="B20" s="712"/>
      <c r="C20" s="713"/>
      <c r="D20" s="713"/>
      <c r="E20" s="714"/>
      <c r="F20" s="726">
        <v>13</v>
      </c>
      <c r="G20" s="724" t="s">
        <v>81</v>
      </c>
      <c r="H20" s="354" t="s">
        <v>287</v>
      </c>
      <c r="I20" s="15" t="s">
        <v>27</v>
      </c>
      <c r="J20" s="743"/>
      <c r="K20" s="744"/>
      <c r="L20" s="721" t="s">
        <v>28</v>
      </c>
      <c r="M20" s="722"/>
      <c r="N20" s="54"/>
      <c r="O20" s="13">
        <f>J20*0.187*10^-3</f>
        <v>0</v>
      </c>
      <c r="P20" s="948"/>
      <c r="Q20" s="949"/>
      <c r="R20" s="950"/>
      <c r="S20" s="963" t="s">
        <v>300</v>
      </c>
      <c r="T20" s="964"/>
      <c r="U20" s="965"/>
      <c r="V20" s="397" t="s">
        <v>147</v>
      </c>
      <c r="W20" s="590"/>
      <c r="X20" s="591"/>
      <c r="Y20" s="2"/>
    </row>
    <row r="21" spans="1:31" ht="20.100000000000001" customHeight="1" x14ac:dyDescent="0.25">
      <c r="A21" s="729"/>
      <c r="B21" s="712"/>
      <c r="C21" s="713"/>
      <c r="D21" s="713"/>
      <c r="E21" s="714"/>
      <c r="F21" s="727"/>
      <c r="G21" s="725"/>
      <c r="H21" s="354" t="s">
        <v>288</v>
      </c>
      <c r="I21" s="499" t="s">
        <v>27</v>
      </c>
      <c r="J21" s="743"/>
      <c r="K21" s="744"/>
      <c r="L21" s="721" t="s">
        <v>28</v>
      </c>
      <c r="M21" s="722"/>
      <c r="N21" s="54"/>
      <c r="O21" s="13">
        <f>J21*0.187*10^-3</f>
        <v>0</v>
      </c>
      <c r="P21" s="948"/>
      <c r="Q21" s="949"/>
      <c r="R21" s="950"/>
      <c r="S21" s="980" t="s">
        <v>278</v>
      </c>
      <c r="T21" s="981"/>
      <c r="U21" s="982"/>
      <c r="V21" s="398" t="s">
        <v>147</v>
      </c>
      <c r="W21" s="590"/>
      <c r="X21" s="591"/>
      <c r="Y21" s="2"/>
    </row>
    <row r="22" spans="1:31" ht="20.100000000000001" customHeight="1" thickBot="1" x14ac:dyDescent="0.3">
      <c r="A22" s="730"/>
      <c r="B22" s="715"/>
      <c r="C22" s="716"/>
      <c r="D22" s="716"/>
      <c r="E22" s="717"/>
      <c r="F22" s="21">
        <v>14</v>
      </c>
      <c r="G22" s="785" t="s">
        <v>52</v>
      </c>
      <c r="H22" s="786"/>
      <c r="I22" s="22" t="s">
        <v>45</v>
      </c>
      <c r="J22" s="745">
        <f>M177</f>
        <v>0</v>
      </c>
      <c r="K22" s="746"/>
      <c r="L22" s="747">
        <v>1</v>
      </c>
      <c r="M22" s="748"/>
      <c r="N22" s="23"/>
      <c r="O22" s="24">
        <f>J22</f>
        <v>0</v>
      </c>
      <c r="P22" s="951"/>
      <c r="Q22" s="952"/>
      <c r="R22" s="953"/>
      <c r="S22" s="983" t="s">
        <v>276</v>
      </c>
      <c r="T22" s="984"/>
      <c r="U22" s="985"/>
      <c r="V22" s="494" t="s">
        <v>277</v>
      </c>
      <c r="W22" s="592"/>
      <c r="X22" s="593"/>
      <c r="Y22" s="2"/>
      <c r="Z22"/>
      <c r="AA22"/>
      <c r="AB22"/>
      <c r="AC22"/>
      <c r="AD22"/>
      <c r="AE22"/>
    </row>
    <row r="23" spans="1:31" x14ac:dyDescent="0.25">
      <c r="Z23"/>
      <c r="AA23"/>
      <c r="AB23"/>
      <c r="AC23"/>
      <c r="AD23"/>
      <c r="AE23"/>
    </row>
    <row r="24" spans="1:31" ht="15.75" customHeight="1" thickBot="1" x14ac:dyDescent="0.3">
      <c r="Z24"/>
      <c r="AA24"/>
      <c r="AB24"/>
      <c r="AC24"/>
      <c r="AD24"/>
      <c r="AE24"/>
    </row>
    <row r="25" spans="1:31" ht="24.95" customHeight="1" thickBot="1" x14ac:dyDescent="0.3">
      <c r="G25" s="765" t="s">
        <v>76</v>
      </c>
      <c r="H25" s="767" t="s">
        <v>301</v>
      </c>
      <c r="I25" s="768"/>
      <c r="J25" s="768"/>
      <c r="K25" s="768"/>
      <c r="L25" s="769"/>
      <c r="Z25"/>
      <c r="AA25"/>
      <c r="AB25"/>
      <c r="AC25"/>
      <c r="AD25"/>
      <c r="AE25"/>
    </row>
    <row r="26" spans="1:31" ht="30" customHeight="1" thickBot="1" x14ac:dyDescent="0.3">
      <c r="G26" s="766"/>
      <c r="H26" s="51" t="s">
        <v>77</v>
      </c>
      <c r="I26" s="52" t="s">
        <v>161</v>
      </c>
      <c r="J26" s="52" t="s">
        <v>79</v>
      </c>
      <c r="K26" s="770" t="s">
        <v>78</v>
      </c>
      <c r="L26" s="771"/>
    </row>
    <row r="27" spans="1:31" ht="39.950000000000003" customHeight="1" thickBot="1" x14ac:dyDescent="0.3">
      <c r="G27" s="133">
        <f>P7</f>
        <v>0</v>
      </c>
      <c r="H27" s="50" t="s">
        <v>310</v>
      </c>
      <c r="I27" s="53" t="str">
        <f>IF($H$27&lt;&gt;"NO",VLOOKUP('Dati menù a tendina'!$F$15,'Dati menù a tendina'!$D$2:$I$12,4,0),"")</f>
        <v/>
      </c>
      <c r="J27" s="53" t="str">
        <f>IF($H$27&lt;&gt;"NO",VLOOKUP('Dati menù a tendina'!$F$15,'Dati menù a tendina'!$D$2:$I$12,5,0),"")</f>
        <v/>
      </c>
      <c r="K27" s="772" t="str">
        <f>IF($H$27&lt;&gt;"NO",VLOOKUP('Dati menù a tendina'!$F$15,'Dati menù a tendina'!$D$2:$I$12,6,0),"")</f>
        <v/>
      </c>
      <c r="L27" s="773"/>
    </row>
    <row r="28" spans="1:31" ht="20.100000000000001" customHeight="1" thickBot="1" x14ac:dyDescent="0.3"/>
    <row r="29" spans="1:31" ht="30" customHeight="1" x14ac:dyDescent="0.25">
      <c r="G29" s="774" t="s">
        <v>255</v>
      </c>
      <c r="H29" s="775"/>
      <c r="I29" s="775"/>
      <c r="J29" s="775"/>
      <c r="K29" s="775"/>
      <c r="L29" s="776"/>
      <c r="M29" s="136"/>
      <c r="S29"/>
      <c r="T29"/>
      <c r="U29"/>
      <c r="V29"/>
      <c r="W29"/>
      <c r="X29"/>
    </row>
    <row r="30" spans="1:31" ht="20.100000000000001" customHeight="1" x14ac:dyDescent="0.25">
      <c r="G30" s="741" t="s">
        <v>270</v>
      </c>
      <c r="H30" s="742"/>
      <c r="I30" s="742"/>
      <c r="J30" s="931"/>
      <c r="K30" s="931"/>
      <c r="L30" s="932"/>
      <c r="S30"/>
      <c r="T30"/>
      <c r="U30"/>
      <c r="V30"/>
      <c r="W30"/>
      <c r="X30"/>
    </row>
    <row r="31" spans="1:31" ht="20.100000000000001" customHeight="1" x14ac:dyDescent="0.25">
      <c r="G31" s="777" t="s">
        <v>303</v>
      </c>
      <c r="H31" s="778"/>
      <c r="I31" s="779"/>
      <c r="J31" s="535" t="s">
        <v>286</v>
      </c>
      <c r="K31" s="498" t="s">
        <v>284</v>
      </c>
      <c r="L31" s="528"/>
      <c r="S31"/>
      <c r="T31"/>
      <c r="U31"/>
      <c r="V31"/>
      <c r="W31"/>
      <c r="X31"/>
    </row>
    <row r="32" spans="1:31" ht="20.100000000000001" customHeight="1" x14ac:dyDescent="0.25">
      <c r="G32" s="741" t="s">
        <v>170</v>
      </c>
      <c r="H32" s="742"/>
      <c r="I32" s="742"/>
      <c r="J32" s="353" t="s">
        <v>171</v>
      </c>
      <c r="K32" s="933"/>
      <c r="L32" s="934"/>
    </row>
    <row r="33" spans="1:15" ht="20.100000000000001" customHeight="1" x14ac:dyDescent="0.25">
      <c r="G33" s="741" t="s">
        <v>271</v>
      </c>
      <c r="H33" s="742"/>
      <c r="I33" s="742"/>
      <c r="J33" s="353" t="s">
        <v>32</v>
      </c>
      <c r="K33" s="933"/>
      <c r="L33" s="934"/>
    </row>
    <row r="34" spans="1:15" ht="20.100000000000001" customHeight="1" x14ac:dyDescent="0.25">
      <c r="G34" s="741" t="s">
        <v>163</v>
      </c>
      <c r="H34" s="742"/>
      <c r="I34" s="742"/>
      <c r="J34" s="353" t="s">
        <v>27</v>
      </c>
      <c r="K34" s="933"/>
      <c r="L34" s="934"/>
    </row>
    <row r="35" spans="1:15" ht="20.100000000000001" customHeight="1" x14ac:dyDescent="0.25">
      <c r="G35" s="741" t="s">
        <v>166</v>
      </c>
      <c r="H35" s="742"/>
      <c r="I35" s="742"/>
      <c r="J35" s="353" t="s">
        <v>167</v>
      </c>
      <c r="K35" s="933"/>
      <c r="L35" s="934"/>
    </row>
    <row r="36" spans="1:15" ht="20.100000000000001" customHeight="1" x14ac:dyDescent="0.25">
      <c r="G36" s="741" t="s">
        <v>164</v>
      </c>
      <c r="H36" s="742"/>
      <c r="I36" s="742"/>
      <c r="J36" s="353" t="s">
        <v>27</v>
      </c>
      <c r="K36" s="935">
        <f>K34-K35</f>
        <v>0</v>
      </c>
      <c r="L36" s="936"/>
    </row>
    <row r="37" spans="1:15" ht="20.100000000000001" customHeight="1" x14ac:dyDescent="0.25">
      <c r="G37" s="777" t="s">
        <v>285</v>
      </c>
      <c r="H37" s="778"/>
      <c r="I37" s="779"/>
      <c r="J37" s="353" t="s">
        <v>253</v>
      </c>
      <c r="K37" s="837">
        <f>'Dati menù a tendina'!I31</f>
        <v>0</v>
      </c>
      <c r="L37" s="838"/>
    </row>
    <row r="38" spans="1:15" ht="30" customHeight="1" x14ac:dyDescent="0.25">
      <c r="G38" s="821" t="s">
        <v>272</v>
      </c>
      <c r="H38" s="822"/>
      <c r="I38" s="822"/>
      <c r="J38" s="353" t="s">
        <v>27</v>
      </c>
      <c r="K38" s="933"/>
      <c r="L38" s="934"/>
    </row>
    <row r="39" spans="1:15" ht="20.100000000000001" customHeight="1" x14ac:dyDescent="0.25">
      <c r="G39" s="741" t="s">
        <v>252</v>
      </c>
      <c r="H39" s="742"/>
      <c r="I39" s="742"/>
      <c r="J39" s="353" t="s">
        <v>32</v>
      </c>
      <c r="K39" s="935">
        <f>'Dati menù a tendina'!H35</f>
        <v>0</v>
      </c>
      <c r="L39" s="936"/>
    </row>
    <row r="40" spans="1:15" ht="20.100000000000001" customHeight="1" x14ac:dyDescent="0.25">
      <c r="G40" s="741" t="s">
        <v>273</v>
      </c>
      <c r="H40" s="742"/>
      <c r="I40" s="742"/>
      <c r="J40" s="353" t="s">
        <v>253</v>
      </c>
      <c r="K40" s="401">
        <v>1.0000000000000002</v>
      </c>
      <c r="L40" s="529">
        <f>K40*K39</f>
        <v>0</v>
      </c>
    </row>
    <row r="41" spans="1:15" ht="20.100000000000001" customHeight="1" thickBot="1" x14ac:dyDescent="0.3">
      <c r="G41" s="929" t="s">
        <v>254</v>
      </c>
      <c r="H41" s="930"/>
      <c r="I41" s="930"/>
      <c r="J41" s="530" t="s">
        <v>253</v>
      </c>
      <c r="K41" s="531">
        <f>1-K40</f>
        <v>0</v>
      </c>
      <c r="L41" s="532">
        <f>K39*K41</f>
        <v>0</v>
      </c>
    </row>
    <row r="42" spans="1:15" ht="20.100000000000001" customHeight="1" x14ac:dyDescent="0.25"/>
    <row r="43" spans="1:15" ht="15.75" thickBot="1" x14ac:dyDescent="0.3"/>
    <row r="44" spans="1:15" ht="30" customHeight="1" thickBot="1" x14ac:dyDescent="0.3">
      <c r="A44" s="831" t="s">
        <v>85</v>
      </c>
      <c r="B44" s="832"/>
      <c r="C44" s="832"/>
      <c r="D44" s="832"/>
      <c r="E44" s="833"/>
      <c r="F44" s="141" t="s">
        <v>86</v>
      </c>
      <c r="G44" s="142" t="s">
        <v>87</v>
      </c>
      <c r="H44" s="658" t="s">
        <v>88</v>
      </c>
      <c r="I44" s="658"/>
      <c r="J44" s="659"/>
      <c r="K44" s="67"/>
      <c r="L44" s="67"/>
      <c r="M44" s="67"/>
      <c r="N44" s="67"/>
      <c r="O44" s="68"/>
    </row>
    <row r="45" spans="1:15" ht="30.75" thickBot="1" x14ac:dyDescent="0.3">
      <c r="A45" s="834"/>
      <c r="B45" s="835"/>
      <c r="C45" s="835"/>
      <c r="D45" s="835"/>
      <c r="E45" s="836"/>
      <c r="F45" s="174" t="s">
        <v>27</v>
      </c>
      <c r="G45" s="127" t="s">
        <v>45</v>
      </c>
      <c r="H45" s="780" t="s">
        <v>89</v>
      </c>
      <c r="I45" s="358" t="s">
        <v>159</v>
      </c>
      <c r="J45" s="127" t="str">
        <f>CONCATENATE(F45," / ",$R$4)</f>
        <v>kWh / t</v>
      </c>
      <c r="K45" s="69" t="s">
        <v>90</v>
      </c>
      <c r="L45" s="70" t="s">
        <v>91</v>
      </c>
      <c r="M45" s="70" t="s">
        <v>92</v>
      </c>
      <c r="N45" s="756" t="str">
        <f>IF(SUM(F50:F70,F73:F79,F82:F87)&gt;0.95*F46,"Copertura del 95% dei consumi raggiunta","E' necessario dettagliare maggiormente la suddivisione dei consumi")</f>
        <v>E' necessario dettagliare maggiormente la suddivisione dei consumi</v>
      </c>
      <c r="O45" s="757"/>
    </row>
    <row r="46" spans="1:15" ht="15.75" customHeight="1" thickBot="1" x14ac:dyDescent="0.3">
      <c r="A46" s="235" t="s">
        <v>93</v>
      </c>
      <c r="B46" s="78" t="s">
        <v>94</v>
      </c>
      <c r="C46" s="763" t="s">
        <v>85</v>
      </c>
      <c r="D46" s="763"/>
      <c r="E46" s="764"/>
      <c r="F46" s="359">
        <f>J7+J19+J21+K35</f>
        <v>0</v>
      </c>
      <c r="G46" s="140">
        <f>F46*0.187*10^-3</f>
        <v>0</v>
      </c>
      <c r="H46" s="781"/>
      <c r="I46" s="360">
        <f>IFERROR((F49*I49+F72*I72+F81*I81)/F46,0)</f>
        <v>0</v>
      </c>
      <c r="J46" s="71" t="str">
        <f>IFERROR(F46/$Q$4,"")</f>
        <v/>
      </c>
      <c r="K46" s="72">
        <f>F49+F72+F81</f>
        <v>0</v>
      </c>
      <c r="L46" s="73">
        <f>F46-K46</f>
        <v>0</v>
      </c>
      <c r="M46" s="74">
        <f>IFERROR(K46/F46,0)</f>
        <v>0</v>
      </c>
      <c r="N46" s="758"/>
      <c r="O46" s="759"/>
    </row>
    <row r="47" spans="1:15" ht="15.75" thickBot="1" x14ac:dyDescent="0.3">
      <c r="A47" s="130"/>
      <c r="B47" s="131"/>
      <c r="C47" s="131"/>
      <c r="D47" s="131"/>
      <c r="E47" s="131"/>
      <c r="F47" s="139"/>
      <c r="G47" s="139"/>
      <c r="H47" s="143"/>
      <c r="I47" s="361"/>
      <c r="J47" s="143"/>
      <c r="K47" s="131"/>
      <c r="L47" s="131"/>
      <c r="M47" s="131"/>
      <c r="N47" s="131"/>
      <c r="O47" s="132"/>
    </row>
    <row r="48" spans="1:15" ht="30.75" customHeight="1" thickBot="1" x14ac:dyDescent="0.3">
      <c r="A48" s="668"/>
      <c r="B48" s="670"/>
      <c r="C48" s="670"/>
      <c r="D48" s="670"/>
      <c r="E48" s="671"/>
      <c r="F48" s="236" t="s">
        <v>86</v>
      </c>
      <c r="G48" s="237" t="s">
        <v>87</v>
      </c>
      <c r="H48" s="693" t="s">
        <v>88</v>
      </c>
      <c r="I48" s="693"/>
      <c r="J48" s="694"/>
      <c r="K48" s="692" t="s">
        <v>95</v>
      </c>
      <c r="L48" s="694"/>
      <c r="M48" s="760" t="s">
        <v>96</v>
      </c>
      <c r="N48" s="761"/>
      <c r="O48" s="762"/>
    </row>
    <row r="49" spans="1:15" ht="15.75" thickBot="1" x14ac:dyDescent="0.3">
      <c r="A49" s="235" t="s">
        <v>97</v>
      </c>
      <c r="B49" s="232" t="s">
        <v>98</v>
      </c>
      <c r="C49" s="704" t="s">
        <v>99</v>
      </c>
      <c r="D49" s="705"/>
      <c r="E49" s="706"/>
      <c r="F49" s="154">
        <f>SUM(F50:F70)</f>
        <v>0</v>
      </c>
      <c r="G49" s="155" t="str">
        <f t="shared" ref="G49:G87" si="0">IF(F49=0,"",(F49*0.187*10^-3))</f>
        <v/>
      </c>
      <c r="H49" s="362" t="s">
        <v>160</v>
      </c>
      <c r="I49" s="363">
        <f>IFERROR(SUM('Dati menù a tendina'!AN2:AN22)/Rendicontazione!F49,0%)</f>
        <v>0</v>
      </c>
      <c r="J49" s="144"/>
      <c r="K49" s="80" t="s">
        <v>21</v>
      </c>
      <c r="L49" s="81" t="s">
        <v>20</v>
      </c>
      <c r="M49" s="82" t="s">
        <v>89</v>
      </c>
      <c r="N49" s="80" t="s">
        <v>21</v>
      </c>
      <c r="O49" s="81" t="s">
        <v>100</v>
      </c>
    </row>
    <row r="50" spans="1:15" x14ac:dyDescent="0.25">
      <c r="A50" s="655" t="s">
        <v>101</v>
      </c>
      <c r="B50" s="151" t="s">
        <v>102</v>
      </c>
      <c r="C50" s="663" t="s">
        <v>43</v>
      </c>
      <c r="D50" s="707" t="s">
        <v>103</v>
      </c>
      <c r="E50" s="708"/>
      <c r="F50" s="402"/>
      <c r="G50" s="156" t="str">
        <f t="shared" si="0"/>
        <v/>
      </c>
      <c r="H50" s="559"/>
      <c r="I50" s="565"/>
      <c r="J50" s="571" t="str">
        <f>IFERROR(F50/$Q$4,"")</f>
        <v/>
      </c>
      <c r="K50" s="374">
        <f>$V$5</f>
        <v>0</v>
      </c>
      <c r="L50" s="102" t="s">
        <v>16</v>
      </c>
      <c r="M50" s="120"/>
      <c r="N50" s="122" t="str">
        <f>IF(K50=0,"",F50/K50)</f>
        <v/>
      </c>
      <c r="O50" s="105" t="str">
        <f>IF(L50=0," ",(CONCATENATE($F$45," / ",L50)))</f>
        <v>kWh / t</v>
      </c>
    </row>
    <row r="51" spans="1:15" x14ac:dyDescent="0.25">
      <c r="A51" s="655"/>
      <c r="B51" s="129" t="s">
        <v>104</v>
      </c>
      <c r="C51" s="664"/>
      <c r="D51" s="666" t="s">
        <v>105</v>
      </c>
      <c r="E51" s="667"/>
      <c r="F51" s="218"/>
      <c r="G51" s="157" t="str">
        <f t="shared" si="0"/>
        <v/>
      </c>
      <c r="H51" s="568"/>
      <c r="I51" s="566"/>
      <c r="J51" s="563" t="str">
        <f>IFERROR(F51/$Q$4,"")</f>
        <v/>
      </c>
      <c r="K51" s="375">
        <f>$V$5</f>
        <v>0</v>
      </c>
      <c r="L51" s="86" t="s">
        <v>16</v>
      </c>
      <c r="M51" s="83"/>
      <c r="N51" s="91" t="str">
        <f>IF(K51=0,"",F51/K51)</f>
        <v/>
      </c>
      <c r="O51" s="87" t="str">
        <f t="shared" ref="O51:O70" si="1">IF(L51=0," ",(CONCATENATE($F$45," / ",L51)))</f>
        <v>kWh / t</v>
      </c>
    </row>
    <row r="52" spans="1:15" x14ac:dyDescent="0.25">
      <c r="A52" s="655"/>
      <c r="B52" s="129" t="s">
        <v>106</v>
      </c>
      <c r="C52" s="664"/>
      <c r="D52" s="148" t="s">
        <v>111</v>
      </c>
      <c r="E52" s="367"/>
      <c r="F52" s="218"/>
      <c r="G52" s="157" t="str">
        <f t="shared" si="0"/>
        <v/>
      </c>
      <c r="H52" s="568"/>
      <c r="I52" s="566"/>
      <c r="J52" s="563" t="str">
        <f>IFERROR(F52/$Q$4,"")</f>
        <v/>
      </c>
      <c r="K52" s="375">
        <f>$V$5</f>
        <v>0</v>
      </c>
      <c r="L52" s="86" t="s">
        <v>16</v>
      </c>
      <c r="M52" s="83"/>
      <c r="N52" s="91" t="str">
        <f>IF(K52=0,"",F52/K52)</f>
        <v/>
      </c>
      <c r="O52" s="87" t="str">
        <f t="shared" si="1"/>
        <v>kWh / t</v>
      </c>
    </row>
    <row r="53" spans="1:15" x14ac:dyDescent="0.25">
      <c r="A53" s="655"/>
      <c r="B53" s="129" t="s">
        <v>108</v>
      </c>
      <c r="C53" s="664"/>
      <c r="D53" s="148" t="s">
        <v>111</v>
      </c>
      <c r="E53" s="367"/>
      <c r="F53" s="518"/>
      <c r="G53" s="157" t="str">
        <f t="shared" si="0"/>
        <v/>
      </c>
      <c r="H53" s="568"/>
      <c r="I53" s="566"/>
      <c r="J53" s="563" t="str">
        <f>IFERROR(F53/$Q$4,"")</f>
        <v/>
      </c>
      <c r="K53" s="375">
        <f>$V$5</f>
        <v>0</v>
      </c>
      <c r="L53" s="86" t="s">
        <v>16</v>
      </c>
      <c r="M53" s="83"/>
      <c r="N53" s="91" t="str">
        <f>IF(K53=0,"",F53/K53)</f>
        <v/>
      </c>
      <c r="O53" s="87" t="str">
        <f t="shared" si="1"/>
        <v>kWh / t</v>
      </c>
    </row>
    <row r="54" spans="1:15" ht="15.75" thickBot="1" x14ac:dyDescent="0.3">
      <c r="A54" s="655"/>
      <c r="B54" s="129" t="s">
        <v>110</v>
      </c>
      <c r="C54" s="665"/>
      <c r="D54" s="220" t="s">
        <v>111</v>
      </c>
      <c r="E54" s="368"/>
      <c r="F54" s="518"/>
      <c r="G54" s="140" t="str">
        <f t="shared" si="0"/>
        <v/>
      </c>
      <c r="H54" s="570"/>
      <c r="I54" s="567"/>
      <c r="J54" s="572" t="str">
        <f t="shared" ref="J54:J70" si="2">IFERROR(F54/$Q$4,"")</f>
        <v/>
      </c>
      <c r="K54" s="376">
        <f>$V$5</f>
        <v>0</v>
      </c>
      <c r="L54" s="169" t="s">
        <v>16</v>
      </c>
      <c r="M54" s="147"/>
      <c r="N54" s="170" t="str">
        <f t="shared" ref="N54:N70" si="3">IF(K54=0,"",F54/K54)</f>
        <v/>
      </c>
      <c r="O54" s="171" t="str">
        <f t="shared" si="1"/>
        <v>kWh / t</v>
      </c>
    </row>
    <row r="55" spans="1:15" x14ac:dyDescent="0.25">
      <c r="A55" s="655"/>
      <c r="B55" s="129" t="s">
        <v>112</v>
      </c>
      <c r="C55" s="660" t="s">
        <v>114</v>
      </c>
      <c r="D55" s="707" t="s">
        <v>107</v>
      </c>
      <c r="E55" s="708"/>
      <c r="F55" s="402"/>
      <c r="G55" s="156" t="str">
        <f t="shared" si="0"/>
        <v/>
      </c>
      <c r="H55" s="559"/>
      <c r="I55" s="565"/>
      <c r="J55" s="562" t="str">
        <f t="shared" si="2"/>
        <v/>
      </c>
      <c r="K55" s="377">
        <f>SUM($V$8:$V$15)</f>
        <v>0</v>
      </c>
      <c r="L55" s="86" t="s">
        <v>16</v>
      </c>
      <c r="M55" s="120"/>
      <c r="N55" s="527" t="str">
        <f t="shared" si="3"/>
        <v/>
      </c>
      <c r="O55" s="105" t="str">
        <f t="shared" si="1"/>
        <v>kWh / t</v>
      </c>
    </row>
    <row r="56" spans="1:15" x14ac:dyDescent="0.25">
      <c r="A56" s="655"/>
      <c r="B56" s="129" t="s">
        <v>113</v>
      </c>
      <c r="C56" s="661"/>
      <c r="D56" s="666" t="s">
        <v>109</v>
      </c>
      <c r="E56" s="667"/>
      <c r="F56" s="218"/>
      <c r="G56" s="157" t="str">
        <f t="shared" si="0"/>
        <v/>
      </c>
      <c r="H56" s="560"/>
      <c r="I56" s="566"/>
      <c r="J56" s="563" t="str">
        <f t="shared" si="2"/>
        <v/>
      </c>
      <c r="K56" s="377">
        <f>SUM($V$8:$V$12)</f>
        <v>0</v>
      </c>
      <c r="L56" s="107" t="s">
        <v>16</v>
      </c>
      <c r="M56" s="89"/>
      <c r="N56" s="91" t="str">
        <f t="shared" si="3"/>
        <v/>
      </c>
      <c r="O56" s="92" t="str">
        <f t="shared" si="1"/>
        <v>kWh / t</v>
      </c>
    </row>
    <row r="57" spans="1:15" x14ac:dyDescent="0.25">
      <c r="A57" s="655"/>
      <c r="B57" s="129" t="s">
        <v>116</v>
      </c>
      <c r="C57" s="661"/>
      <c r="D57" s="666" t="s">
        <v>115</v>
      </c>
      <c r="E57" s="667"/>
      <c r="F57" s="218"/>
      <c r="G57" s="157" t="str">
        <f t="shared" si="0"/>
        <v/>
      </c>
      <c r="H57" s="560"/>
      <c r="I57" s="566"/>
      <c r="J57" s="563" t="str">
        <f t="shared" si="2"/>
        <v/>
      </c>
      <c r="K57" s="377">
        <f>SUM($V$8:$V$15)</f>
        <v>0</v>
      </c>
      <c r="L57" s="107" t="s">
        <v>16</v>
      </c>
      <c r="M57" s="89"/>
      <c r="N57" s="91" t="str">
        <f t="shared" si="3"/>
        <v/>
      </c>
      <c r="O57" s="92" t="str">
        <f t="shared" si="1"/>
        <v>kWh / t</v>
      </c>
    </row>
    <row r="58" spans="1:15" x14ac:dyDescent="0.25">
      <c r="A58" s="655"/>
      <c r="B58" s="129" t="s">
        <v>117</v>
      </c>
      <c r="C58" s="661"/>
      <c r="D58" s="666" t="s">
        <v>280</v>
      </c>
      <c r="E58" s="667"/>
      <c r="F58" s="218"/>
      <c r="G58" s="157" t="str">
        <f t="shared" si="0"/>
        <v/>
      </c>
      <c r="H58" s="560"/>
      <c r="I58" s="566"/>
      <c r="J58" s="563" t="str">
        <f t="shared" si="2"/>
        <v/>
      </c>
      <c r="K58" s="377">
        <f>V16*V18</f>
        <v>0</v>
      </c>
      <c r="L58" s="107" t="s">
        <v>16</v>
      </c>
      <c r="M58" s="89"/>
      <c r="N58" s="91" t="str">
        <f t="shared" si="3"/>
        <v/>
      </c>
      <c r="O58" s="92" t="str">
        <f t="shared" si="1"/>
        <v>kWh / t</v>
      </c>
    </row>
    <row r="59" spans="1:15" x14ac:dyDescent="0.25">
      <c r="A59" s="655"/>
      <c r="B59" s="129" t="s">
        <v>119</v>
      </c>
      <c r="C59" s="661"/>
      <c r="D59" s="666" t="s">
        <v>118</v>
      </c>
      <c r="E59" s="667"/>
      <c r="F59" s="218"/>
      <c r="G59" s="157" t="str">
        <f t="shared" si="0"/>
        <v/>
      </c>
      <c r="H59" s="560"/>
      <c r="I59" s="566"/>
      <c r="J59" s="563" t="str">
        <f t="shared" si="2"/>
        <v/>
      </c>
      <c r="K59" s="377">
        <f>V16*V17</f>
        <v>0</v>
      </c>
      <c r="L59" s="107" t="s">
        <v>16</v>
      </c>
      <c r="M59" s="89"/>
      <c r="N59" s="91" t="str">
        <f t="shared" si="3"/>
        <v/>
      </c>
      <c r="O59" s="92" t="str">
        <f t="shared" si="1"/>
        <v>kWh / t</v>
      </c>
    </row>
    <row r="60" spans="1:15" x14ac:dyDescent="0.25">
      <c r="A60" s="655"/>
      <c r="B60" s="129" t="s">
        <v>120</v>
      </c>
      <c r="C60" s="661"/>
      <c r="D60" s="674" t="s">
        <v>206</v>
      </c>
      <c r="E60" s="675"/>
      <c r="F60" s="218"/>
      <c r="G60" s="157" t="str">
        <f t="shared" si="0"/>
        <v/>
      </c>
      <c r="H60" s="560"/>
      <c r="I60" s="566"/>
      <c r="J60" s="563" t="str">
        <f t="shared" si="2"/>
        <v/>
      </c>
      <c r="K60" s="124"/>
      <c r="L60" s="379"/>
      <c r="M60" s="89"/>
      <c r="N60" s="91" t="str">
        <f t="shared" si="3"/>
        <v/>
      </c>
      <c r="O60" s="92" t="str">
        <f t="shared" si="1"/>
        <v xml:space="preserve"> </v>
      </c>
    </row>
    <row r="61" spans="1:15" x14ac:dyDescent="0.25">
      <c r="A61" s="655"/>
      <c r="B61" s="129" t="s">
        <v>121</v>
      </c>
      <c r="C61" s="661"/>
      <c r="D61" s="148" t="s">
        <v>111</v>
      </c>
      <c r="E61" s="367"/>
      <c r="F61" s="218"/>
      <c r="G61" s="157" t="str">
        <f t="shared" si="0"/>
        <v/>
      </c>
      <c r="H61" s="560"/>
      <c r="I61" s="566"/>
      <c r="J61" s="563" t="str">
        <f t="shared" si="2"/>
        <v/>
      </c>
      <c r="K61" s="124"/>
      <c r="L61" s="379"/>
      <c r="M61" s="89"/>
      <c r="N61" s="91" t="str">
        <f t="shared" si="3"/>
        <v/>
      </c>
      <c r="O61" s="92" t="str">
        <f t="shared" si="1"/>
        <v xml:space="preserve"> </v>
      </c>
    </row>
    <row r="62" spans="1:15" ht="15.75" thickBot="1" x14ac:dyDescent="0.3">
      <c r="A62" s="655"/>
      <c r="B62" s="129" t="s">
        <v>122</v>
      </c>
      <c r="C62" s="662"/>
      <c r="D62" s="149" t="s">
        <v>111</v>
      </c>
      <c r="E62" s="145"/>
      <c r="F62" s="404"/>
      <c r="G62" s="140" t="str">
        <f t="shared" si="0"/>
        <v/>
      </c>
      <c r="H62" s="561"/>
      <c r="I62" s="567"/>
      <c r="J62" s="564" t="str">
        <f t="shared" si="2"/>
        <v/>
      </c>
      <c r="K62" s="175"/>
      <c r="L62" s="221"/>
      <c r="M62" s="98"/>
      <c r="N62" s="170" t="str">
        <f t="shared" si="3"/>
        <v/>
      </c>
      <c r="O62" s="116" t="str">
        <f t="shared" si="1"/>
        <v xml:space="preserve"> </v>
      </c>
    </row>
    <row r="63" spans="1:15" x14ac:dyDescent="0.25">
      <c r="A63" s="655"/>
      <c r="B63" s="129" t="s">
        <v>123</v>
      </c>
      <c r="C63" s="676" t="s">
        <v>46</v>
      </c>
      <c r="D63" s="679" t="s">
        <v>281</v>
      </c>
      <c r="E63" s="680"/>
      <c r="F63" s="403"/>
      <c r="G63" s="156" t="str">
        <f t="shared" si="0"/>
        <v/>
      </c>
      <c r="H63" s="568"/>
      <c r="I63" s="565"/>
      <c r="J63" s="569" t="str">
        <f t="shared" si="2"/>
        <v/>
      </c>
      <c r="K63" s="378">
        <f>Q4</f>
        <v>0</v>
      </c>
      <c r="L63" s="86" t="s">
        <v>16</v>
      </c>
      <c r="M63" s="120"/>
      <c r="N63" s="527" t="str">
        <f t="shared" si="3"/>
        <v/>
      </c>
      <c r="O63" s="105" t="str">
        <f t="shared" si="1"/>
        <v>kWh / t</v>
      </c>
    </row>
    <row r="64" spans="1:15" ht="15" customHeight="1" x14ac:dyDescent="0.25">
      <c r="A64" s="655"/>
      <c r="B64" s="129" t="s">
        <v>124</v>
      </c>
      <c r="C64" s="677"/>
      <c r="D64" s="357" t="s">
        <v>111</v>
      </c>
      <c r="E64" s="548"/>
      <c r="F64" s="518"/>
      <c r="G64" s="157" t="str">
        <f t="shared" si="0"/>
        <v/>
      </c>
      <c r="H64" s="568"/>
      <c r="I64" s="566"/>
      <c r="J64" s="563" t="str">
        <f t="shared" si="2"/>
        <v/>
      </c>
      <c r="K64" s="85"/>
      <c r="L64" s="549"/>
      <c r="M64" s="83"/>
      <c r="N64" s="91" t="str">
        <f t="shared" si="3"/>
        <v/>
      </c>
      <c r="O64" s="87" t="str">
        <f t="shared" si="1"/>
        <v xml:space="preserve"> </v>
      </c>
    </row>
    <row r="65" spans="1:15" x14ac:dyDescent="0.25">
      <c r="A65" s="655"/>
      <c r="B65" s="129" t="s">
        <v>125</v>
      </c>
      <c r="C65" s="677"/>
      <c r="D65" s="357" t="s">
        <v>111</v>
      </c>
      <c r="E65" s="126"/>
      <c r="F65" s="518"/>
      <c r="G65" s="157" t="str">
        <f t="shared" si="0"/>
        <v/>
      </c>
      <c r="H65" s="568"/>
      <c r="I65" s="566"/>
      <c r="J65" s="563" t="str">
        <f t="shared" si="2"/>
        <v/>
      </c>
      <c r="K65" s="85"/>
      <c r="L65" s="95"/>
      <c r="M65" s="83"/>
      <c r="N65" s="91" t="str">
        <f t="shared" si="3"/>
        <v/>
      </c>
      <c r="O65" s="87" t="str">
        <f t="shared" si="1"/>
        <v xml:space="preserve"> </v>
      </c>
    </row>
    <row r="66" spans="1:15" ht="15.75" thickBot="1" x14ac:dyDescent="0.3">
      <c r="A66" s="655"/>
      <c r="B66" s="129" t="s">
        <v>126</v>
      </c>
      <c r="C66" s="678"/>
      <c r="D66" s="149" t="s">
        <v>111</v>
      </c>
      <c r="E66" s="161"/>
      <c r="F66" s="404"/>
      <c r="G66" s="140" t="str">
        <f t="shared" si="0"/>
        <v/>
      </c>
      <c r="H66" s="561"/>
      <c r="I66" s="567"/>
      <c r="J66" s="564" t="str">
        <f t="shared" si="2"/>
        <v/>
      </c>
      <c r="K66" s="168"/>
      <c r="L66" s="172"/>
      <c r="M66" s="147"/>
      <c r="N66" s="170" t="str">
        <f t="shared" si="3"/>
        <v/>
      </c>
      <c r="O66" s="171" t="str">
        <f t="shared" si="1"/>
        <v xml:space="preserve"> </v>
      </c>
    </row>
    <row r="67" spans="1:15" x14ac:dyDescent="0.25">
      <c r="A67" s="655"/>
      <c r="B67" s="129" t="s">
        <v>127</v>
      </c>
      <c r="C67" s="677" t="s">
        <v>111</v>
      </c>
      <c r="D67" s="153" t="s">
        <v>111</v>
      </c>
      <c r="E67" s="512"/>
      <c r="F67" s="150"/>
      <c r="G67" s="166" t="str">
        <f t="shared" si="0"/>
        <v/>
      </c>
      <c r="H67" s="559"/>
      <c r="I67" s="565"/>
      <c r="J67" s="562" t="str">
        <f t="shared" si="2"/>
        <v/>
      </c>
      <c r="K67" s="85"/>
      <c r="L67" s="95"/>
      <c r="M67" s="83"/>
      <c r="N67" s="167" t="str">
        <f t="shared" si="3"/>
        <v/>
      </c>
      <c r="O67" s="87" t="str">
        <f t="shared" si="1"/>
        <v xml:space="preserve"> </v>
      </c>
    </row>
    <row r="68" spans="1:15" x14ac:dyDescent="0.25">
      <c r="A68" s="655"/>
      <c r="B68" s="129" t="s">
        <v>128</v>
      </c>
      <c r="C68" s="677"/>
      <c r="D68" s="357" t="s">
        <v>111</v>
      </c>
      <c r="E68" s="126"/>
      <c r="F68" s="96"/>
      <c r="G68" s="157" t="str">
        <f t="shared" si="0"/>
        <v/>
      </c>
      <c r="H68" s="560"/>
      <c r="I68" s="566"/>
      <c r="J68" s="563" t="str">
        <f t="shared" si="2"/>
        <v/>
      </c>
      <c r="K68" s="85"/>
      <c r="L68" s="95"/>
      <c r="M68" s="83"/>
      <c r="N68" s="91" t="str">
        <f t="shared" si="3"/>
        <v/>
      </c>
      <c r="O68" s="87" t="str">
        <f t="shared" si="1"/>
        <v xml:space="preserve"> </v>
      </c>
    </row>
    <row r="69" spans="1:15" x14ac:dyDescent="0.25">
      <c r="A69" s="655"/>
      <c r="B69" s="129" t="s">
        <v>129</v>
      </c>
      <c r="C69" s="677"/>
      <c r="D69" s="357" t="s">
        <v>111</v>
      </c>
      <c r="E69" s="126"/>
      <c r="F69" s="96"/>
      <c r="G69" s="157" t="str">
        <f t="shared" si="0"/>
        <v/>
      </c>
      <c r="H69" s="560"/>
      <c r="I69" s="566"/>
      <c r="J69" s="563" t="str">
        <f t="shared" si="2"/>
        <v/>
      </c>
      <c r="K69" s="85"/>
      <c r="L69" s="95"/>
      <c r="M69" s="83"/>
      <c r="N69" s="91" t="str">
        <f t="shared" si="3"/>
        <v/>
      </c>
      <c r="O69" s="87" t="str">
        <f t="shared" si="1"/>
        <v xml:space="preserve"> </v>
      </c>
    </row>
    <row r="70" spans="1:15" ht="15.75" thickBot="1" x14ac:dyDescent="0.3">
      <c r="A70" s="655"/>
      <c r="B70" s="152" t="s">
        <v>130</v>
      </c>
      <c r="C70" s="678"/>
      <c r="D70" s="149" t="s">
        <v>111</v>
      </c>
      <c r="E70" s="161"/>
      <c r="F70" s="97"/>
      <c r="G70" s="157" t="str">
        <f t="shared" si="0"/>
        <v/>
      </c>
      <c r="H70" s="561"/>
      <c r="I70" s="567"/>
      <c r="J70" s="564" t="str">
        <f t="shared" si="2"/>
        <v/>
      </c>
      <c r="K70" s="85"/>
      <c r="L70" s="95"/>
      <c r="M70" s="83"/>
      <c r="N70" s="91" t="str">
        <f t="shared" si="3"/>
        <v/>
      </c>
      <c r="O70" s="87" t="str">
        <f t="shared" si="1"/>
        <v xml:space="preserve"> </v>
      </c>
    </row>
    <row r="71" spans="1:15" ht="15.75" thickBot="1" x14ac:dyDescent="0.3">
      <c r="A71" s="668"/>
      <c r="B71" s="669"/>
      <c r="C71" s="670"/>
      <c r="D71" s="670"/>
      <c r="E71" s="670"/>
      <c r="F71" s="670"/>
      <c r="G71" s="670"/>
      <c r="H71" s="670"/>
      <c r="I71" s="670"/>
      <c r="J71" s="670"/>
      <c r="K71" s="670"/>
      <c r="L71" s="670"/>
      <c r="M71" s="670"/>
      <c r="N71" s="670"/>
      <c r="O71" s="671"/>
    </row>
    <row r="72" spans="1:15" ht="15.75" thickBot="1" x14ac:dyDescent="0.3">
      <c r="A72" s="77" t="s">
        <v>97</v>
      </c>
      <c r="B72" s="78" t="s">
        <v>131</v>
      </c>
      <c r="C72" s="657" t="s">
        <v>132</v>
      </c>
      <c r="D72" s="658"/>
      <c r="E72" s="659"/>
      <c r="F72" s="162">
        <f>SUM(F73:F79)</f>
        <v>0</v>
      </c>
      <c r="G72" s="163" t="str">
        <f t="shared" si="0"/>
        <v/>
      </c>
      <c r="H72" s="364" t="s">
        <v>160</v>
      </c>
      <c r="I72" s="365">
        <f>IFERROR(SUM('Dati menù a tendina'!AN26:AN32)/Rendicontazione!F72,0)</f>
        <v>0</v>
      </c>
      <c r="J72" s="79" t="str">
        <f>IFERROR(F72/$Q$4,"")</f>
        <v/>
      </c>
      <c r="K72" s="99" t="s">
        <v>21</v>
      </c>
      <c r="L72" s="81" t="s">
        <v>20</v>
      </c>
      <c r="M72" s="82" t="s">
        <v>89</v>
      </c>
      <c r="N72" s="100" t="s">
        <v>21</v>
      </c>
      <c r="O72" s="81" t="s">
        <v>20</v>
      </c>
    </row>
    <row r="73" spans="1:15" x14ac:dyDescent="0.25">
      <c r="A73" s="655" t="s">
        <v>101</v>
      </c>
      <c r="B73" s="158" t="s">
        <v>133</v>
      </c>
      <c r="C73" s="663" t="s">
        <v>132</v>
      </c>
      <c r="D73" s="672" t="s">
        <v>282</v>
      </c>
      <c r="E73" s="673"/>
      <c r="F73" s="119"/>
      <c r="G73" s="156" t="str">
        <f t="shared" si="0"/>
        <v/>
      </c>
      <c r="H73" s="83"/>
      <c r="I73" s="373"/>
      <c r="J73" s="165" t="str">
        <f>IFERROR(F73/$Q$4,"")</f>
        <v/>
      </c>
      <c r="K73" s="101"/>
      <c r="L73" s="102" t="s">
        <v>16</v>
      </c>
      <c r="M73" s="103"/>
      <c r="N73" s="104" t="str">
        <f t="shared" ref="N73:N79" si="4">IF(K73=0,"",F73/K73)</f>
        <v/>
      </c>
      <c r="O73" s="105" t="str">
        <f>IF(L73=0," ",(CONCATENATE($F$45," / ",L73)))</f>
        <v>kWh / t</v>
      </c>
    </row>
    <row r="74" spans="1:15" x14ac:dyDescent="0.25">
      <c r="A74" s="655"/>
      <c r="B74" s="88" t="s">
        <v>136</v>
      </c>
      <c r="C74" s="664"/>
      <c r="D74" s="674" t="s">
        <v>134</v>
      </c>
      <c r="E74" s="675"/>
      <c r="F74" s="330"/>
      <c r="G74" s="157" t="str">
        <f t="shared" si="0"/>
        <v/>
      </c>
      <c r="H74" s="89"/>
      <c r="I74" s="373"/>
      <c r="J74" s="90" t="str">
        <f>IFERROR(F74/$Q$4,"")</f>
        <v/>
      </c>
      <c r="K74" s="101"/>
      <c r="L74" s="107" t="s">
        <v>135</v>
      </c>
      <c r="M74" s="108"/>
      <c r="N74" s="109" t="str">
        <f t="shared" si="4"/>
        <v/>
      </c>
      <c r="O74" s="92" t="str">
        <f>IF(L74=0," ",(CONCATENATE($F$45," / ",L74)))</f>
        <v>kWh / Nmc</v>
      </c>
    </row>
    <row r="75" spans="1:15" x14ac:dyDescent="0.25">
      <c r="A75" s="655"/>
      <c r="B75" s="88" t="s">
        <v>138</v>
      </c>
      <c r="C75" s="664"/>
      <c r="D75" s="674" t="s">
        <v>137</v>
      </c>
      <c r="E75" s="675"/>
      <c r="F75" s="330"/>
      <c r="G75" s="157" t="str">
        <f t="shared" si="0"/>
        <v/>
      </c>
      <c r="H75" s="89"/>
      <c r="I75" s="373"/>
      <c r="J75" s="90" t="str">
        <f t="shared" ref="J75:J79" si="5">IFERROR(F75/$Q$4,"")</f>
        <v/>
      </c>
      <c r="K75" s="101"/>
      <c r="L75" s="107" t="s">
        <v>162</v>
      </c>
      <c r="M75" s="108"/>
      <c r="N75" s="109" t="str">
        <f t="shared" si="4"/>
        <v/>
      </c>
      <c r="O75" s="92" t="str">
        <f t="shared" ref="O75:O79" si="6">IF(L75=0," ",(CONCATENATE($F$45," / ",L75)))</f>
        <v>kWh / mc</v>
      </c>
    </row>
    <row r="76" spans="1:15" x14ac:dyDescent="0.25">
      <c r="A76" s="655"/>
      <c r="B76" s="88" t="s">
        <v>139</v>
      </c>
      <c r="C76" s="664"/>
      <c r="D76" s="674" t="s">
        <v>283</v>
      </c>
      <c r="E76" s="675"/>
      <c r="F76" s="330"/>
      <c r="G76" s="157" t="str">
        <f>IF(F76=0,"",(F76*0.187*10^-3))</f>
        <v/>
      </c>
      <c r="H76" s="89"/>
      <c r="I76" s="373"/>
      <c r="J76" s="90" t="str">
        <f t="shared" si="5"/>
        <v/>
      </c>
      <c r="K76" s="101"/>
      <c r="L76" s="366" t="s">
        <v>16</v>
      </c>
      <c r="M76" s="108"/>
      <c r="N76" s="109" t="str">
        <f t="shared" si="4"/>
        <v/>
      </c>
      <c r="O76" s="92" t="str">
        <f t="shared" si="6"/>
        <v>kWh / t</v>
      </c>
    </row>
    <row r="77" spans="1:15" x14ac:dyDescent="0.25">
      <c r="A77" s="655"/>
      <c r="B77" s="88" t="s">
        <v>140</v>
      </c>
      <c r="C77" s="664"/>
      <c r="D77" s="357" t="s">
        <v>111</v>
      </c>
      <c r="E77" s="548"/>
      <c r="F77" s="330"/>
      <c r="G77" s="157" t="str">
        <f t="shared" si="0"/>
        <v/>
      </c>
      <c r="H77" s="89"/>
      <c r="I77" s="373"/>
      <c r="J77" s="90" t="str">
        <f t="shared" si="5"/>
        <v/>
      </c>
      <c r="K77" s="101"/>
      <c r="L77" s="513"/>
      <c r="M77" s="108"/>
      <c r="N77" s="112" t="str">
        <f t="shared" si="4"/>
        <v/>
      </c>
      <c r="O77" s="92" t="str">
        <f t="shared" si="6"/>
        <v xml:space="preserve"> </v>
      </c>
    </row>
    <row r="78" spans="1:15" x14ac:dyDescent="0.25">
      <c r="A78" s="655"/>
      <c r="B78" s="88" t="s">
        <v>141</v>
      </c>
      <c r="C78" s="664"/>
      <c r="D78" s="148" t="s">
        <v>111</v>
      </c>
      <c r="E78" s="159"/>
      <c r="F78" s="330"/>
      <c r="G78" s="157" t="str">
        <f t="shared" si="0"/>
        <v/>
      </c>
      <c r="H78" s="89"/>
      <c r="I78" s="373"/>
      <c r="J78" s="90" t="str">
        <f t="shared" si="5"/>
        <v/>
      </c>
      <c r="K78" s="101"/>
      <c r="L78" s="111"/>
      <c r="M78" s="108"/>
      <c r="N78" s="112" t="str">
        <f t="shared" si="4"/>
        <v/>
      </c>
      <c r="O78" s="92" t="str">
        <f t="shared" si="6"/>
        <v xml:space="preserve"> </v>
      </c>
    </row>
    <row r="79" spans="1:15" ht="15.75" thickBot="1" x14ac:dyDescent="0.3">
      <c r="A79" s="656"/>
      <c r="B79" s="88" t="s">
        <v>142</v>
      </c>
      <c r="C79" s="665"/>
      <c r="D79" s="149" t="s">
        <v>111</v>
      </c>
      <c r="E79" s="160"/>
      <c r="F79" s="164"/>
      <c r="G79" s="140" t="str">
        <f t="shared" si="0"/>
        <v/>
      </c>
      <c r="H79" s="98"/>
      <c r="I79" s="373"/>
      <c r="J79" s="71" t="str">
        <f t="shared" si="5"/>
        <v/>
      </c>
      <c r="K79" s="101"/>
      <c r="L79" s="114"/>
      <c r="M79" s="115"/>
      <c r="N79" s="112" t="str">
        <f t="shared" si="4"/>
        <v/>
      </c>
      <c r="O79" s="92" t="str">
        <f t="shared" si="6"/>
        <v xml:space="preserve"> </v>
      </c>
    </row>
    <row r="80" spans="1:15" ht="15.75" thickBot="1" x14ac:dyDescent="0.3">
      <c r="A80" s="668"/>
      <c r="B80" s="670"/>
      <c r="C80" s="670"/>
      <c r="D80" s="670"/>
      <c r="E80" s="670"/>
      <c r="F80" s="670"/>
      <c r="G80" s="670"/>
      <c r="H80" s="670"/>
      <c r="I80" s="670"/>
      <c r="J80" s="670"/>
      <c r="K80" s="670"/>
      <c r="L80" s="670"/>
      <c r="M80" s="670"/>
      <c r="N80" s="670"/>
      <c r="O80" s="671"/>
    </row>
    <row r="81" spans="1:15" ht="15.75" thickBot="1" x14ac:dyDescent="0.3">
      <c r="A81" s="78" t="s">
        <v>97</v>
      </c>
      <c r="B81" s="117" t="s">
        <v>143</v>
      </c>
      <c r="C81" s="692" t="s">
        <v>144</v>
      </c>
      <c r="D81" s="693"/>
      <c r="E81" s="694"/>
      <c r="F81" s="162">
        <f>SUM(F82:F87)</f>
        <v>0</v>
      </c>
      <c r="G81" s="163" t="str">
        <f t="shared" si="0"/>
        <v/>
      </c>
      <c r="H81" s="364" t="s">
        <v>160</v>
      </c>
      <c r="I81" s="365">
        <f>IFERROR(SUM('Dati menù a tendina'!AN37:AN42)/Rendicontazione!F81,0)</f>
        <v>0</v>
      </c>
      <c r="J81" s="79" t="str">
        <f t="shared" ref="J81:J87" si="7">IFERROR(F81/$Q$4,"")</f>
        <v/>
      </c>
      <c r="K81" s="75" t="s">
        <v>21</v>
      </c>
      <c r="L81" s="128" t="s">
        <v>20</v>
      </c>
      <c r="M81" s="82" t="s">
        <v>89</v>
      </c>
      <c r="N81" s="76" t="s">
        <v>21</v>
      </c>
      <c r="O81" s="128" t="s">
        <v>20</v>
      </c>
    </row>
    <row r="82" spans="1:15" x14ac:dyDescent="0.25">
      <c r="A82" s="697" t="s">
        <v>101</v>
      </c>
      <c r="B82" s="118" t="s">
        <v>145</v>
      </c>
      <c r="C82" s="663" t="s">
        <v>144</v>
      </c>
      <c r="D82" s="690" t="s">
        <v>146</v>
      </c>
      <c r="E82" s="673"/>
      <c r="F82" s="119"/>
      <c r="G82" s="156" t="str">
        <f t="shared" si="0"/>
        <v/>
      </c>
      <c r="H82" s="120"/>
      <c r="I82" s="369"/>
      <c r="J82" s="146" t="str">
        <f t="shared" si="7"/>
        <v/>
      </c>
      <c r="K82" s="374">
        <f>W21</f>
        <v>0</v>
      </c>
      <c r="L82" s="121" t="s">
        <v>147</v>
      </c>
      <c r="M82" s="108"/>
      <c r="N82" s="122" t="str">
        <f t="shared" ref="N82:N87" si="8">IF(K82=0,"",F82/K82)</f>
        <v/>
      </c>
      <c r="O82" s="105" t="str">
        <f t="shared" ref="O82:O87" si="9">IF(L82=0," ",(CONCATENATE($F$45," / ",L82)))</f>
        <v>kWh / m2</v>
      </c>
    </row>
    <row r="83" spans="1:15" x14ac:dyDescent="0.25">
      <c r="A83" s="655"/>
      <c r="B83" s="106" t="s">
        <v>148</v>
      </c>
      <c r="C83" s="664"/>
      <c r="D83" s="691" t="s">
        <v>297</v>
      </c>
      <c r="E83" s="675"/>
      <c r="F83" s="123"/>
      <c r="G83" s="157" t="str">
        <f t="shared" si="0"/>
        <v/>
      </c>
      <c r="H83" s="83"/>
      <c r="I83" s="370"/>
      <c r="J83" s="90" t="str">
        <f t="shared" si="7"/>
        <v/>
      </c>
      <c r="K83" s="377">
        <f>W19</f>
        <v>0</v>
      </c>
      <c r="L83" s="125" t="s">
        <v>147</v>
      </c>
      <c r="M83" s="108"/>
      <c r="N83" s="91" t="str">
        <f t="shared" si="8"/>
        <v/>
      </c>
      <c r="O83" s="92" t="str">
        <f t="shared" si="9"/>
        <v>kWh / m2</v>
      </c>
    </row>
    <row r="84" spans="1:15" x14ac:dyDescent="0.25">
      <c r="A84" s="655"/>
      <c r="B84" s="106" t="s">
        <v>149</v>
      </c>
      <c r="C84" s="664"/>
      <c r="D84" s="691" t="s">
        <v>151</v>
      </c>
      <c r="E84" s="675"/>
      <c r="F84" s="123"/>
      <c r="G84" s="157" t="str">
        <f t="shared" si="0"/>
        <v/>
      </c>
      <c r="H84" s="83"/>
      <c r="I84" s="370"/>
      <c r="J84" s="90" t="str">
        <f t="shared" si="7"/>
        <v/>
      </c>
      <c r="K84" s="377">
        <f>$W$22</f>
        <v>0</v>
      </c>
      <c r="L84" s="125" t="s">
        <v>152</v>
      </c>
      <c r="M84" s="108"/>
      <c r="N84" s="91" t="str">
        <f t="shared" si="8"/>
        <v/>
      </c>
      <c r="O84" s="92" t="str">
        <f t="shared" si="9"/>
        <v>kWh / personale</v>
      </c>
    </row>
    <row r="85" spans="1:15" x14ac:dyDescent="0.25">
      <c r="A85" s="655"/>
      <c r="B85" s="106" t="s">
        <v>150</v>
      </c>
      <c r="C85" s="664"/>
      <c r="D85" s="674" t="s">
        <v>305</v>
      </c>
      <c r="E85" s="675"/>
      <c r="F85" s="123"/>
      <c r="G85" s="157" t="str">
        <f t="shared" si="0"/>
        <v/>
      </c>
      <c r="H85" s="83"/>
      <c r="I85" s="370"/>
      <c r="J85" s="90" t="str">
        <f t="shared" si="7"/>
        <v/>
      </c>
      <c r="K85" s="377">
        <f>W20</f>
        <v>0</v>
      </c>
      <c r="L85" s="125" t="s">
        <v>147</v>
      </c>
      <c r="M85" s="108"/>
      <c r="N85" s="91" t="str">
        <f t="shared" si="8"/>
        <v/>
      </c>
      <c r="O85" s="92" t="str">
        <f t="shared" si="9"/>
        <v>kWh / m2</v>
      </c>
    </row>
    <row r="86" spans="1:15" x14ac:dyDescent="0.25">
      <c r="A86" s="655"/>
      <c r="B86" s="106" t="s">
        <v>153</v>
      </c>
      <c r="C86" s="664"/>
      <c r="D86" s="93" t="s">
        <v>111</v>
      </c>
      <c r="E86" s="55"/>
      <c r="F86" s="96"/>
      <c r="G86" s="157" t="str">
        <f t="shared" si="0"/>
        <v/>
      </c>
      <c r="H86" s="89"/>
      <c r="I86" s="370"/>
      <c r="J86" s="84"/>
      <c r="K86" s="514"/>
      <c r="L86" s="515"/>
      <c r="M86" s="516"/>
      <c r="N86" s="91" t="str">
        <f t="shared" si="8"/>
        <v/>
      </c>
      <c r="O86" s="517"/>
    </row>
    <row r="87" spans="1:15" ht="15.75" thickBot="1" x14ac:dyDescent="0.3">
      <c r="A87" s="656"/>
      <c r="B87" s="113" t="s">
        <v>154</v>
      </c>
      <c r="C87" s="665"/>
      <c r="D87" s="94" t="s">
        <v>111</v>
      </c>
      <c r="E87" s="161"/>
      <c r="F87" s="97"/>
      <c r="G87" s="140" t="str">
        <f t="shared" si="0"/>
        <v/>
      </c>
      <c r="H87" s="147"/>
      <c r="I87" s="372"/>
      <c r="J87" s="71" t="str">
        <f t="shared" si="7"/>
        <v/>
      </c>
      <c r="K87" s="175"/>
      <c r="L87" s="176"/>
      <c r="M87" s="115"/>
      <c r="N87" s="170" t="str">
        <f t="shared" si="8"/>
        <v/>
      </c>
      <c r="O87" s="116" t="str">
        <f t="shared" si="9"/>
        <v xml:space="preserve"> </v>
      </c>
    </row>
    <row r="89" spans="1:15" ht="15.75" thickBot="1" x14ac:dyDescent="0.3"/>
    <row r="90" spans="1:15" ht="15.75" thickBot="1" x14ac:dyDescent="0.3">
      <c r="A90" s="615" t="s">
        <v>174</v>
      </c>
      <c r="B90" s="616"/>
      <c r="C90" s="616"/>
      <c r="D90" s="616"/>
      <c r="E90" s="617"/>
      <c r="F90" s="178" t="s">
        <v>86</v>
      </c>
      <c r="G90" s="179" t="s">
        <v>87</v>
      </c>
      <c r="H90" s="612" t="s">
        <v>88</v>
      </c>
      <c r="I90" s="613"/>
      <c r="J90" s="614"/>
      <c r="K90" s="180"/>
      <c r="L90" s="180"/>
      <c r="M90" s="180"/>
      <c r="N90" s="180"/>
      <c r="O90" s="181"/>
    </row>
    <row r="91" spans="1:15" ht="30.75" thickBot="1" x14ac:dyDescent="0.3">
      <c r="A91" s="618"/>
      <c r="B91" s="619"/>
      <c r="C91" s="619"/>
      <c r="D91" s="619"/>
      <c r="E91" s="620"/>
      <c r="F91" s="182" t="s">
        <v>32</v>
      </c>
      <c r="G91" s="183" t="s">
        <v>45</v>
      </c>
      <c r="H91" s="695" t="s">
        <v>89</v>
      </c>
      <c r="I91" s="305" t="s">
        <v>244</v>
      </c>
      <c r="J91" s="306" t="str">
        <f>CONCATENATE(F91," / ",$R$4)</f>
        <v>Sm3 / t</v>
      </c>
      <c r="K91" s="184" t="s">
        <v>90</v>
      </c>
      <c r="L91" s="185" t="s">
        <v>91</v>
      </c>
      <c r="M91" s="185" t="s">
        <v>92</v>
      </c>
      <c r="N91" s="681" t="str">
        <f>IF(SUM(F96:F110,F113:F118,F121:F125)&gt;0.95*F92,"Copertura del 95% dei consumi raggiunta","E' necessario dettagliare maggiormente la suddivisione dei consumi")</f>
        <v>E' necessario dettagliare maggiormente la suddivisione dei consumi</v>
      </c>
      <c r="O91" s="682"/>
    </row>
    <row r="92" spans="1:15" ht="15.75" customHeight="1" thickBot="1" x14ac:dyDescent="0.3">
      <c r="A92" s="231" t="s">
        <v>93</v>
      </c>
      <c r="B92" s="192" t="s">
        <v>175</v>
      </c>
      <c r="C92" s="913" t="s">
        <v>174</v>
      </c>
      <c r="D92" s="913"/>
      <c r="E92" s="914"/>
      <c r="F92" s="380">
        <f>J8-K33+L40+L41</f>
        <v>0</v>
      </c>
      <c r="G92" s="186">
        <f>F92*0.836*10^-3</f>
        <v>0</v>
      </c>
      <c r="H92" s="696"/>
      <c r="I92" s="304">
        <f>IFERROR((F95*I95+F112*I112+F120*I120)/F92,0)</f>
        <v>0</v>
      </c>
      <c r="J92" s="187" t="str">
        <f>IFERROR(F92/$Q$4,"")</f>
        <v/>
      </c>
      <c r="K92" s="188">
        <f>F95+F112+F120</f>
        <v>0</v>
      </c>
      <c r="L92" s="189">
        <f>F92-K92</f>
        <v>0</v>
      </c>
      <c r="M92" s="190">
        <f>IFERROR(K92/F92,0)</f>
        <v>0</v>
      </c>
      <c r="N92" s="683"/>
      <c r="O92" s="684"/>
    </row>
    <row r="93" spans="1:15" ht="15.75" thickBot="1" x14ac:dyDescent="0.3">
      <c r="A93" s="685"/>
      <c r="B93" s="686"/>
      <c r="C93" s="686"/>
      <c r="D93" s="686"/>
      <c r="E93" s="686"/>
      <c r="F93" s="686"/>
      <c r="G93" s="686"/>
      <c r="H93" s="686"/>
      <c r="I93" s="686"/>
      <c r="J93" s="686"/>
      <c r="K93" s="686"/>
      <c r="L93" s="686"/>
      <c r="M93" s="686"/>
      <c r="N93" s="686"/>
      <c r="O93" s="915"/>
    </row>
    <row r="94" spans="1:15" ht="15.75" thickBot="1" x14ac:dyDescent="0.3">
      <c r="A94" s="685"/>
      <c r="B94" s="686"/>
      <c r="C94" s="686"/>
      <c r="D94" s="686"/>
      <c r="E94" s="686"/>
      <c r="F94" s="191" t="s">
        <v>86</v>
      </c>
      <c r="G94" s="230" t="s">
        <v>87</v>
      </c>
      <c r="H94" s="612" t="s">
        <v>88</v>
      </c>
      <c r="I94" s="613"/>
      <c r="J94" s="614"/>
      <c r="K94" s="612" t="s">
        <v>95</v>
      </c>
      <c r="L94" s="614"/>
      <c r="M94" s="687" t="s">
        <v>96</v>
      </c>
      <c r="N94" s="688"/>
      <c r="O94" s="689"/>
    </row>
    <row r="95" spans="1:15" ht="15.75" thickBot="1" x14ac:dyDescent="0.3">
      <c r="A95" s="229" t="s">
        <v>97</v>
      </c>
      <c r="B95" s="192" t="s">
        <v>176</v>
      </c>
      <c r="C95" s="621" t="s">
        <v>99</v>
      </c>
      <c r="D95" s="622"/>
      <c r="E95" s="622"/>
      <c r="F95" s="310">
        <f>SUM(F96:F110)</f>
        <v>0</v>
      </c>
      <c r="G95" s="323" t="str">
        <f t="shared" ref="G95:G110" si="10">IF(F95=0,"",(F95*0.836*10^-3))</f>
        <v/>
      </c>
      <c r="H95" s="381" t="s">
        <v>160</v>
      </c>
      <c r="I95" s="309">
        <f>IFERROR(SUM('Dati menù a tendina'!AN46:AN59)/Rendicontazione!F95,0%)</f>
        <v>0</v>
      </c>
      <c r="J95" s="215" t="str">
        <f t="shared" ref="J95:J110" si="11">IFERROR(F95/$Q$4,"")</f>
        <v/>
      </c>
      <c r="K95" s="331" t="s">
        <v>21</v>
      </c>
      <c r="L95" s="209" t="s">
        <v>20</v>
      </c>
      <c r="M95" s="337" t="s">
        <v>89</v>
      </c>
      <c r="N95" s="332" t="s">
        <v>21</v>
      </c>
      <c r="O95" s="217" t="s">
        <v>20</v>
      </c>
    </row>
    <row r="96" spans="1:15" x14ac:dyDescent="0.25">
      <c r="A96" s="606" t="s">
        <v>101</v>
      </c>
      <c r="B96" s="195" t="s">
        <v>177</v>
      </c>
      <c r="C96" s="605" t="s">
        <v>43</v>
      </c>
      <c r="D96" s="652" t="s">
        <v>105</v>
      </c>
      <c r="E96" s="652"/>
      <c r="F96" s="402"/>
      <c r="G96" s="522" t="str">
        <f t="shared" si="10"/>
        <v/>
      </c>
      <c r="H96" s="324"/>
      <c r="I96" s="369"/>
      <c r="J96" s="827" t="str">
        <f>IFERROR((F96+F97)/$Q$4,"")</f>
        <v/>
      </c>
      <c r="K96" s="916">
        <f>$V$5</f>
        <v>0</v>
      </c>
      <c r="L96" s="823" t="s">
        <v>16</v>
      </c>
      <c r="M96" s="922" t="s">
        <v>51</v>
      </c>
      <c r="N96" s="918" t="str">
        <f>IF(AND(K96=0,F97=0),"",(F96+94)/K96)</f>
        <v/>
      </c>
      <c r="O96" s="920" t="str">
        <f>IF(L96=0," ",(CONCATENATE($F$91," / ",L96)))</f>
        <v>Sm3 / t</v>
      </c>
    </row>
    <row r="97" spans="1:15" x14ac:dyDescent="0.25">
      <c r="A97" s="606"/>
      <c r="B97" s="195" t="s">
        <v>178</v>
      </c>
      <c r="C97" s="606"/>
      <c r="D97" s="610" t="s">
        <v>247</v>
      </c>
      <c r="E97" s="912"/>
      <c r="F97" s="519">
        <f>L40</f>
        <v>0</v>
      </c>
      <c r="G97" s="523" t="str">
        <f t="shared" si="10"/>
        <v/>
      </c>
      <c r="H97" s="382" t="s">
        <v>158</v>
      </c>
      <c r="I97" s="308">
        <v>0</v>
      </c>
      <c r="J97" s="828"/>
      <c r="K97" s="917"/>
      <c r="L97" s="824"/>
      <c r="M97" s="923"/>
      <c r="N97" s="919"/>
      <c r="O97" s="921"/>
    </row>
    <row r="98" spans="1:15" ht="15.75" thickBot="1" x14ac:dyDescent="0.3">
      <c r="A98" s="606"/>
      <c r="B98" s="195" t="s">
        <v>179</v>
      </c>
      <c r="C98" s="607"/>
      <c r="D98" s="383" t="s">
        <v>111</v>
      </c>
      <c r="E98" s="393"/>
      <c r="F98" s="520"/>
      <c r="G98" s="524" t="str">
        <f t="shared" si="10"/>
        <v/>
      </c>
      <c r="H98" s="325"/>
      <c r="I98" s="371"/>
      <c r="J98" s="215" t="str">
        <f t="shared" si="11"/>
        <v/>
      </c>
      <c r="K98" s="150"/>
      <c r="L98" s="315"/>
      <c r="M98" s="338" t="s">
        <v>51</v>
      </c>
      <c r="N98" s="333" t="str">
        <f t="shared" ref="N98:N110" si="12">IF(K98=0,"",F98/K98)</f>
        <v/>
      </c>
      <c r="O98" s="316" t="str">
        <f t="shared" ref="O98:O110" si="13">IF(L98=0," ",(CONCATENATE($F$91," / ",L98)))</f>
        <v xml:space="preserve"> </v>
      </c>
    </row>
    <row r="99" spans="1:15" ht="15" customHeight="1" x14ac:dyDescent="0.25">
      <c r="A99" s="606"/>
      <c r="B99" s="195" t="s">
        <v>180</v>
      </c>
      <c r="C99" s="621" t="s">
        <v>9</v>
      </c>
      <c r="D99" s="653" t="s">
        <v>205</v>
      </c>
      <c r="E99" s="654"/>
      <c r="F99" s="402"/>
      <c r="G99" s="522" t="str">
        <f t="shared" si="10"/>
        <v/>
      </c>
      <c r="H99" s="324"/>
      <c r="I99" s="369"/>
      <c r="J99" s="827" t="str">
        <f>IFERROR((F100+F99)/$Q$4,"")</f>
        <v/>
      </c>
      <c r="K99" s="829">
        <f>$V$16</f>
        <v>0</v>
      </c>
      <c r="L99" s="823" t="s">
        <v>16</v>
      </c>
      <c r="M99" s="922" t="s">
        <v>51</v>
      </c>
      <c r="N99" s="918" t="str">
        <f>IF(K99=0,"",(F99+F100)/K99)</f>
        <v/>
      </c>
      <c r="O99" s="920" t="str">
        <f t="shared" si="13"/>
        <v>Sm3 / t</v>
      </c>
    </row>
    <row r="100" spans="1:15" x14ac:dyDescent="0.25">
      <c r="A100" s="606"/>
      <c r="B100" s="195" t="s">
        <v>181</v>
      </c>
      <c r="C100" s="623"/>
      <c r="D100" s="825" t="s">
        <v>256</v>
      </c>
      <c r="E100" s="826"/>
      <c r="F100" s="521">
        <f>L41</f>
        <v>0</v>
      </c>
      <c r="G100" s="525" t="str">
        <f t="shared" si="10"/>
        <v/>
      </c>
      <c r="H100" s="384" t="s">
        <v>158</v>
      </c>
      <c r="I100" s="308">
        <v>0</v>
      </c>
      <c r="J100" s="828"/>
      <c r="K100" s="830"/>
      <c r="L100" s="824"/>
      <c r="M100" s="923"/>
      <c r="N100" s="919"/>
      <c r="O100" s="921"/>
    </row>
    <row r="101" spans="1:15" ht="15" customHeight="1" x14ac:dyDescent="0.25">
      <c r="A101" s="606"/>
      <c r="B101" s="195" t="s">
        <v>182</v>
      </c>
      <c r="C101" s="623"/>
      <c r="D101" s="625" t="s">
        <v>115</v>
      </c>
      <c r="E101" s="626"/>
      <c r="F101" s="218"/>
      <c r="G101" s="525" t="str">
        <f t="shared" si="10"/>
        <v/>
      </c>
      <c r="H101" s="326" t="s">
        <v>51</v>
      </c>
      <c r="I101" s="370"/>
      <c r="J101" s="327" t="str">
        <f t="shared" si="11"/>
        <v/>
      </c>
      <c r="K101" s="395">
        <f>$V$16</f>
        <v>0</v>
      </c>
      <c r="L101" s="385" t="s">
        <v>16</v>
      </c>
      <c r="M101" s="108" t="s">
        <v>51</v>
      </c>
      <c r="N101" s="334" t="str">
        <f t="shared" si="12"/>
        <v/>
      </c>
      <c r="O101" s="201" t="str">
        <f t="shared" si="13"/>
        <v>Sm3 / t</v>
      </c>
    </row>
    <row r="102" spans="1:15" x14ac:dyDescent="0.25">
      <c r="A102" s="606"/>
      <c r="B102" s="195" t="s">
        <v>183</v>
      </c>
      <c r="C102" s="623"/>
      <c r="D102" s="625" t="s">
        <v>206</v>
      </c>
      <c r="E102" s="626"/>
      <c r="F102" s="218"/>
      <c r="G102" s="525" t="str">
        <f t="shared" si="10"/>
        <v/>
      </c>
      <c r="H102" s="326"/>
      <c r="I102" s="370"/>
      <c r="J102" s="327" t="str">
        <f t="shared" si="11"/>
        <v/>
      </c>
      <c r="K102" s="123"/>
      <c r="L102" s="110"/>
      <c r="M102" s="108" t="s">
        <v>51</v>
      </c>
      <c r="N102" s="334" t="str">
        <f t="shared" si="12"/>
        <v/>
      </c>
      <c r="O102" s="201" t="str">
        <f t="shared" si="13"/>
        <v xml:space="preserve"> </v>
      </c>
    </row>
    <row r="103" spans="1:15" x14ac:dyDescent="0.25">
      <c r="A103" s="606"/>
      <c r="B103" s="195" t="s">
        <v>184</v>
      </c>
      <c r="C103" s="623"/>
      <c r="D103" s="386" t="s">
        <v>111</v>
      </c>
      <c r="E103" s="318"/>
      <c r="F103" s="218"/>
      <c r="G103" s="525" t="str">
        <f t="shared" si="10"/>
        <v/>
      </c>
      <c r="H103" s="326" t="s">
        <v>51</v>
      </c>
      <c r="I103" s="370"/>
      <c r="J103" s="327" t="str">
        <f t="shared" si="11"/>
        <v/>
      </c>
      <c r="K103" s="123"/>
      <c r="L103" s="110"/>
      <c r="M103" s="108" t="s">
        <v>51</v>
      </c>
      <c r="N103" s="334" t="str">
        <f t="shared" si="12"/>
        <v/>
      </c>
      <c r="O103" s="201" t="str">
        <f t="shared" si="13"/>
        <v xml:space="preserve"> </v>
      </c>
    </row>
    <row r="104" spans="1:15" ht="15.75" thickBot="1" x14ac:dyDescent="0.3">
      <c r="A104" s="606"/>
      <c r="B104" s="195" t="s">
        <v>185</v>
      </c>
      <c r="C104" s="624"/>
      <c r="D104" s="387" t="s">
        <v>111</v>
      </c>
      <c r="E104" s="394"/>
      <c r="F104" s="404"/>
      <c r="G104" s="526" t="str">
        <f t="shared" si="10"/>
        <v/>
      </c>
      <c r="H104" s="328" t="s">
        <v>51</v>
      </c>
      <c r="I104" s="372"/>
      <c r="J104" s="187" t="str">
        <f t="shared" si="11"/>
        <v/>
      </c>
      <c r="K104" s="97"/>
      <c r="L104" s="221"/>
      <c r="M104" s="115" t="s">
        <v>51</v>
      </c>
      <c r="N104" s="335" t="str">
        <f t="shared" si="12"/>
        <v/>
      </c>
      <c r="O104" s="207" t="str">
        <f t="shared" si="13"/>
        <v xml:space="preserve"> </v>
      </c>
    </row>
    <row r="105" spans="1:15" x14ac:dyDescent="0.25">
      <c r="A105" s="606"/>
      <c r="B105" s="195" t="s">
        <v>186</v>
      </c>
      <c r="C105" s="605" t="s">
        <v>208</v>
      </c>
      <c r="D105" s="650" t="s">
        <v>207</v>
      </c>
      <c r="E105" s="651"/>
      <c r="F105" s="402"/>
      <c r="G105" s="522" t="str">
        <f t="shared" si="10"/>
        <v/>
      </c>
      <c r="H105" s="324" t="s">
        <v>51</v>
      </c>
      <c r="I105" s="369"/>
      <c r="J105" s="573" t="str">
        <f t="shared" si="11"/>
        <v/>
      </c>
      <c r="K105" s="396">
        <f>$V$16</f>
        <v>0</v>
      </c>
      <c r="L105" s="317" t="s">
        <v>16</v>
      </c>
      <c r="M105" s="496" t="s">
        <v>51</v>
      </c>
      <c r="N105" s="336" t="str">
        <f t="shared" si="12"/>
        <v/>
      </c>
      <c r="O105" s="199" t="str">
        <f t="shared" si="13"/>
        <v>Sm3 / t</v>
      </c>
    </row>
    <row r="106" spans="1:15" x14ac:dyDescent="0.25">
      <c r="A106" s="606"/>
      <c r="B106" s="195" t="s">
        <v>187</v>
      </c>
      <c r="C106" s="606"/>
      <c r="D106" s="388" t="s">
        <v>111</v>
      </c>
      <c r="E106" s="318"/>
      <c r="F106" s="218"/>
      <c r="G106" s="525" t="str">
        <f t="shared" si="10"/>
        <v/>
      </c>
      <c r="H106" s="326"/>
      <c r="I106" s="370"/>
      <c r="J106" s="327" t="str">
        <f t="shared" si="11"/>
        <v/>
      </c>
      <c r="K106" s="123"/>
      <c r="L106" s="110"/>
      <c r="M106" s="108" t="s">
        <v>51</v>
      </c>
      <c r="N106" s="334" t="str">
        <f t="shared" si="12"/>
        <v/>
      </c>
      <c r="O106" s="201" t="str">
        <f t="shared" si="13"/>
        <v xml:space="preserve"> </v>
      </c>
    </row>
    <row r="107" spans="1:15" ht="15.75" thickBot="1" x14ac:dyDescent="0.3">
      <c r="A107" s="606"/>
      <c r="B107" s="195" t="s">
        <v>188</v>
      </c>
      <c r="C107" s="607"/>
      <c r="D107" s="389" t="s">
        <v>111</v>
      </c>
      <c r="E107" s="319"/>
      <c r="F107" s="404"/>
      <c r="G107" s="526" t="str">
        <f t="shared" si="10"/>
        <v/>
      </c>
      <c r="H107" s="328" t="s">
        <v>51</v>
      </c>
      <c r="I107" s="372"/>
      <c r="J107" s="187" t="str">
        <f t="shared" si="11"/>
        <v/>
      </c>
      <c r="K107" s="97"/>
      <c r="L107" s="114"/>
      <c r="M107" s="115" t="s">
        <v>51</v>
      </c>
      <c r="N107" s="335" t="str">
        <f t="shared" si="12"/>
        <v/>
      </c>
      <c r="O107" s="207" t="str">
        <f t="shared" si="13"/>
        <v xml:space="preserve"> </v>
      </c>
    </row>
    <row r="108" spans="1:15" x14ac:dyDescent="0.25">
      <c r="A108" s="606"/>
      <c r="B108" s="195" t="s">
        <v>189</v>
      </c>
      <c r="C108" s="606" t="s">
        <v>111</v>
      </c>
      <c r="D108" s="390" t="s">
        <v>111</v>
      </c>
      <c r="E108" s="320"/>
      <c r="F108" s="196"/>
      <c r="G108" s="523" t="str">
        <f t="shared" si="10"/>
        <v/>
      </c>
      <c r="H108" s="329" t="s">
        <v>51</v>
      </c>
      <c r="I108" s="373"/>
      <c r="J108" s="552" t="str">
        <f t="shared" si="11"/>
        <v/>
      </c>
      <c r="K108" s="330"/>
      <c r="L108" s="95"/>
      <c r="M108" s="496" t="s">
        <v>51</v>
      </c>
      <c r="N108" s="336" t="str">
        <f t="shared" si="12"/>
        <v/>
      </c>
      <c r="O108" s="199" t="str">
        <f t="shared" si="13"/>
        <v xml:space="preserve"> </v>
      </c>
    </row>
    <row r="109" spans="1:15" x14ac:dyDescent="0.25">
      <c r="A109" s="606"/>
      <c r="B109" s="195" t="s">
        <v>190</v>
      </c>
      <c r="C109" s="606"/>
      <c r="D109" s="388" t="s">
        <v>111</v>
      </c>
      <c r="E109" s="321"/>
      <c r="F109" s="202"/>
      <c r="G109" s="525" t="str">
        <f t="shared" si="10"/>
        <v/>
      </c>
      <c r="H109" s="326" t="s">
        <v>51</v>
      </c>
      <c r="I109" s="370"/>
      <c r="J109" s="552" t="str">
        <f t="shared" si="11"/>
        <v/>
      </c>
      <c r="K109" s="123"/>
      <c r="L109" s="110"/>
      <c r="M109" s="108" t="s">
        <v>51</v>
      </c>
      <c r="N109" s="334" t="str">
        <f t="shared" si="12"/>
        <v/>
      </c>
      <c r="O109" s="199" t="str">
        <f t="shared" si="13"/>
        <v xml:space="preserve"> </v>
      </c>
    </row>
    <row r="110" spans="1:15" ht="15.75" thickBot="1" x14ac:dyDescent="0.3">
      <c r="A110" s="607"/>
      <c r="B110" s="195" t="s">
        <v>191</v>
      </c>
      <c r="C110" s="607"/>
      <c r="D110" s="389" t="s">
        <v>111</v>
      </c>
      <c r="E110" s="322"/>
      <c r="F110" s="227"/>
      <c r="G110" s="526" t="str">
        <f t="shared" si="10"/>
        <v/>
      </c>
      <c r="H110" s="328" t="s">
        <v>51</v>
      </c>
      <c r="I110" s="370"/>
      <c r="J110" s="223" t="str">
        <f t="shared" si="11"/>
        <v/>
      </c>
      <c r="K110" s="97"/>
      <c r="L110" s="114"/>
      <c r="M110" s="115" t="s">
        <v>51</v>
      </c>
      <c r="N110" s="335" t="str">
        <f t="shared" si="12"/>
        <v/>
      </c>
      <c r="O110" s="224" t="str">
        <f t="shared" si="13"/>
        <v xml:space="preserve"> </v>
      </c>
    </row>
    <row r="111" spans="1:15" ht="15.75" thickBot="1" x14ac:dyDescent="0.3">
      <c r="A111" s="685"/>
      <c r="B111" s="686"/>
      <c r="C111" s="686"/>
      <c r="D111" s="686"/>
      <c r="E111" s="686"/>
      <c r="F111" s="686"/>
      <c r="G111" s="686"/>
      <c r="H111" s="686"/>
      <c r="I111" s="686"/>
      <c r="J111" s="686"/>
      <c r="K111" s="686"/>
      <c r="L111" s="686"/>
      <c r="M111" s="686"/>
      <c r="N111" s="686"/>
      <c r="O111" s="915"/>
    </row>
    <row r="112" spans="1:15" ht="15.75" thickBot="1" x14ac:dyDescent="0.3">
      <c r="A112" s="229" t="s">
        <v>97</v>
      </c>
      <c r="B112" s="192" t="s">
        <v>192</v>
      </c>
      <c r="C112" s="612" t="s">
        <v>132</v>
      </c>
      <c r="D112" s="613"/>
      <c r="E112" s="614"/>
      <c r="F112" s="193">
        <f>SUM(F113:F118)</f>
        <v>0</v>
      </c>
      <c r="G112" s="193" t="str">
        <f t="shared" ref="G112:G118" si="14">IF(F112=0,"",(F112*0.836*10^-3))</f>
        <v/>
      </c>
      <c r="H112" s="391" t="s">
        <v>160</v>
      </c>
      <c r="I112" s="314">
        <f>IFERROR(SUM('Dati menù a tendina'!AN62:AN67)/Rendicontazione!F112,0%)</f>
        <v>0</v>
      </c>
      <c r="J112" s="311" t="str">
        <f t="shared" ref="J112:J118" si="15">IFERROR(F112/$Q$4,"")</f>
        <v/>
      </c>
      <c r="K112" s="233" t="s">
        <v>21</v>
      </c>
      <c r="L112" s="234" t="s">
        <v>20</v>
      </c>
      <c r="M112" s="234" t="s">
        <v>89</v>
      </c>
      <c r="N112" s="208" t="s">
        <v>21</v>
      </c>
      <c r="O112" s="209" t="s">
        <v>20</v>
      </c>
    </row>
    <row r="113" spans="1:15" x14ac:dyDescent="0.25">
      <c r="A113" s="623" t="s">
        <v>101</v>
      </c>
      <c r="B113" s="210" t="s">
        <v>193</v>
      </c>
      <c r="C113" s="605" t="s">
        <v>111</v>
      </c>
      <c r="D113" s="392" t="s">
        <v>111</v>
      </c>
      <c r="E113" s="228"/>
      <c r="F113" s="196"/>
      <c r="G113" s="197" t="str">
        <f t="shared" si="14"/>
        <v/>
      </c>
      <c r="H113" s="198"/>
      <c r="I113" s="373"/>
      <c r="J113" s="312" t="str">
        <f t="shared" si="15"/>
        <v/>
      </c>
      <c r="K113" s="119"/>
      <c r="L113" s="173"/>
      <c r="M113" s="198" t="s">
        <v>51</v>
      </c>
      <c r="N113" s="211" t="str">
        <f t="shared" ref="N113:N118" si="16">IF(K113=0,"",F113/K113)</f>
        <v/>
      </c>
      <c r="O113" s="212" t="str">
        <f>IF(L113=0," ",(CONCATENATE($F$91," / ",L113)))</f>
        <v xml:space="preserve"> </v>
      </c>
    </row>
    <row r="114" spans="1:15" x14ac:dyDescent="0.25">
      <c r="A114" s="623"/>
      <c r="B114" s="210" t="s">
        <v>194</v>
      </c>
      <c r="C114" s="606"/>
      <c r="D114" s="386" t="s">
        <v>111</v>
      </c>
      <c r="E114" s="228"/>
      <c r="F114" s="196"/>
      <c r="G114" s="197" t="str">
        <f t="shared" si="14"/>
        <v/>
      </c>
      <c r="H114" s="198" t="s">
        <v>51</v>
      </c>
      <c r="I114" s="370"/>
      <c r="J114" s="312" t="str">
        <f t="shared" si="15"/>
        <v/>
      </c>
      <c r="K114" s="330"/>
      <c r="L114" s="95"/>
      <c r="M114" s="198" t="s">
        <v>51</v>
      </c>
      <c r="N114" s="200" t="str">
        <f t="shared" si="16"/>
        <v/>
      </c>
      <c r="O114" s="201" t="str">
        <f>IF(L114=0," ",(CONCATENATE($F$91," / ",L114)))</f>
        <v xml:space="preserve"> </v>
      </c>
    </row>
    <row r="115" spans="1:15" x14ac:dyDescent="0.25">
      <c r="A115" s="623"/>
      <c r="B115" s="210" t="s">
        <v>195</v>
      </c>
      <c r="C115" s="606"/>
      <c r="D115" s="386" t="s">
        <v>111</v>
      </c>
      <c r="E115" s="228"/>
      <c r="F115" s="196"/>
      <c r="G115" s="197" t="str">
        <f t="shared" si="14"/>
        <v/>
      </c>
      <c r="H115" s="198" t="s">
        <v>51</v>
      </c>
      <c r="I115" s="370"/>
      <c r="J115" s="312" t="str">
        <f t="shared" si="15"/>
        <v/>
      </c>
      <c r="K115" s="330"/>
      <c r="L115" s="95"/>
      <c r="M115" s="198" t="s">
        <v>51</v>
      </c>
      <c r="N115" s="200" t="str">
        <f t="shared" si="16"/>
        <v/>
      </c>
      <c r="O115" s="201" t="str">
        <f>IF(L115=0," ",(CONCATENATE($F$95," / ",L115)))</f>
        <v xml:space="preserve"> </v>
      </c>
    </row>
    <row r="116" spans="1:15" x14ac:dyDescent="0.25">
      <c r="A116" s="623"/>
      <c r="B116" s="210" t="s">
        <v>196</v>
      </c>
      <c r="C116" s="606"/>
      <c r="D116" s="386" t="s">
        <v>111</v>
      </c>
      <c r="E116" s="228"/>
      <c r="F116" s="196"/>
      <c r="G116" s="197" t="str">
        <f t="shared" si="14"/>
        <v/>
      </c>
      <c r="H116" s="198" t="s">
        <v>51</v>
      </c>
      <c r="I116" s="370"/>
      <c r="J116" s="312" t="str">
        <f t="shared" si="15"/>
        <v/>
      </c>
      <c r="K116" s="330"/>
      <c r="L116" s="95"/>
      <c r="M116" s="198" t="s">
        <v>51</v>
      </c>
      <c r="N116" s="200" t="str">
        <f t="shared" si="16"/>
        <v/>
      </c>
      <c r="O116" s="201" t="str">
        <f>IF(L116=0," ",(CONCATENATE($F$95," / ",L116)))</f>
        <v xml:space="preserve"> </v>
      </c>
    </row>
    <row r="117" spans="1:15" x14ac:dyDescent="0.25">
      <c r="A117" s="623"/>
      <c r="B117" s="210" t="s">
        <v>197</v>
      </c>
      <c r="C117" s="606"/>
      <c r="D117" s="386" t="s">
        <v>111</v>
      </c>
      <c r="E117" s="126"/>
      <c r="F117" s="202"/>
      <c r="G117" s="197" t="str">
        <f t="shared" si="14"/>
        <v/>
      </c>
      <c r="H117" s="203" t="s">
        <v>51</v>
      </c>
      <c r="I117" s="370"/>
      <c r="J117" s="312" t="str">
        <f t="shared" si="15"/>
        <v/>
      </c>
      <c r="K117" s="123"/>
      <c r="L117" s="110"/>
      <c r="M117" s="203" t="s">
        <v>51</v>
      </c>
      <c r="N117" s="200" t="str">
        <f t="shared" si="16"/>
        <v/>
      </c>
      <c r="O117" s="201" t="str">
        <f>IF(L117=0," ",(CONCATENATE($F$95," / ",L117)))</f>
        <v xml:space="preserve"> </v>
      </c>
    </row>
    <row r="118" spans="1:15" ht="15.75" thickBot="1" x14ac:dyDescent="0.3">
      <c r="A118" s="623"/>
      <c r="B118" s="213" t="s">
        <v>198</v>
      </c>
      <c r="C118" s="607"/>
      <c r="D118" s="387" t="s">
        <v>111</v>
      </c>
      <c r="E118" s="55"/>
      <c r="F118" s="204"/>
      <c r="G118" s="214" t="str">
        <f t="shared" si="14"/>
        <v/>
      </c>
      <c r="H118" s="225" t="s">
        <v>51</v>
      </c>
      <c r="I118" s="370"/>
      <c r="J118" s="313" t="str">
        <f t="shared" si="15"/>
        <v/>
      </c>
      <c r="K118" s="96"/>
      <c r="L118" s="111"/>
      <c r="M118" s="205" t="s">
        <v>51</v>
      </c>
      <c r="N118" s="216" t="str">
        <f t="shared" si="16"/>
        <v/>
      </c>
      <c r="O118" s="201" t="str">
        <f>IF(L118=0," ",(CONCATENATE($F$95," / ",L118)))</f>
        <v xml:space="preserve"> </v>
      </c>
    </row>
    <row r="119" spans="1:15" ht="15.75" thickBot="1" x14ac:dyDescent="0.3">
      <c r="A119" s="685"/>
      <c r="B119" s="686"/>
      <c r="C119" s="686"/>
      <c r="D119" s="686"/>
      <c r="E119" s="686"/>
      <c r="F119" s="686"/>
      <c r="G119" s="686"/>
      <c r="H119" s="686"/>
      <c r="I119" s="686"/>
      <c r="J119" s="686"/>
      <c r="K119" s="686"/>
      <c r="L119" s="686"/>
      <c r="M119" s="686"/>
      <c r="N119" s="686"/>
      <c r="O119" s="915"/>
    </row>
    <row r="120" spans="1:15" ht="15.75" thickBot="1" x14ac:dyDescent="0.3">
      <c r="A120" s="192" t="s">
        <v>97</v>
      </c>
      <c r="B120" s="192" t="s">
        <v>199</v>
      </c>
      <c r="C120" s="612" t="s">
        <v>144</v>
      </c>
      <c r="D120" s="613"/>
      <c r="E120" s="614"/>
      <c r="F120" s="193">
        <f>SUM(F121:F125)</f>
        <v>0</v>
      </c>
      <c r="G120" s="193" t="str">
        <f t="shared" ref="G120:G125" si="17">IF(F120=0,"",(F120*0.836*10^-3))</f>
        <v/>
      </c>
      <c r="H120" s="391" t="s">
        <v>160</v>
      </c>
      <c r="I120" s="314">
        <f>IFERROR(SUM('Dati menù a tendina'!AN70:AN74)/Rendicontazione!F120,0%)</f>
        <v>0</v>
      </c>
      <c r="J120" s="311" t="str">
        <f t="shared" ref="J120:J125" si="18">IFERROR(F120/$Q$4,"")</f>
        <v/>
      </c>
      <c r="K120" s="194" t="s">
        <v>21</v>
      </c>
      <c r="L120" s="307" t="s">
        <v>20</v>
      </c>
      <c r="M120" s="307" t="s">
        <v>89</v>
      </c>
      <c r="N120" s="303" t="s">
        <v>21</v>
      </c>
      <c r="O120" s="217" t="s">
        <v>20</v>
      </c>
    </row>
    <row r="121" spans="1:15" x14ac:dyDescent="0.25">
      <c r="A121" s="623" t="s">
        <v>101</v>
      </c>
      <c r="B121" s="533" t="s">
        <v>200</v>
      </c>
      <c r="C121" s="605" t="s">
        <v>144</v>
      </c>
      <c r="D121" s="608" t="s">
        <v>298</v>
      </c>
      <c r="E121" s="609"/>
      <c r="F121" s="218"/>
      <c r="G121" s="197" t="str">
        <f t="shared" si="17"/>
        <v/>
      </c>
      <c r="H121" s="574"/>
      <c r="I121" s="369"/>
      <c r="J121" s="575" t="str">
        <f t="shared" si="18"/>
        <v/>
      </c>
      <c r="K121" s="399">
        <f>$W$19</f>
        <v>0</v>
      </c>
      <c r="L121" s="219" t="s">
        <v>147</v>
      </c>
      <c r="M121" s="198" t="s">
        <v>51</v>
      </c>
      <c r="N121" s="211" t="str">
        <f t="shared" ref="N121:N125" si="19">IF(K121=0,"",F121/K121)</f>
        <v/>
      </c>
      <c r="O121" s="212" t="str">
        <f t="shared" ref="O121:O125" si="20">IF(L121=0," ",(CONCATENATE($F$91," / ",L121)))</f>
        <v>Sm3 / m2</v>
      </c>
    </row>
    <row r="122" spans="1:15" x14ac:dyDescent="0.25">
      <c r="A122" s="623"/>
      <c r="B122" s="210" t="s">
        <v>201</v>
      </c>
      <c r="C122" s="606"/>
      <c r="D122" s="610" t="s">
        <v>151</v>
      </c>
      <c r="E122" s="611"/>
      <c r="F122" s="218"/>
      <c r="G122" s="197" t="str">
        <f t="shared" si="17"/>
        <v/>
      </c>
      <c r="H122" s="198"/>
      <c r="I122" s="370"/>
      <c r="J122" s="312" t="str">
        <f t="shared" si="18"/>
        <v/>
      </c>
      <c r="K122" s="399">
        <f>$W$22</f>
        <v>0</v>
      </c>
      <c r="L122" s="219" t="s">
        <v>152</v>
      </c>
      <c r="M122" s="198" t="s">
        <v>51</v>
      </c>
      <c r="N122" s="200" t="str">
        <f t="shared" si="19"/>
        <v/>
      </c>
      <c r="O122" s="201" t="str">
        <f t="shared" si="20"/>
        <v>Sm3 / personale</v>
      </c>
    </row>
    <row r="123" spans="1:15" x14ac:dyDescent="0.25">
      <c r="A123" s="623"/>
      <c r="B123" s="210" t="s">
        <v>202</v>
      </c>
      <c r="C123" s="606"/>
      <c r="D123" s="610" t="s">
        <v>305</v>
      </c>
      <c r="E123" s="611"/>
      <c r="F123" s="218"/>
      <c r="G123" s="197" t="str">
        <f t="shared" si="17"/>
        <v/>
      </c>
      <c r="H123" s="198" t="s">
        <v>51</v>
      </c>
      <c r="I123" s="370"/>
      <c r="J123" s="312" t="str">
        <f t="shared" si="18"/>
        <v/>
      </c>
      <c r="K123" s="553">
        <f>W20</f>
        <v>0</v>
      </c>
      <c r="L123" s="551" t="s">
        <v>147</v>
      </c>
      <c r="M123" s="198" t="s">
        <v>51</v>
      </c>
      <c r="N123" s="200" t="str">
        <f t="shared" si="19"/>
        <v/>
      </c>
      <c r="O123" s="201" t="str">
        <f t="shared" si="20"/>
        <v>Sm3 / m2</v>
      </c>
    </row>
    <row r="124" spans="1:15" x14ac:dyDescent="0.25">
      <c r="A124" s="623"/>
      <c r="B124" s="210" t="s">
        <v>203</v>
      </c>
      <c r="C124" s="606"/>
      <c r="D124" s="386" t="s">
        <v>111</v>
      </c>
      <c r="E124" s="126"/>
      <c r="F124" s="202"/>
      <c r="G124" s="197" t="str">
        <f t="shared" si="17"/>
        <v/>
      </c>
      <c r="H124" s="203" t="s">
        <v>51</v>
      </c>
      <c r="I124" s="370"/>
      <c r="J124" s="312" t="str">
        <f t="shared" si="18"/>
        <v/>
      </c>
      <c r="K124" s="123"/>
      <c r="L124" s="110"/>
      <c r="M124" s="203" t="s">
        <v>51</v>
      </c>
      <c r="N124" s="200" t="str">
        <f t="shared" si="19"/>
        <v/>
      </c>
      <c r="O124" s="201" t="str">
        <f t="shared" si="20"/>
        <v xml:space="preserve"> </v>
      </c>
    </row>
    <row r="125" spans="1:15" ht="15.75" thickBot="1" x14ac:dyDescent="0.3">
      <c r="A125" s="624"/>
      <c r="B125" s="226" t="s">
        <v>204</v>
      </c>
      <c r="C125" s="607"/>
      <c r="D125" s="387" t="s">
        <v>111</v>
      </c>
      <c r="E125" s="161"/>
      <c r="F125" s="227"/>
      <c r="G125" s="222" t="str">
        <f t="shared" si="17"/>
        <v/>
      </c>
      <c r="H125" s="225" t="s">
        <v>51</v>
      </c>
      <c r="I125" s="372"/>
      <c r="J125" s="313" t="str">
        <f t="shared" si="18"/>
        <v/>
      </c>
      <c r="K125" s="97"/>
      <c r="L125" s="114"/>
      <c r="M125" s="225" t="s">
        <v>51</v>
      </c>
      <c r="N125" s="206" t="str">
        <f t="shared" si="19"/>
        <v/>
      </c>
      <c r="O125" s="207" t="str">
        <f t="shared" si="20"/>
        <v xml:space="preserve"> </v>
      </c>
    </row>
    <row r="127" spans="1:15" ht="15.75" thickBot="1" x14ac:dyDescent="0.3"/>
    <row r="128" spans="1:15" ht="15" customHeight="1" thickBot="1" x14ac:dyDescent="0.3">
      <c r="A128" s="806"/>
      <c r="B128" s="807"/>
      <c r="C128" s="807"/>
      <c r="D128" s="807"/>
      <c r="E128" s="808"/>
      <c r="F128" s="405" t="s">
        <v>86</v>
      </c>
      <c r="G128" s="406" t="s">
        <v>87</v>
      </c>
      <c r="H128" s="600" t="s">
        <v>88</v>
      </c>
      <c r="I128" s="601"/>
      <c r="J128" s="602"/>
      <c r="K128" s="407"/>
      <c r="L128" s="407"/>
      <c r="M128" s="407"/>
      <c r="N128" s="407"/>
      <c r="O128" s="408"/>
    </row>
    <row r="129" spans="1:27" ht="30.75" customHeight="1" thickBot="1" x14ac:dyDescent="0.3">
      <c r="A129" s="809"/>
      <c r="B129" s="810"/>
      <c r="C129" s="810"/>
      <c r="D129" s="810"/>
      <c r="E129" s="811"/>
      <c r="F129" s="409" t="str">
        <f>IFERROR(VLOOKUP(A128,'Dati menù a tendina'!H44:M52,6,FALSE),"")</f>
        <v/>
      </c>
      <c r="G129" s="410" t="s">
        <v>45</v>
      </c>
      <c r="H129" s="603" t="s">
        <v>89</v>
      </c>
      <c r="I129" s="411" t="s">
        <v>244</v>
      </c>
      <c r="J129" s="412" t="str">
        <f>CONCATENATE(F129," / ",$R$4)</f>
        <v xml:space="preserve"> / t</v>
      </c>
      <c r="K129" s="413" t="s">
        <v>90</v>
      </c>
      <c r="L129" s="414" t="s">
        <v>91</v>
      </c>
      <c r="M129" s="414" t="s">
        <v>92</v>
      </c>
      <c r="N129" s="812" t="str">
        <f>IF(SUM(F134:F147,F150:F155,F158:F162)&gt;0.95*F130,"Copertura del 95% dei consumi raggiunta","E' necessario dettagliare maggiormente la suddivisione dei consumi")</f>
        <v>E' necessario dettagliare maggiormente la suddivisione dei consumi</v>
      </c>
      <c r="O129" s="813"/>
    </row>
    <row r="130" spans="1:27" ht="15.75" customHeight="1" thickBot="1" x14ac:dyDescent="0.3">
      <c r="A130" s="415" t="s">
        <v>93</v>
      </c>
      <c r="B130" s="416" t="str">
        <f>IFERROR(CONCATENATE("j=",VLOOKUP(A128,'Dati menù a tendina'!H44:L52,5,FALSE)),"j=x")</f>
        <v>j=x</v>
      </c>
      <c r="C130" s="927" t="str">
        <f>IF(A128="","",A128)</f>
        <v/>
      </c>
      <c r="D130" s="927"/>
      <c r="E130" s="928"/>
      <c r="F130" s="493">
        <f>IFERROR(VLOOKUP(A128,'Dati menù a tendina'!H44:N52,7,FALSE),0)</f>
        <v>0</v>
      </c>
      <c r="G130" s="417" t="str">
        <f>IFERROR(F130*VLOOKUP(A128,'Dati menù a tendina'!H44:L52,4,FALSE),"")</f>
        <v/>
      </c>
      <c r="H130" s="604"/>
      <c r="I130" s="418">
        <f>IFERROR((F133*I133+F149*I149+F157*I157)/F130,0)</f>
        <v>0</v>
      </c>
      <c r="J130" s="419" t="str">
        <f>IFERROR(F130/$Q$4,"")</f>
        <v/>
      </c>
      <c r="K130" s="420">
        <f>F133+F149+F157</f>
        <v>0</v>
      </c>
      <c r="L130" s="421">
        <f>F130-K130</f>
        <v>0</v>
      </c>
      <c r="M130" s="422">
        <f>IFERROR(K130/F130,0)</f>
        <v>0</v>
      </c>
      <c r="N130" s="814"/>
      <c r="O130" s="815"/>
    </row>
    <row r="131" spans="1:27" ht="15.75" thickBot="1" x14ac:dyDescent="0.3">
      <c r="A131" s="596"/>
      <c r="B131" s="597"/>
      <c r="C131" s="597"/>
      <c r="D131" s="597"/>
      <c r="E131" s="597"/>
      <c r="F131" s="597"/>
      <c r="G131" s="597"/>
      <c r="H131" s="597"/>
      <c r="I131" s="597"/>
      <c r="J131" s="597"/>
      <c r="K131" s="597"/>
      <c r="L131" s="597"/>
      <c r="M131" s="597"/>
      <c r="N131" s="597"/>
      <c r="O131" s="599"/>
    </row>
    <row r="132" spans="1:27" ht="15.75" thickBot="1" x14ac:dyDescent="0.3">
      <c r="A132" s="596"/>
      <c r="B132" s="597"/>
      <c r="C132" s="597"/>
      <c r="D132" s="597"/>
      <c r="E132" s="597"/>
      <c r="F132" s="423" t="s">
        <v>86</v>
      </c>
      <c r="G132" s="424" t="s">
        <v>87</v>
      </c>
      <c r="H132" s="601" t="s">
        <v>88</v>
      </c>
      <c r="I132" s="601"/>
      <c r="J132" s="602"/>
      <c r="K132" s="600" t="s">
        <v>95</v>
      </c>
      <c r="L132" s="602"/>
      <c r="M132" s="816" t="s">
        <v>96</v>
      </c>
      <c r="N132" s="817"/>
      <c r="O132" s="818"/>
    </row>
    <row r="133" spans="1:27" ht="15.75" thickBot="1" x14ac:dyDescent="0.3">
      <c r="A133" s="425" t="s">
        <v>97</v>
      </c>
      <c r="B133" s="416" t="str">
        <f>IFERROR(CONCATENATE(VLOOKUP($C$130,'Dati menù a tendina'!$H$44:$L$52,5,FALSE),".1"),"x.1")</f>
        <v>x.1</v>
      </c>
      <c r="C133" s="819" t="s">
        <v>99</v>
      </c>
      <c r="D133" s="820"/>
      <c r="E133" s="820"/>
      <c r="F133" s="426">
        <f>SUM(F134:F147)</f>
        <v>0</v>
      </c>
      <c r="G133" s="427" t="str">
        <f>IFERROR($G$130/$F$130*F133,"")</f>
        <v/>
      </c>
      <c r="H133" s="428" t="s">
        <v>160</v>
      </c>
      <c r="I133" s="429">
        <f>IFERROR(SUM('Dati menù a tendina'!AN79AN92)/Rendicontazione!F133,0%)</f>
        <v>0</v>
      </c>
      <c r="J133" s="430" t="str">
        <f>IFERROR(F133/$Q$4,"")</f>
        <v/>
      </c>
      <c r="K133" s="431" t="s">
        <v>21</v>
      </c>
      <c r="L133" s="432" t="s">
        <v>20</v>
      </c>
      <c r="M133" s="433" t="s">
        <v>89</v>
      </c>
      <c r="N133" s="434" t="s">
        <v>21</v>
      </c>
      <c r="O133" s="435" t="s">
        <v>20</v>
      </c>
    </row>
    <row r="134" spans="1:27" ht="15" customHeight="1" x14ac:dyDescent="0.25">
      <c r="A134" s="594" t="s">
        <v>101</v>
      </c>
      <c r="B134" s="436" t="str">
        <f>IFERROR(CONCATENATE(VLOOKUP($C$130,'Dati menù a tendina'!$H$44:$L$52,5,FALSE),".1.",AA134),CONCATENATE("x.1.",AA134))</f>
        <v>x.1.1</v>
      </c>
      <c r="C134" s="636" t="s">
        <v>43</v>
      </c>
      <c r="D134" s="641" t="s">
        <v>105</v>
      </c>
      <c r="E134" s="641"/>
      <c r="F134" s="402"/>
      <c r="G134" s="457" t="str">
        <f t="shared" ref="G134:G147" si="21">IFERROR($G$130/$F$130*F134,"")</f>
        <v/>
      </c>
      <c r="H134" s="324" t="s">
        <v>51</v>
      </c>
      <c r="I134" s="369"/>
      <c r="J134" s="461" t="str">
        <f>IFERROR((F134)/$Q$4,"")</f>
        <v/>
      </c>
      <c r="K134" s="582">
        <f>$V$5</f>
        <v>0</v>
      </c>
      <c r="L134" s="583" t="s">
        <v>16</v>
      </c>
      <c r="M134" s="579" t="s">
        <v>51</v>
      </c>
      <c r="N134" s="472" t="str">
        <f>IF(AND(K134=0,F135=0),"",(F134+94)/K134)</f>
        <v/>
      </c>
      <c r="O134" s="473" t="str">
        <f t="shared" ref="O134:O147" si="22">IF(L134=0," ",(CONCATENATE($F$129," / ",L134)))</f>
        <v xml:space="preserve"> / t</v>
      </c>
      <c r="AA134" s="27">
        <v>1</v>
      </c>
    </row>
    <row r="135" spans="1:27" ht="15" customHeight="1" x14ac:dyDescent="0.25">
      <c r="A135" s="594"/>
      <c r="B135" s="437" t="str">
        <f>IFERROR(CONCATENATE(VLOOKUP($C$130,'Dati menù a tendina'!$H$44:$L$52,5,FALSE),".1.",AA135),CONCATENATE("x.1.",AA135))</f>
        <v>x.1.2</v>
      </c>
      <c r="C135" s="594"/>
      <c r="D135" s="448" t="s">
        <v>111</v>
      </c>
      <c r="E135" s="318"/>
      <c r="F135" s="196"/>
      <c r="G135" s="458" t="str">
        <f t="shared" si="21"/>
        <v/>
      </c>
      <c r="H135" s="329"/>
      <c r="I135" s="370"/>
      <c r="J135" s="462" t="str">
        <f>IFERROR((F135)/$Q$4,"")</f>
        <v/>
      </c>
      <c r="K135" s="584"/>
      <c r="L135" s="159"/>
      <c r="M135" s="580" t="s">
        <v>51</v>
      </c>
      <c r="N135" s="474" t="str">
        <f>IF(AND(K135=0,F136=0),"",(F135+94)/K135)</f>
        <v/>
      </c>
      <c r="O135" s="475" t="str">
        <f t="shared" si="22"/>
        <v xml:space="preserve"> </v>
      </c>
      <c r="AA135" s="27">
        <v>2</v>
      </c>
    </row>
    <row r="136" spans="1:27" ht="15.75" thickBot="1" x14ac:dyDescent="0.3">
      <c r="A136" s="594"/>
      <c r="B136" s="438" t="str">
        <f>IFERROR(CONCATENATE(VLOOKUP($C$130,'Dati menù a tendina'!$H$44:$L$52,5,FALSE),".1.",AA136),CONCATENATE("x.1.",AA136))</f>
        <v>x.1.3</v>
      </c>
      <c r="C136" s="595"/>
      <c r="D136" s="453" t="s">
        <v>111</v>
      </c>
      <c r="E136" s="393"/>
      <c r="F136" s="403"/>
      <c r="G136" s="417" t="str">
        <f t="shared" si="21"/>
        <v/>
      </c>
      <c r="H136" s="576" t="s">
        <v>51</v>
      </c>
      <c r="I136" s="372"/>
      <c r="J136" s="463" t="str">
        <f>IFERROR((F136)/$Q$4,"")</f>
        <v/>
      </c>
      <c r="K136" s="585"/>
      <c r="L136" s="586"/>
      <c r="M136" s="581" t="s">
        <v>51</v>
      </c>
      <c r="N136" s="476" t="str">
        <f>IF(K136=0,"",F136/K136)</f>
        <v/>
      </c>
      <c r="O136" s="477" t="str">
        <f t="shared" si="22"/>
        <v xml:space="preserve"> </v>
      </c>
      <c r="AA136" s="27">
        <v>3</v>
      </c>
    </row>
    <row r="137" spans="1:27" ht="15" customHeight="1" x14ac:dyDescent="0.25">
      <c r="A137" s="594"/>
      <c r="B137" s="436" t="str">
        <f>IFERROR(CONCATENATE(VLOOKUP($C$130,'Dati menù a tendina'!$H$44:$L$52,5,FALSE),".1.",AA137),CONCATENATE("x.1.",AA137))</f>
        <v>x.1.4</v>
      </c>
      <c r="C137" s="636" t="s">
        <v>9</v>
      </c>
      <c r="D137" s="642" t="s">
        <v>205</v>
      </c>
      <c r="E137" s="643"/>
      <c r="F137" s="402"/>
      <c r="G137" s="459" t="str">
        <f t="shared" si="21"/>
        <v/>
      </c>
      <c r="H137" s="324" t="s">
        <v>51</v>
      </c>
      <c r="I137" s="369"/>
      <c r="J137" s="577" t="str">
        <f>IFERROR((F137)/$Q$4,"")</f>
        <v/>
      </c>
      <c r="K137" s="471">
        <f>$V$16</f>
        <v>0</v>
      </c>
      <c r="L137" s="469" t="s">
        <v>16</v>
      </c>
      <c r="M137" s="338" t="s">
        <v>51</v>
      </c>
      <c r="N137" s="478" t="str">
        <f>IF(K137=0,"",(F137)/K137)</f>
        <v/>
      </c>
      <c r="O137" s="479" t="str">
        <f t="shared" si="22"/>
        <v xml:space="preserve"> / t</v>
      </c>
      <c r="AA137" s="27">
        <v>4</v>
      </c>
    </row>
    <row r="138" spans="1:27" ht="15" customHeight="1" x14ac:dyDescent="0.25">
      <c r="A138" s="594"/>
      <c r="B138" s="437" t="str">
        <f>IFERROR(CONCATENATE(VLOOKUP($C$130,'Dati menù a tendina'!$H$44:$L$52,5,FALSE),".1.",AA138),CONCATENATE("x.1.",AA138))</f>
        <v>x.1.5</v>
      </c>
      <c r="C138" s="594"/>
      <c r="D138" s="637" t="s">
        <v>115</v>
      </c>
      <c r="E138" s="638"/>
      <c r="F138" s="218"/>
      <c r="G138" s="458" t="str">
        <f t="shared" si="21"/>
        <v/>
      </c>
      <c r="H138" s="326"/>
      <c r="I138" s="370"/>
      <c r="J138" s="464" t="str">
        <f t="shared" ref="J138:J147" si="23">IFERROR(F138/$Q$4,"")</f>
        <v/>
      </c>
      <c r="K138" s="491">
        <f>$V$16</f>
        <v>0</v>
      </c>
      <c r="L138" s="470" t="s">
        <v>16</v>
      </c>
      <c r="M138" s="108" t="s">
        <v>51</v>
      </c>
      <c r="N138" s="480" t="str">
        <f t="shared" ref="N138:N147" si="24">IF(K138=0,"",F138/K138)</f>
        <v/>
      </c>
      <c r="O138" s="475" t="str">
        <f t="shared" si="22"/>
        <v xml:space="preserve"> / t</v>
      </c>
      <c r="AA138" s="27">
        <v>5</v>
      </c>
    </row>
    <row r="139" spans="1:27" ht="15" customHeight="1" x14ac:dyDescent="0.25">
      <c r="A139" s="594"/>
      <c r="B139" s="437" t="str">
        <f>IFERROR(CONCATENATE(VLOOKUP($C$130,'Dati menù a tendina'!$H$44:$L$52,5,FALSE),".1.",AA139),CONCATENATE("x.1.",AA139))</f>
        <v>x.1.6</v>
      </c>
      <c r="C139" s="594"/>
      <c r="D139" s="637" t="s">
        <v>206</v>
      </c>
      <c r="E139" s="638"/>
      <c r="F139" s="218"/>
      <c r="G139" s="458" t="str">
        <f t="shared" si="21"/>
        <v/>
      </c>
      <c r="H139" s="326"/>
      <c r="I139" s="370"/>
      <c r="J139" s="464" t="str">
        <f t="shared" si="23"/>
        <v/>
      </c>
      <c r="K139" s="123"/>
      <c r="L139" s="110"/>
      <c r="M139" s="108" t="s">
        <v>51</v>
      </c>
      <c r="N139" s="480" t="str">
        <f t="shared" si="24"/>
        <v/>
      </c>
      <c r="O139" s="475" t="str">
        <f t="shared" si="22"/>
        <v xml:space="preserve"> </v>
      </c>
      <c r="AA139" s="27">
        <v>6</v>
      </c>
    </row>
    <row r="140" spans="1:27" x14ac:dyDescent="0.25">
      <c r="A140" s="594"/>
      <c r="B140" s="437" t="str">
        <f>IFERROR(CONCATENATE(VLOOKUP($C$130,'Dati menù a tendina'!$H$44:$L$52,5,FALSE),".1.",AA140),CONCATENATE("x.1.",AA140))</f>
        <v>x.1.7</v>
      </c>
      <c r="C140" s="594"/>
      <c r="D140" s="448" t="s">
        <v>111</v>
      </c>
      <c r="E140" s="318"/>
      <c r="F140" s="218"/>
      <c r="G140" s="458" t="str">
        <f t="shared" si="21"/>
        <v/>
      </c>
      <c r="H140" s="326" t="s">
        <v>51</v>
      </c>
      <c r="I140" s="370"/>
      <c r="J140" s="464" t="str">
        <f t="shared" si="23"/>
        <v/>
      </c>
      <c r="K140" s="123"/>
      <c r="L140" s="110"/>
      <c r="M140" s="108" t="s">
        <v>51</v>
      </c>
      <c r="N140" s="480" t="str">
        <f t="shared" si="24"/>
        <v/>
      </c>
      <c r="O140" s="475" t="str">
        <f t="shared" si="22"/>
        <v xml:space="preserve"> </v>
      </c>
      <c r="AA140" s="27">
        <v>7</v>
      </c>
    </row>
    <row r="141" spans="1:27" ht="15" customHeight="1" thickBot="1" x14ac:dyDescent="0.3">
      <c r="A141" s="594"/>
      <c r="B141" s="438" t="str">
        <f>IFERROR(CONCATENATE(VLOOKUP($C$130,'Dati menù a tendina'!$H$44:$L$52,5,FALSE),".1.",AA141),CONCATENATE("x.1.",AA141))</f>
        <v>x.1.8</v>
      </c>
      <c r="C141" s="595"/>
      <c r="D141" s="449" t="s">
        <v>111</v>
      </c>
      <c r="E141" s="394"/>
      <c r="F141" s="404"/>
      <c r="G141" s="460" t="str">
        <f t="shared" si="21"/>
        <v/>
      </c>
      <c r="H141" s="328" t="s">
        <v>51</v>
      </c>
      <c r="I141" s="372"/>
      <c r="J141" s="419" t="str">
        <f t="shared" si="23"/>
        <v/>
      </c>
      <c r="K141" s="97"/>
      <c r="L141" s="221"/>
      <c r="M141" s="115" t="s">
        <v>51</v>
      </c>
      <c r="N141" s="481" t="str">
        <f t="shared" si="24"/>
        <v/>
      </c>
      <c r="O141" s="477" t="str">
        <f t="shared" si="22"/>
        <v xml:space="preserve"> </v>
      </c>
      <c r="AA141" s="27">
        <v>8</v>
      </c>
    </row>
    <row r="142" spans="1:27" ht="15" customHeight="1" x14ac:dyDescent="0.25">
      <c r="A142" s="594"/>
      <c r="B142" s="436" t="str">
        <f>IFERROR(CONCATENATE(VLOOKUP($C$130,'Dati menù a tendina'!$H$44:$L$52,5,FALSE),".1.",AA142),CONCATENATE("x.1.",AA142))</f>
        <v>x.1.9</v>
      </c>
      <c r="C142" s="636" t="s">
        <v>208</v>
      </c>
      <c r="D142" s="639" t="s">
        <v>207</v>
      </c>
      <c r="E142" s="640"/>
      <c r="F142" s="196"/>
      <c r="G142" s="457" t="str">
        <f t="shared" si="21"/>
        <v/>
      </c>
      <c r="H142" s="324" t="s">
        <v>51</v>
      </c>
      <c r="I142" s="369"/>
      <c r="J142" s="578" t="str">
        <f t="shared" si="23"/>
        <v/>
      </c>
      <c r="K142" s="471">
        <f>$V$16</f>
        <v>0</v>
      </c>
      <c r="L142" s="469" t="s">
        <v>16</v>
      </c>
      <c r="M142" s="339" t="s">
        <v>51</v>
      </c>
      <c r="N142" s="482" t="str">
        <f t="shared" si="24"/>
        <v/>
      </c>
      <c r="O142" s="483" t="str">
        <f t="shared" si="22"/>
        <v xml:space="preserve"> / t</v>
      </c>
      <c r="AA142" s="27">
        <v>9</v>
      </c>
    </row>
    <row r="143" spans="1:27" x14ac:dyDescent="0.25">
      <c r="A143" s="594"/>
      <c r="B143" s="437" t="str">
        <f>IFERROR(CONCATENATE(VLOOKUP($C$130,'Dati menù a tendina'!$H$44:$L$52,5,FALSE),".1.",AA143),CONCATENATE("x.1.",AA143))</f>
        <v>x.1.10</v>
      </c>
      <c r="C143" s="594"/>
      <c r="D143" s="454" t="s">
        <v>111</v>
      </c>
      <c r="E143" s="318"/>
      <c r="F143" s="218"/>
      <c r="G143" s="458" t="str">
        <f t="shared" si="21"/>
        <v/>
      </c>
      <c r="H143" s="326" t="s">
        <v>51</v>
      </c>
      <c r="I143" s="370"/>
      <c r="J143" s="464" t="str">
        <f t="shared" si="23"/>
        <v/>
      </c>
      <c r="K143" s="123"/>
      <c r="L143" s="110"/>
      <c r="M143" s="108" t="s">
        <v>51</v>
      </c>
      <c r="N143" s="480" t="str">
        <f t="shared" si="24"/>
        <v/>
      </c>
      <c r="O143" s="475" t="str">
        <f t="shared" si="22"/>
        <v xml:space="preserve"> </v>
      </c>
      <c r="AA143" s="27">
        <v>10</v>
      </c>
    </row>
    <row r="144" spans="1:27" ht="15.75" thickBot="1" x14ac:dyDescent="0.3">
      <c r="A144" s="594"/>
      <c r="B144" s="438" t="str">
        <f>IFERROR(CONCATENATE(VLOOKUP($C$130,'Dati menù a tendina'!$H$44:$L$52,5,FALSE),".1.",AA144),CONCATENATE("x.1.",AA144))</f>
        <v>x.1.11</v>
      </c>
      <c r="C144" s="595"/>
      <c r="D144" s="455" t="s">
        <v>111</v>
      </c>
      <c r="E144" s="319"/>
      <c r="F144" s="404"/>
      <c r="G144" s="417" t="str">
        <f t="shared" si="21"/>
        <v/>
      </c>
      <c r="H144" s="328" t="s">
        <v>51</v>
      </c>
      <c r="I144" s="372"/>
      <c r="J144" s="419" t="str">
        <f t="shared" si="23"/>
        <v/>
      </c>
      <c r="K144" s="97"/>
      <c r="L144" s="114"/>
      <c r="M144" s="115" t="s">
        <v>51</v>
      </c>
      <c r="N144" s="481" t="str">
        <f t="shared" si="24"/>
        <v/>
      </c>
      <c r="O144" s="477" t="str">
        <f t="shared" si="22"/>
        <v xml:space="preserve"> </v>
      </c>
      <c r="AA144" s="27">
        <v>11</v>
      </c>
    </row>
    <row r="145" spans="1:27" x14ac:dyDescent="0.25">
      <c r="A145" s="594"/>
      <c r="B145" s="439" t="str">
        <f>IFERROR(CONCATENATE(VLOOKUP($C$130,'Dati menù a tendina'!$H$44:$L$52,5,FALSE),".1.",AA145),CONCATENATE("x.1.",AA145))</f>
        <v>x.1.12</v>
      </c>
      <c r="C145" s="594" t="s">
        <v>111</v>
      </c>
      <c r="D145" s="456" t="s">
        <v>111</v>
      </c>
      <c r="E145" s="320"/>
      <c r="F145" s="196"/>
      <c r="G145" s="459" t="str">
        <f t="shared" si="21"/>
        <v/>
      </c>
      <c r="H145" s="324" t="s">
        <v>51</v>
      </c>
      <c r="I145" s="369"/>
      <c r="J145" s="578" t="str">
        <f t="shared" si="23"/>
        <v/>
      </c>
      <c r="K145" s="330"/>
      <c r="L145" s="95"/>
      <c r="M145" s="339" t="s">
        <v>51</v>
      </c>
      <c r="N145" s="482" t="str">
        <f t="shared" si="24"/>
        <v/>
      </c>
      <c r="O145" s="483" t="str">
        <f t="shared" si="22"/>
        <v xml:space="preserve"> </v>
      </c>
      <c r="AA145" s="27">
        <v>12</v>
      </c>
    </row>
    <row r="146" spans="1:27" x14ac:dyDescent="0.25">
      <c r="A146" s="594"/>
      <c r="B146" s="439" t="str">
        <f>IFERROR(CONCATENATE(VLOOKUP($C$130,'Dati menù a tendina'!$H$44:$L$52,5,FALSE),".1.",AA146),CONCATENATE("x.1.",AA146))</f>
        <v>x.1.13</v>
      </c>
      <c r="C146" s="594"/>
      <c r="D146" s="454" t="s">
        <v>111</v>
      </c>
      <c r="E146" s="321"/>
      <c r="F146" s="202"/>
      <c r="G146" s="458" t="str">
        <f t="shared" si="21"/>
        <v/>
      </c>
      <c r="H146" s="326" t="s">
        <v>51</v>
      </c>
      <c r="I146" s="370"/>
      <c r="J146" s="465" t="str">
        <f t="shared" si="23"/>
        <v/>
      </c>
      <c r="K146" s="123"/>
      <c r="L146" s="110"/>
      <c r="M146" s="108" t="s">
        <v>51</v>
      </c>
      <c r="N146" s="480" t="str">
        <f t="shared" si="24"/>
        <v/>
      </c>
      <c r="O146" s="483" t="str">
        <f t="shared" si="22"/>
        <v xml:space="preserve"> </v>
      </c>
      <c r="AA146" s="27">
        <v>13</v>
      </c>
    </row>
    <row r="147" spans="1:27" ht="15.75" thickBot="1" x14ac:dyDescent="0.3">
      <c r="A147" s="595"/>
      <c r="B147" s="439" t="str">
        <f>IFERROR(CONCATENATE(VLOOKUP($C$130,'Dati menù a tendina'!$H$44:$L$52,5,FALSE),".1.",AA147),CONCATENATE("x.1.",AA147))</f>
        <v>x.1.14</v>
      </c>
      <c r="C147" s="595"/>
      <c r="D147" s="455" t="s">
        <v>111</v>
      </c>
      <c r="E147" s="322"/>
      <c r="F147" s="227"/>
      <c r="G147" s="417" t="str">
        <f t="shared" si="21"/>
        <v/>
      </c>
      <c r="H147" s="328" t="s">
        <v>51</v>
      </c>
      <c r="I147" s="372"/>
      <c r="J147" s="466" t="str">
        <f t="shared" si="23"/>
        <v/>
      </c>
      <c r="K147" s="97"/>
      <c r="L147" s="114"/>
      <c r="M147" s="115" t="s">
        <v>51</v>
      </c>
      <c r="N147" s="481" t="str">
        <f t="shared" si="24"/>
        <v/>
      </c>
      <c r="O147" s="484" t="str">
        <f t="shared" si="22"/>
        <v xml:space="preserve"> </v>
      </c>
      <c r="AA147" s="27">
        <v>14</v>
      </c>
    </row>
    <row r="148" spans="1:27" ht="15.75" thickBot="1" x14ac:dyDescent="0.3">
      <c r="A148" s="596"/>
      <c r="B148" s="597"/>
      <c r="C148" s="597"/>
      <c r="D148" s="597"/>
      <c r="E148" s="597"/>
      <c r="F148" s="597"/>
      <c r="G148" s="598"/>
      <c r="H148" s="598"/>
      <c r="I148" s="598"/>
      <c r="J148" s="598"/>
      <c r="K148" s="597"/>
      <c r="L148" s="597"/>
      <c r="M148" s="597"/>
      <c r="N148" s="597"/>
      <c r="O148" s="599"/>
    </row>
    <row r="149" spans="1:27" ht="15.75" thickBot="1" x14ac:dyDescent="0.3">
      <c r="A149" s="425" t="s">
        <v>97</v>
      </c>
      <c r="B149" s="416" t="str">
        <f>IFERROR(CONCATENATE(VLOOKUP($C$130,'Dati menù a tendina'!$H$44:$L$52,5,FALSE),".2"),"x.2")</f>
        <v>x.2</v>
      </c>
      <c r="C149" s="600" t="s">
        <v>132</v>
      </c>
      <c r="D149" s="601"/>
      <c r="E149" s="602"/>
      <c r="F149" s="440">
        <f>SUM(F150:F155)</f>
        <v>0</v>
      </c>
      <c r="G149" s="440" t="str">
        <f>IFERROR($G$130/$F$130*F149,"")</f>
        <v/>
      </c>
      <c r="H149" s="441" t="s">
        <v>160</v>
      </c>
      <c r="I149" s="442">
        <f>IFERROR(SUM('Dati menù a tendina'!AN95:AN100)/Rendicontazione!F149,0%)</f>
        <v>0</v>
      </c>
      <c r="J149" s="443" t="str">
        <f t="shared" ref="J149:J155" si="25">IFERROR(F149/$Q$4,"")</f>
        <v/>
      </c>
      <c r="K149" s="444" t="s">
        <v>21</v>
      </c>
      <c r="L149" s="445" t="s">
        <v>20</v>
      </c>
      <c r="M149" s="445" t="s">
        <v>89</v>
      </c>
      <c r="N149" s="446" t="s">
        <v>21</v>
      </c>
      <c r="O149" s="432" t="s">
        <v>20</v>
      </c>
    </row>
    <row r="150" spans="1:27" x14ac:dyDescent="0.25">
      <c r="A150" s="644" t="s">
        <v>101</v>
      </c>
      <c r="B150" s="437" t="str">
        <f>IFERROR(CONCATENATE(VLOOKUP($C$130,'Dati menù a tendina'!$H$44:$L$52,5,FALSE),".2.",AA150),CONCATENATE("x.2.",AA150))</f>
        <v>x.2.1</v>
      </c>
      <c r="C150" s="636" t="s">
        <v>111</v>
      </c>
      <c r="D150" s="447" t="s">
        <v>111</v>
      </c>
      <c r="E150" s="228"/>
      <c r="F150" s="196"/>
      <c r="G150" s="459" t="str">
        <f t="shared" ref="G150:G155" si="26">IFERROR($G$130/$F$130*F150,"")</f>
        <v/>
      </c>
      <c r="H150" s="198"/>
      <c r="I150" s="373"/>
      <c r="J150" s="467" t="str">
        <f t="shared" si="25"/>
        <v/>
      </c>
      <c r="K150" s="119"/>
      <c r="L150" s="173"/>
      <c r="M150" s="198" t="s">
        <v>51</v>
      </c>
      <c r="N150" s="485" t="str">
        <f t="shared" ref="N150:N155" si="27">IF(K150=0,"",F150/K150)</f>
        <v/>
      </c>
      <c r="O150" s="473" t="str">
        <f>IF(L150=0," ",(CONCATENATE($F$129," / ",L150)))</f>
        <v xml:space="preserve"> </v>
      </c>
      <c r="AA150" s="27">
        <v>1</v>
      </c>
    </row>
    <row r="151" spans="1:27" x14ac:dyDescent="0.25">
      <c r="A151" s="644"/>
      <c r="B151" s="437" t="str">
        <f>IFERROR(CONCATENATE(VLOOKUP($C$130,'Dati menù a tendina'!$H$44:$L$52,5,FALSE),".2.",AA151),CONCATENATE("x.2.",AA151))</f>
        <v>x.2.2</v>
      </c>
      <c r="C151" s="594"/>
      <c r="D151" s="448" t="s">
        <v>111</v>
      </c>
      <c r="E151" s="228"/>
      <c r="F151" s="196"/>
      <c r="G151" s="458" t="str">
        <f t="shared" si="26"/>
        <v/>
      </c>
      <c r="H151" s="198"/>
      <c r="I151" s="373"/>
      <c r="J151" s="467" t="str">
        <f t="shared" si="25"/>
        <v/>
      </c>
      <c r="K151" s="330"/>
      <c r="L151" s="95"/>
      <c r="M151" s="198" t="s">
        <v>51</v>
      </c>
      <c r="N151" s="486" t="str">
        <f t="shared" si="27"/>
        <v/>
      </c>
      <c r="O151" s="475" t="str">
        <f>IF(L151=0," ",(CONCATENATE($F$129," / ",L151)))</f>
        <v xml:space="preserve"> </v>
      </c>
      <c r="AA151" s="27">
        <v>2</v>
      </c>
    </row>
    <row r="152" spans="1:27" x14ac:dyDescent="0.25">
      <c r="A152" s="644"/>
      <c r="B152" s="437" t="str">
        <f>IFERROR(CONCATENATE(VLOOKUP($C$130,'Dati menù a tendina'!$H$44:$L$52,5,FALSE),".2.",AA152),CONCATENATE("x.2.",AA152))</f>
        <v>x.2.3</v>
      </c>
      <c r="C152" s="594"/>
      <c r="D152" s="448" t="s">
        <v>111</v>
      </c>
      <c r="E152" s="228"/>
      <c r="F152" s="196"/>
      <c r="G152" s="458" t="str">
        <f t="shared" si="26"/>
        <v/>
      </c>
      <c r="H152" s="198"/>
      <c r="I152" s="373"/>
      <c r="J152" s="467" t="str">
        <f t="shared" si="25"/>
        <v/>
      </c>
      <c r="K152" s="330"/>
      <c r="L152" s="95"/>
      <c r="M152" s="198" t="s">
        <v>51</v>
      </c>
      <c r="N152" s="486" t="str">
        <f t="shared" si="27"/>
        <v/>
      </c>
      <c r="O152" s="475" t="str">
        <f>IF(L152=0," ",(CONCATENATE($F$95," / ",L152)))</f>
        <v xml:space="preserve"> </v>
      </c>
      <c r="AA152" s="27">
        <v>3</v>
      </c>
    </row>
    <row r="153" spans="1:27" x14ac:dyDescent="0.25">
      <c r="A153" s="644"/>
      <c r="B153" s="437" t="str">
        <f>IFERROR(CONCATENATE(VLOOKUP($C$130,'Dati menù a tendina'!$H$44:$L$52,5,FALSE),".2.",AA153),CONCATENATE("x.2.",AA153))</f>
        <v>x.2.4</v>
      </c>
      <c r="C153" s="594"/>
      <c r="D153" s="448" t="s">
        <v>111</v>
      </c>
      <c r="E153" s="228"/>
      <c r="F153" s="196"/>
      <c r="G153" s="458" t="str">
        <f t="shared" si="26"/>
        <v/>
      </c>
      <c r="H153" s="198" t="s">
        <v>51</v>
      </c>
      <c r="I153" s="373"/>
      <c r="J153" s="467" t="str">
        <f t="shared" si="25"/>
        <v/>
      </c>
      <c r="K153" s="330"/>
      <c r="L153" s="95"/>
      <c r="M153" s="198" t="s">
        <v>51</v>
      </c>
      <c r="N153" s="486" t="str">
        <f t="shared" si="27"/>
        <v/>
      </c>
      <c r="O153" s="475" t="str">
        <f>IF(L153=0," ",(CONCATENATE($F$95," / ",L153)))</f>
        <v xml:space="preserve"> </v>
      </c>
      <c r="AA153" s="27">
        <v>4</v>
      </c>
    </row>
    <row r="154" spans="1:27" x14ac:dyDescent="0.25">
      <c r="A154" s="644"/>
      <c r="B154" s="437" t="str">
        <f>IFERROR(CONCATENATE(VLOOKUP($C$130,'Dati menù a tendina'!$H$44:$L$52,5,FALSE),".2.",AA154),CONCATENATE("x.2.",AA154))</f>
        <v>x.2.5</v>
      </c>
      <c r="C154" s="594"/>
      <c r="D154" s="448" t="s">
        <v>111</v>
      </c>
      <c r="E154" s="126"/>
      <c r="F154" s="202"/>
      <c r="G154" s="458" t="str">
        <f t="shared" si="26"/>
        <v/>
      </c>
      <c r="H154" s="203" t="s">
        <v>51</v>
      </c>
      <c r="I154" s="373"/>
      <c r="J154" s="467" t="str">
        <f t="shared" si="25"/>
        <v/>
      </c>
      <c r="K154" s="123"/>
      <c r="L154" s="110"/>
      <c r="M154" s="203" t="s">
        <v>51</v>
      </c>
      <c r="N154" s="486" t="str">
        <f t="shared" si="27"/>
        <v/>
      </c>
      <c r="O154" s="475" t="str">
        <f>IF(L154=0," ",(CONCATENATE($F$95," / ",L154)))</f>
        <v xml:space="preserve"> </v>
      </c>
      <c r="AA154" s="27">
        <v>5</v>
      </c>
    </row>
    <row r="155" spans="1:27" ht="15.75" thickBot="1" x14ac:dyDescent="0.3">
      <c r="A155" s="644"/>
      <c r="B155" s="437" t="str">
        <f>IFERROR(CONCATENATE(VLOOKUP($C$130,'Dati menù a tendina'!$H$44:$L$52,5,FALSE),".2.",AA155),CONCATENATE("x.2.",AA155))</f>
        <v>x.2.6</v>
      </c>
      <c r="C155" s="595"/>
      <c r="D155" s="449" t="s">
        <v>111</v>
      </c>
      <c r="E155" s="55"/>
      <c r="F155" s="204"/>
      <c r="G155" s="460" t="str">
        <f t="shared" si="26"/>
        <v/>
      </c>
      <c r="H155" s="225" t="s">
        <v>51</v>
      </c>
      <c r="I155" s="373"/>
      <c r="J155" s="468" t="str">
        <f t="shared" si="25"/>
        <v/>
      </c>
      <c r="K155" s="96"/>
      <c r="L155" s="111"/>
      <c r="M155" s="205" t="s">
        <v>51</v>
      </c>
      <c r="N155" s="487" t="str">
        <f t="shared" si="27"/>
        <v/>
      </c>
      <c r="O155" s="475" t="str">
        <f>IF(L155=0," ",(CONCATENATE($F$95," / ",L155)))</f>
        <v xml:space="preserve"> </v>
      </c>
      <c r="AA155" s="27">
        <v>6</v>
      </c>
    </row>
    <row r="156" spans="1:27" ht="15.75" thickBot="1" x14ac:dyDescent="0.3">
      <c r="A156" s="596"/>
      <c r="B156" s="597"/>
      <c r="C156" s="597"/>
      <c r="D156" s="597"/>
      <c r="E156" s="597"/>
      <c r="F156" s="597"/>
      <c r="G156" s="597"/>
      <c r="H156" s="597"/>
      <c r="I156" s="597"/>
      <c r="J156" s="597"/>
      <c r="K156" s="597"/>
      <c r="L156" s="597"/>
      <c r="M156" s="597"/>
      <c r="N156" s="597"/>
      <c r="O156" s="599"/>
    </row>
    <row r="157" spans="1:27" ht="15.75" thickBot="1" x14ac:dyDescent="0.3">
      <c r="A157" s="416" t="s">
        <v>97</v>
      </c>
      <c r="B157" s="416" t="str">
        <f>IFERROR(CONCATENATE(VLOOKUP($C$130,'Dati menù a tendina'!$H$44:$L$52,5,FALSE),".3"),"x.3")</f>
        <v>x.3</v>
      </c>
      <c r="C157" s="600" t="s">
        <v>144</v>
      </c>
      <c r="D157" s="601"/>
      <c r="E157" s="602"/>
      <c r="F157" s="440">
        <f>SUM(F158:F162)</f>
        <v>0</v>
      </c>
      <c r="G157" s="440" t="str">
        <f>IFERROR($G$130/$F$130*F157,"")</f>
        <v/>
      </c>
      <c r="H157" s="441" t="s">
        <v>160</v>
      </c>
      <c r="I157" s="442">
        <f>IFERROR(SUM('Dati menù a tendina'!AN103:AN107)/Rendicontazione!F157,0%)</f>
        <v>0</v>
      </c>
      <c r="J157" s="443" t="str">
        <f t="shared" ref="J157:J162" si="28">IFERROR(F157/$Q$4,"")</f>
        <v/>
      </c>
      <c r="K157" s="450" t="s">
        <v>21</v>
      </c>
      <c r="L157" s="451" t="s">
        <v>20</v>
      </c>
      <c r="M157" s="451" t="s">
        <v>89</v>
      </c>
      <c r="N157" s="452" t="s">
        <v>21</v>
      </c>
      <c r="O157" s="435" t="s">
        <v>20</v>
      </c>
    </row>
    <row r="158" spans="1:27" ht="15" customHeight="1" x14ac:dyDescent="0.25">
      <c r="A158" s="644" t="s">
        <v>101</v>
      </c>
      <c r="B158" s="436" t="str">
        <f>IFERROR(CONCATENATE(VLOOKUP($C$130,'Dati menù a tendina'!$H$44:$L$52,5,FALSE),".3.",AA158),CONCATENATE("x.3.",AA158))</f>
        <v>x.3.1</v>
      </c>
      <c r="C158" s="636" t="s">
        <v>144</v>
      </c>
      <c r="D158" s="646" t="s">
        <v>297</v>
      </c>
      <c r="E158" s="647"/>
      <c r="F158" s="218"/>
      <c r="G158" s="457" t="str">
        <f t="shared" ref="G158:G162" si="29">IFERROR($G$130/$F$130*F158,"")</f>
        <v/>
      </c>
      <c r="H158" s="574" t="s">
        <v>51</v>
      </c>
      <c r="I158" s="369"/>
      <c r="J158" s="587" t="str">
        <f t="shared" si="28"/>
        <v/>
      </c>
      <c r="K158" s="489">
        <f>$W$19</f>
        <v>0</v>
      </c>
      <c r="L158" s="490" t="s">
        <v>147</v>
      </c>
      <c r="M158" s="198" t="s">
        <v>51</v>
      </c>
      <c r="N158" s="485" t="str">
        <f t="shared" ref="N158:N162" si="30">IF(K158=0,"",F158/K158)</f>
        <v/>
      </c>
      <c r="O158" s="473" t="str">
        <f t="shared" ref="O158:O162" si="31">IF(L158=0," ",(CONCATENATE($F$129," / ",L158)))</f>
        <v xml:space="preserve"> / m2</v>
      </c>
      <c r="AA158" s="27">
        <v>1</v>
      </c>
    </row>
    <row r="159" spans="1:27" ht="15" customHeight="1" x14ac:dyDescent="0.25">
      <c r="A159" s="644"/>
      <c r="B159" s="437" t="str">
        <f>IFERROR(CONCATENATE(VLOOKUP($C$130,'Dati menù a tendina'!$H$44:$L$52,5,FALSE),".3.",AA159),CONCATENATE("x.3.",AA159))</f>
        <v>x.3.3</v>
      </c>
      <c r="C159" s="594"/>
      <c r="D159" s="648" t="s">
        <v>151</v>
      </c>
      <c r="E159" s="649"/>
      <c r="F159" s="218"/>
      <c r="G159" s="458" t="str">
        <f t="shared" si="29"/>
        <v/>
      </c>
      <c r="H159" s="198" t="s">
        <v>51</v>
      </c>
      <c r="I159" s="373"/>
      <c r="J159" s="467" t="str">
        <f t="shared" si="28"/>
        <v/>
      </c>
      <c r="K159" s="489">
        <f>$W$22</f>
        <v>0</v>
      </c>
      <c r="L159" s="490" t="s">
        <v>152</v>
      </c>
      <c r="M159" s="198" t="s">
        <v>51</v>
      </c>
      <c r="N159" s="486" t="str">
        <f t="shared" si="30"/>
        <v/>
      </c>
      <c r="O159" s="475" t="str">
        <f t="shared" si="31"/>
        <v xml:space="preserve"> / personale</v>
      </c>
      <c r="AA159" s="27">
        <v>3</v>
      </c>
    </row>
    <row r="160" spans="1:27" x14ac:dyDescent="0.25">
      <c r="A160" s="644"/>
      <c r="B160" s="437" t="str">
        <f>IFERROR(CONCATENATE(VLOOKUP($C$130,'Dati menù a tendina'!$H$44:$L$52,5,FALSE),".3.",AA160),CONCATENATE("x.3.",AA160))</f>
        <v>x.3.4</v>
      </c>
      <c r="C160" s="594"/>
      <c r="D160" s="648" t="s">
        <v>305</v>
      </c>
      <c r="E160" s="649"/>
      <c r="F160" s="218"/>
      <c r="G160" s="458" t="str">
        <f t="shared" si="29"/>
        <v/>
      </c>
      <c r="H160" s="198" t="s">
        <v>51</v>
      </c>
      <c r="I160" s="373"/>
      <c r="J160" s="467" t="str">
        <f t="shared" si="28"/>
        <v/>
      </c>
      <c r="K160" s="489">
        <f>W20</f>
        <v>0</v>
      </c>
      <c r="L160" s="589" t="s">
        <v>147</v>
      </c>
      <c r="M160" s="198" t="s">
        <v>51</v>
      </c>
      <c r="N160" s="486" t="str">
        <f t="shared" si="30"/>
        <v/>
      </c>
      <c r="O160" s="475" t="str">
        <f t="shared" si="31"/>
        <v xml:space="preserve"> / m2</v>
      </c>
      <c r="AA160" s="27">
        <v>4</v>
      </c>
    </row>
    <row r="161" spans="1:73" x14ac:dyDescent="0.25">
      <c r="A161" s="644"/>
      <c r="B161" s="437" t="str">
        <f>IFERROR(CONCATENATE(VLOOKUP($C$130,'Dati menù a tendina'!$H$44:$L$52,5,FALSE),".3.",AA161),CONCATENATE("x.3.",AA161))</f>
        <v>x.3.5</v>
      </c>
      <c r="C161" s="594"/>
      <c r="D161" s="448" t="s">
        <v>111</v>
      </c>
      <c r="E161" s="126"/>
      <c r="F161" s="202"/>
      <c r="G161" s="458" t="str">
        <f t="shared" si="29"/>
        <v/>
      </c>
      <c r="H161" s="203" t="s">
        <v>51</v>
      </c>
      <c r="I161" s="373"/>
      <c r="J161" s="467" t="str">
        <f t="shared" si="28"/>
        <v/>
      </c>
      <c r="K161" s="123"/>
      <c r="L161" s="110"/>
      <c r="M161" s="203" t="s">
        <v>51</v>
      </c>
      <c r="N161" s="486" t="str">
        <f t="shared" si="30"/>
        <v/>
      </c>
      <c r="O161" s="475" t="str">
        <f t="shared" si="31"/>
        <v xml:space="preserve"> </v>
      </c>
      <c r="AA161" s="27">
        <v>5</v>
      </c>
    </row>
    <row r="162" spans="1:73" ht="15.75" thickBot="1" x14ac:dyDescent="0.3">
      <c r="A162" s="645"/>
      <c r="B162" s="438" t="str">
        <f>IFERROR(CONCATENATE(VLOOKUP($C$130,'Dati menù a tendina'!$H$44:$L$52,5,FALSE),".3.",AA162),CONCATENATE("x.3.",AA162))</f>
        <v>x.3.6</v>
      </c>
      <c r="C162" s="595"/>
      <c r="D162" s="449" t="s">
        <v>111</v>
      </c>
      <c r="E162" s="161"/>
      <c r="F162" s="227"/>
      <c r="G162" s="417" t="str">
        <f t="shared" si="29"/>
        <v/>
      </c>
      <c r="H162" s="225" t="s">
        <v>51</v>
      </c>
      <c r="I162" s="588"/>
      <c r="J162" s="468" t="str">
        <f t="shared" si="28"/>
        <v/>
      </c>
      <c r="K162" s="97"/>
      <c r="L162" s="114"/>
      <c r="M162" s="225" t="s">
        <v>51</v>
      </c>
      <c r="N162" s="488" t="str">
        <f t="shared" si="30"/>
        <v/>
      </c>
      <c r="O162" s="477" t="str">
        <f t="shared" si="31"/>
        <v xml:space="preserve"> </v>
      </c>
      <c r="AA162" s="27">
        <v>6</v>
      </c>
    </row>
    <row r="164" spans="1:73" ht="15.75" thickBot="1" x14ac:dyDescent="0.3"/>
    <row r="165" spans="1:73" ht="15" customHeight="1" x14ac:dyDescent="0.25">
      <c r="A165" s="240"/>
      <c r="B165" s="137"/>
      <c r="C165" s="627" t="s">
        <v>209</v>
      </c>
      <c r="D165" s="628"/>
      <c r="E165" s="628"/>
      <c r="F165" s="628"/>
      <c r="G165" s="628"/>
      <c r="H165" s="628"/>
      <c r="I165" s="628"/>
      <c r="J165" s="628"/>
      <c r="K165" s="628"/>
      <c r="L165" s="628"/>
      <c r="M165" s="629"/>
      <c r="N165" s="137"/>
      <c r="O165" s="137"/>
      <c r="P165" s="137"/>
      <c r="Q165" s="137"/>
      <c r="R165" s="137"/>
      <c r="S165" s="137"/>
      <c r="T165" s="137"/>
      <c r="U165" s="137"/>
      <c r="V165" s="137"/>
      <c r="W165" s="137"/>
      <c r="X165" s="137"/>
      <c r="Y165" s="137"/>
      <c r="Z165" s="137"/>
      <c r="AA165" s="137"/>
      <c r="AB165" s="137"/>
      <c r="AC165" s="137"/>
      <c r="AD165" s="137"/>
      <c r="AE165" s="137"/>
      <c r="AF165" s="137"/>
      <c r="AG165" s="137"/>
      <c r="AH165" s="137"/>
      <c r="AI165" s="137"/>
      <c r="AJ165" s="137"/>
      <c r="AK165" s="137"/>
      <c r="AL165" s="137"/>
      <c r="AM165" s="137"/>
      <c r="AN165" s="137"/>
      <c r="AO165" s="137"/>
      <c r="AP165" s="137"/>
      <c r="AQ165" s="137"/>
      <c r="AR165" s="137"/>
      <c r="AS165" s="137"/>
      <c r="AT165" s="137"/>
      <c r="AU165" s="137"/>
      <c r="AV165" s="137"/>
      <c r="AW165" s="137"/>
      <c r="AX165" s="137"/>
      <c r="AY165" s="137"/>
      <c r="AZ165" s="137"/>
      <c r="BA165" s="137"/>
      <c r="BB165" s="137"/>
      <c r="BC165" s="137"/>
      <c r="BD165" s="137"/>
      <c r="BE165" s="137"/>
      <c r="BF165" s="137"/>
      <c r="BG165" s="137"/>
      <c r="BH165" s="137"/>
      <c r="BI165" s="137"/>
      <c r="BJ165" s="137"/>
      <c r="BK165" s="137"/>
      <c r="BL165" s="137"/>
      <c r="BM165" s="137"/>
      <c r="BN165" s="137"/>
      <c r="BO165" s="137"/>
      <c r="BP165" s="137"/>
      <c r="BQ165" s="137"/>
      <c r="BR165" s="137"/>
      <c r="BS165" s="137"/>
      <c r="BT165" s="137"/>
      <c r="BU165" s="137"/>
    </row>
    <row r="166" spans="1:73" ht="15" customHeight="1" x14ac:dyDescent="0.25">
      <c r="A166" s="240"/>
      <c r="B166" s="137"/>
      <c r="C166" s="630"/>
      <c r="D166" s="631"/>
      <c r="E166" s="631"/>
      <c r="F166" s="631"/>
      <c r="G166" s="631"/>
      <c r="H166" s="631"/>
      <c r="I166" s="631"/>
      <c r="J166" s="631"/>
      <c r="K166" s="631"/>
      <c r="L166" s="631"/>
      <c r="M166" s="632"/>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137"/>
      <c r="BK166" s="137"/>
      <c r="BL166" s="137"/>
      <c r="BM166" s="137"/>
      <c r="BN166" s="137"/>
      <c r="BO166" s="137"/>
      <c r="BP166" s="137"/>
      <c r="BQ166" s="137"/>
      <c r="BR166" s="137"/>
      <c r="BS166" s="137"/>
      <c r="BT166" s="137"/>
      <c r="BU166" s="137"/>
    </row>
    <row r="167" spans="1:73" ht="15" customHeight="1" x14ac:dyDescent="0.25">
      <c r="A167" s="240"/>
      <c r="B167" s="137"/>
      <c r="C167" s="630"/>
      <c r="D167" s="631"/>
      <c r="E167" s="631"/>
      <c r="F167" s="631"/>
      <c r="G167" s="631"/>
      <c r="H167" s="631"/>
      <c r="I167" s="631"/>
      <c r="J167" s="631"/>
      <c r="K167" s="631"/>
      <c r="L167" s="631"/>
      <c r="M167" s="632"/>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137"/>
      <c r="BK167" s="137"/>
      <c r="BL167" s="137"/>
      <c r="BM167" s="137"/>
      <c r="BN167" s="137"/>
      <c r="BO167" s="137"/>
      <c r="BP167" s="137"/>
      <c r="BQ167" s="137"/>
      <c r="BR167" s="137"/>
      <c r="BS167" s="137"/>
      <c r="BT167" s="137"/>
      <c r="BU167" s="137"/>
    </row>
    <row r="168" spans="1:73" ht="15" customHeight="1" x14ac:dyDescent="0.25">
      <c r="A168" s="240"/>
      <c r="B168" s="137"/>
      <c r="C168" s="630"/>
      <c r="D168" s="631"/>
      <c r="E168" s="631"/>
      <c r="F168" s="631"/>
      <c r="G168" s="631"/>
      <c r="H168" s="631"/>
      <c r="I168" s="631"/>
      <c r="J168" s="631"/>
      <c r="K168" s="631"/>
      <c r="L168" s="631"/>
      <c r="M168" s="632"/>
      <c r="N168" s="137"/>
      <c r="O168" s="137"/>
      <c r="P168" s="137"/>
      <c r="Q168" s="137"/>
      <c r="R168" s="137"/>
      <c r="S168" s="137"/>
      <c r="T168" s="137"/>
      <c r="U168" s="137"/>
      <c r="V168" s="137"/>
      <c r="W168" s="137"/>
      <c r="X168" s="137"/>
      <c r="Y168" s="137"/>
      <c r="Z168" s="137"/>
      <c r="AA168" s="137"/>
      <c r="AB168" s="137"/>
      <c r="AC168" s="137"/>
      <c r="AD168" s="137"/>
      <c r="AE168" s="137"/>
      <c r="AF168" s="137"/>
      <c r="AG168" s="137"/>
      <c r="AH168" s="137"/>
      <c r="AI168" s="137"/>
      <c r="AJ168" s="137"/>
      <c r="AK168" s="137"/>
      <c r="AL168" s="137"/>
      <c r="AM168" s="137"/>
      <c r="AN168" s="137"/>
      <c r="AO168" s="137"/>
      <c r="AP168" s="137"/>
      <c r="AQ168" s="137"/>
      <c r="AR168" s="137"/>
      <c r="AS168" s="137"/>
      <c r="AT168" s="137"/>
      <c r="AU168" s="137"/>
      <c r="AV168" s="137"/>
      <c r="AW168" s="137"/>
      <c r="AX168" s="137"/>
      <c r="AY168" s="137"/>
      <c r="AZ168" s="137"/>
      <c r="BA168" s="137"/>
      <c r="BB168" s="137"/>
      <c r="BC168" s="137"/>
      <c r="BD168" s="137"/>
      <c r="BE168" s="137"/>
      <c r="BF168" s="137"/>
      <c r="BG168" s="137"/>
      <c r="BH168" s="137"/>
      <c r="BI168" s="137"/>
      <c r="BJ168" s="137"/>
      <c r="BK168" s="137"/>
      <c r="BL168" s="137"/>
      <c r="BM168" s="137"/>
      <c r="BN168" s="137"/>
      <c r="BO168" s="137"/>
      <c r="BP168" s="137"/>
      <c r="BQ168" s="137"/>
      <c r="BR168" s="137"/>
      <c r="BS168" s="137"/>
      <c r="BT168" s="137"/>
      <c r="BU168" s="137"/>
    </row>
    <row r="169" spans="1:73" ht="15" customHeight="1" x14ac:dyDescent="0.25">
      <c r="A169" s="240"/>
      <c r="B169" s="137"/>
      <c r="C169" s="630"/>
      <c r="D169" s="631"/>
      <c r="E169" s="631"/>
      <c r="F169" s="631"/>
      <c r="G169" s="631"/>
      <c r="H169" s="631"/>
      <c r="I169" s="631"/>
      <c r="J169" s="631"/>
      <c r="K169" s="631"/>
      <c r="L169" s="631"/>
      <c r="M169" s="632"/>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7"/>
      <c r="AJ169" s="137"/>
      <c r="AK169" s="137"/>
      <c r="AL169" s="137"/>
      <c r="AM169" s="137"/>
      <c r="AN169" s="137"/>
      <c r="AO169" s="137"/>
      <c r="AP169" s="137"/>
      <c r="AQ169" s="137"/>
      <c r="AR169" s="137"/>
      <c r="AS169" s="137"/>
      <c r="AT169" s="137"/>
      <c r="AU169" s="137"/>
      <c r="AV169" s="137"/>
      <c r="AW169" s="137"/>
      <c r="AX169" s="137"/>
      <c r="AY169" s="137"/>
      <c r="AZ169" s="137"/>
      <c r="BA169" s="137"/>
      <c r="BB169" s="137"/>
      <c r="BC169" s="137"/>
      <c r="BD169" s="137"/>
      <c r="BE169" s="137"/>
      <c r="BF169" s="137"/>
      <c r="BG169" s="137"/>
      <c r="BH169" s="137"/>
      <c r="BI169" s="137"/>
      <c r="BJ169" s="137"/>
      <c r="BK169" s="137"/>
      <c r="BL169" s="137"/>
      <c r="BM169" s="137"/>
      <c r="BN169" s="137"/>
      <c r="BO169" s="137"/>
      <c r="BP169" s="137"/>
      <c r="BQ169" s="137"/>
      <c r="BR169" s="137"/>
      <c r="BS169" s="137"/>
      <c r="BT169" s="137"/>
      <c r="BU169" s="137"/>
    </row>
    <row r="170" spans="1:73" ht="15" customHeight="1" x14ac:dyDescent="0.25">
      <c r="A170" s="240"/>
      <c r="B170" s="137"/>
      <c r="C170" s="630"/>
      <c r="D170" s="631"/>
      <c r="E170" s="631"/>
      <c r="F170" s="631"/>
      <c r="G170" s="631"/>
      <c r="H170" s="631"/>
      <c r="I170" s="631"/>
      <c r="J170" s="631"/>
      <c r="K170" s="631"/>
      <c r="L170" s="631"/>
      <c r="M170" s="632"/>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7"/>
      <c r="AJ170" s="137"/>
      <c r="AK170" s="137"/>
      <c r="AL170" s="137"/>
      <c r="AM170" s="137"/>
      <c r="AN170" s="137"/>
      <c r="AO170" s="137"/>
      <c r="AP170" s="137"/>
      <c r="AQ170" s="137"/>
      <c r="AR170" s="137"/>
      <c r="AS170" s="137"/>
      <c r="AT170" s="137"/>
      <c r="AU170" s="137"/>
      <c r="AV170" s="137"/>
      <c r="AW170" s="137"/>
      <c r="AX170" s="137"/>
      <c r="AY170" s="137"/>
      <c r="AZ170" s="137"/>
      <c r="BA170" s="137"/>
      <c r="BB170" s="137"/>
      <c r="BC170" s="137"/>
      <c r="BD170" s="137"/>
      <c r="BE170" s="137"/>
      <c r="BF170" s="137"/>
      <c r="BG170" s="137"/>
      <c r="BH170" s="137"/>
      <c r="BI170" s="137"/>
      <c r="BJ170" s="137"/>
      <c r="BK170" s="137"/>
      <c r="BL170" s="137"/>
      <c r="BM170" s="137"/>
      <c r="BN170" s="137"/>
      <c r="BO170" s="137"/>
      <c r="BP170" s="137"/>
      <c r="BQ170" s="137"/>
      <c r="BR170" s="137"/>
      <c r="BS170" s="137"/>
      <c r="BT170" s="137"/>
      <c r="BU170" s="137"/>
    </row>
    <row r="171" spans="1:73" ht="15" customHeight="1" x14ac:dyDescent="0.25">
      <c r="A171" s="240"/>
      <c r="B171" s="137"/>
      <c r="C171" s="630"/>
      <c r="D171" s="631"/>
      <c r="E171" s="631"/>
      <c r="F171" s="631"/>
      <c r="G171" s="631"/>
      <c r="H171" s="631"/>
      <c r="I171" s="631"/>
      <c r="J171" s="631"/>
      <c r="K171" s="631"/>
      <c r="L171" s="631"/>
      <c r="M171" s="632"/>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c r="AJ171" s="137"/>
      <c r="AK171" s="137"/>
      <c r="AL171" s="137"/>
      <c r="AM171" s="137"/>
      <c r="AN171" s="137"/>
      <c r="AO171" s="137"/>
      <c r="AP171" s="137"/>
      <c r="AQ171" s="137"/>
      <c r="AR171" s="137"/>
      <c r="AS171" s="137"/>
      <c r="AT171" s="137"/>
      <c r="AU171" s="137"/>
      <c r="AV171" s="137"/>
      <c r="AW171" s="137"/>
      <c r="AX171" s="137"/>
      <c r="AY171" s="137"/>
      <c r="AZ171" s="137"/>
      <c r="BA171" s="137"/>
      <c r="BB171" s="137"/>
      <c r="BC171" s="137"/>
      <c r="BD171" s="137"/>
      <c r="BE171" s="137"/>
      <c r="BF171" s="137"/>
      <c r="BG171" s="137"/>
      <c r="BH171" s="137"/>
      <c r="BI171" s="137"/>
      <c r="BJ171" s="137"/>
      <c r="BK171" s="137"/>
      <c r="BL171" s="137"/>
      <c r="BM171" s="137"/>
      <c r="BN171" s="137"/>
      <c r="BO171" s="137"/>
      <c r="BP171" s="137"/>
      <c r="BQ171" s="137"/>
      <c r="BR171" s="137"/>
      <c r="BS171" s="137"/>
      <c r="BT171" s="137"/>
      <c r="BU171" s="137"/>
    </row>
    <row r="172" spans="1:73" ht="15" customHeight="1" x14ac:dyDescent="0.25">
      <c r="A172" s="240"/>
      <c r="B172" s="137"/>
      <c r="C172" s="630"/>
      <c r="D172" s="631"/>
      <c r="E172" s="631"/>
      <c r="F172" s="631"/>
      <c r="G172" s="631"/>
      <c r="H172" s="631"/>
      <c r="I172" s="631"/>
      <c r="J172" s="631"/>
      <c r="K172" s="631"/>
      <c r="L172" s="631"/>
      <c r="M172" s="632"/>
      <c r="N172" s="137"/>
      <c r="O172" s="137"/>
      <c r="P172" s="137"/>
      <c r="Q172" s="137"/>
      <c r="R172" s="137"/>
      <c r="S172" s="137"/>
      <c r="T172" s="137"/>
      <c r="U172" s="137"/>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c r="AR172" s="137"/>
      <c r="AS172" s="137"/>
      <c r="AT172" s="137"/>
      <c r="AU172" s="137"/>
      <c r="AV172" s="137"/>
      <c r="AW172" s="137"/>
      <c r="AX172" s="137"/>
      <c r="AY172" s="137"/>
      <c r="AZ172" s="137"/>
      <c r="BA172" s="137"/>
      <c r="BB172" s="137"/>
      <c r="BC172" s="137"/>
      <c r="BD172" s="137"/>
      <c r="BE172" s="137"/>
      <c r="BF172" s="137"/>
      <c r="BG172" s="137"/>
      <c r="BH172" s="137"/>
      <c r="BI172" s="137"/>
      <c r="BJ172" s="137"/>
      <c r="BK172" s="137"/>
      <c r="BL172" s="137"/>
      <c r="BM172" s="137"/>
      <c r="BN172" s="137"/>
      <c r="BO172" s="137"/>
      <c r="BP172" s="137"/>
      <c r="BQ172" s="137"/>
      <c r="BR172" s="137"/>
      <c r="BS172" s="137"/>
      <c r="BT172" s="137"/>
      <c r="BU172" s="137"/>
    </row>
    <row r="173" spans="1:73" ht="15.75" customHeight="1" thickBot="1" x14ac:dyDescent="0.3">
      <c r="A173" s="240"/>
      <c r="B173" s="137"/>
      <c r="C173" s="633"/>
      <c r="D173" s="634"/>
      <c r="E173" s="634"/>
      <c r="F173" s="634"/>
      <c r="G173" s="634"/>
      <c r="H173" s="634"/>
      <c r="I173" s="634"/>
      <c r="J173" s="634"/>
      <c r="K173" s="634"/>
      <c r="L173" s="634"/>
      <c r="M173" s="635"/>
      <c r="N173" s="137"/>
      <c r="O173" s="137"/>
      <c r="P173" s="137"/>
      <c r="Q173" s="137"/>
      <c r="R173" s="137"/>
      <c r="S173" s="137"/>
      <c r="T173" s="137"/>
      <c r="U173" s="137"/>
      <c r="V173" s="137"/>
      <c r="W173" s="137"/>
      <c r="X173" s="137"/>
      <c r="Y173" s="137"/>
      <c r="Z173" s="137"/>
      <c r="AA173" s="137"/>
      <c r="AB173" s="137"/>
      <c r="AC173" s="137"/>
      <c r="AD173" s="137"/>
      <c r="AE173" s="137"/>
      <c r="AF173" s="137"/>
      <c r="AG173" s="137"/>
      <c r="AH173" s="137"/>
      <c r="AI173" s="137"/>
      <c r="AJ173" s="137"/>
      <c r="AK173" s="137"/>
      <c r="AL173" s="137"/>
      <c r="AM173" s="137"/>
      <c r="AN173" s="137"/>
      <c r="AO173" s="137"/>
      <c r="AP173" s="137"/>
      <c r="AQ173" s="137"/>
      <c r="AR173" s="137"/>
      <c r="AS173" s="137"/>
      <c r="AT173" s="137"/>
      <c r="AU173" s="137"/>
      <c r="AV173" s="137"/>
      <c r="AW173" s="137"/>
      <c r="AX173" s="137"/>
      <c r="AY173" s="137"/>
      <c r="AZ173" s="137"/>
      <c r="BA173" s="137"/>
      <c r="BB173" s="137"/>
      <c r="BC173" s="137"/>
      <c r="BD173" s="137"/>
      <c r="BE173" s="137"/>
      <c r="BF173" s="137"/>
      <c r="BG173" s="137"/>
      <c r="BH173" s="137"/>
      <c r="BI173" s="137"/>
      <c r="BJ173" s="137"/>
      <c r="BK173" s="137"/>
      <c r="BL173" s="137"/>
      <c r="BM173" s="137"/>
      <c r="BN173" s="137"/>
      <c r="BO173" s="137"/>
      <c r="BP173" s="137"/>
      <c r="BQ173" s="137"/>
      <c r="BR173" s="137"/>
      <c r="BS173" s="137"/>
      <c r="BT173" s="137"/>
      <c r="BU173" s="137"/>
    </row>
    <row r="174" spans="1:73" ht="15" customHeight="1" x14ac:dyDescent="0.25">
      <c r="A174" s="240"/>
      <c r="B174" s="137"/>
      <c r="C174" s="241"/>
      <c r="D174" s="241"/>
      <c r="E174" s="241"/>
      <c r="F174" s="241"/>
      <c r="G174" s="241"/>
      <c r="H174" s="241"/>
      <c r="I174" s="241"/>
      <c r="J174" s="241"/>
      <c r="K174" s="137"/>
      <c r="L174" s="137"/>
      <c r="M174" s="137"/>
      <c r="N174" s="137"/>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7"/>
      <c r="AJ174" s="137"/>
      <c r="AK174" s="137"/>
      <c r="AL174" s="137"/>
      <c r="AM174" s="137"/>
      <c r="AN174" s="137"/>
      <c r="AO174" s="137"/>
      <c r="AP174" s="137"/>
      <c r="AQ174" s="137"/>
      <c r="AR174" s="137"/>
      <c r="AS174" s="137"/>
      <c r="AT174" s="137"/>
      <c r="AU174" s="137"/>
      <c r="AV174" s="137"/>
      <c r="AW174" s="137"/>
      <c r="AX174" s="137"/>
      <c r="AY174" s="137"/>
      <c r="AZ174" s="137"/>
      <c r="BA174" s="137"/>
      <c r="BB174" s="137"/>
      <c r="BC174" s="137"/>
      <c r="BD174" s="137"/>
      <c r="BE174" s="137"/>
      <c r="BF174" s="137"/>
      <c r="BG174" s="137"/>
      <c r="BH174" s="137"/>
      <c r="BI174" s="137"/>
      <c r="BJ174" s="137"/>
      <c r="BK174" s="137"/>
      <c r="BL174" s="137"/>
      <c r="BM174" s="137"/>
      <c r="BN174" s="137"/>
      <c r="BO174" s="137"/>
      <c r="BP174" s="137"/>
      <c r="BQ174" s="137"/>
      <c r="BR174" s="137"/>
      <c r="BS174" s="137"/>
      <c r="BT174" s="137"/>
      <c r="BU174" s="137"/>
    </row>
    <row r="175" spans="1:73" ht="15" customHeight="1" thickBot="1" x14ac:dyDescent="0.3">
      <c r="A175" s="240"/>
      <c r="B175" s="137"/>
      <c r="C175" s="241"/>
      <c r="D175" s="241"/>
      <c r="E175" s="241"/>
      <c r="F175" s="241"/>
      <c r="G175" s="241"/>
      <c r="H175" s="241"/>
      <c r="I175" s="241"/>
      <c r="J175" s="241"/>
      <c r="K175" s="137"/>
      <c r="L175" s="137"/>
      <c r="M175" s="137"/>
      <c r="N175" s="137"/>
      <c r="O175" s="137"/>
      <c r="P175" s="137"/>
      <c r="Q175" s="137"/>
      <c r="R175" s="137"/>
      <c r="S175" s="137"/>
      <c r="T175" s="137"/>
      <c r="U175" s="137"/>
      <c r="V175" s="137"/>
      <c r="W175" s="137"/>
      <c r="X175" s="137"/>
      <c r="Y175" s="137"/>
      <c r="Z175" s="137"/>
      <c r="AA175" s="137"/>
      <c r="AB175" s="137"/>
      <c r="AC175" s="137"/>
      <c r="AD175" s="137"/>
      <c r="AE175" s="137"/>
      <c r="AF175" s="137"/>
      <c r="AG175" s="137"/>
      <c r="AH175" s="137"/>
      <c r="AI175" s="137"/>
      <c r="AJ175" s="137"/>
      <c r="AK175" s="137"/>
      <c r="AL175" s="137"/>
      <c r="AM175" s="137"/>
      <c r="AN175" s="137"/>
      <c r="AO175" s="137"/>
      <c r="AP175" s="137"/>
      <c r="AQ175" s="137"/>
      <c r="AR175" s="137"/>
      <c r="AS175" s="137"/>
      <c r="AT175" s="137"/>
      <c r="AU175" s="137"/>
      <c r="AV175" s="137"/>
      <c r="AW175" s="137"/>
      <c r="AX175" s="137"/>
      <c r="AY175" s="137"/>
      <c r="AZ175" s="137"/>
      <c r="BA175" s="137"/>
      <c r="BB175" s="137"/>
      <c r="BC175" s="137"/>
      <c r="BD175" s="137"/>
      <c r="BE175" s="137"/>
      <c r="BF175" s="137"/>
      <c r="BG175" s="137"/>
      <c r="BH175" s="137"/>
      <c r="BI175" s="137"/>
      <c r="BJ175" s="137"/>
      <c r="BK175" s="137"/>
      <c r="BL175" s="137"/>
      <c r="BM175" s="137"/>
      <c r="BN175" s="137"/>
      <c r="BO175" s="137"/>
      <c r="BP175" s="137"/>
      <c r="BQ175" s="137"/>
      <c r="BR175" s="137"/>
      <c r="BS175" s="137"/>
      <c r="BT175" s="137"/>
      <c r="BU175" s="137"/>
    </row>
    <row r="176" spans="1:73" ht="19.5" thickBot="1" x14ac:dyDescent="0.3">
      <c r="A176" s="839" t="s">
        <v>210</v>
      </c>
      <c r="B176" s="842" t="s">
        <v>211</v>
      </c>
      <c r="C176" s="843"/>
      <c r="D176" s="242" t="s">
        <v>18</v>
      </c>
      <c r="E176" s="848" t="s">
        <v>19</v>
      </c>
      <c r="F176" s="849"/>
      <c r="G176" s="243" t="s">
        <v>20</v>
      </c>
      <c r="H176" s="850" t="s">
        <v>21</v>
      </c>
      <c r="I176" s="851"/>
      <c r="J176" s="850" t="s">
        <v>22</v>
      </c>
      <c r="K176" s="851"/>
      <c r="L176" s="244" t="s">
        <v>45</v>
      </c>
      <c r="M176" s="848" t="s">
        <v>25</v>
      </c>
      <c r="N176" s="852"/>
      <c r="O176" s="849"/>
      <c r="P176" s="137"/>
      <c r="Q176" s="137"/>
      <c r="R176" s="137"/>
      <c r="S176" s="137"/>
      <c r="T176" s="137"/>
      <c r="U176" s="137"/>
      <c r="V176" s="137"/>
      <c r="W176" s="137"/>
      <c r="X176" s="137"/>
      <c r="Y176" s="137"/>
      <c r="Z176" s="137"/>
      <c r="AA176" s="137"/>
      <c r="AB176" s="137"/>
      <c r="AC176" s="137"/>
      <c r="AD176" s="137"/>
      <c r="AE176" s="340" t="s">
        <v>26</v>
      </c>
      <c r="AF176" s="137" t="s">
        <v>257</v>
      </c>
      <c r="AG176" s="340" t="s">
        <v>26</v>
      </c>
      <c r="AH176" s="340" t="s">
        <v>212</v>
      </c>
      <c r="AI176" s="341" t="s">
        <v>27</v>
      </c>
      <c r="AJ176" s="341">
        <v>1</v>
      </c>
      <c r="AK176" s="341"/>
      <c r="AL176" s="341" t="s">
        <v>28</v>
      </c>
      <c r="AM176" s="341"/>
      <c r="AN176" s="341"/>
      <c r="AO176" s="247">
        <f>AJ176*0.187*10^-3</f>
        <v>1.8699999999999999E-4</v>
      </c>
      <c r="AP176" s="137" t="s">
        <v>258</v>
      </c>
      <c r="AQ176" s="137"/>
      <c r="AR176" s="137"/>
      <c r="AS176" s="137"/>
      <c r="AT176" s="137"/>
      <c r="AU176" s="137"/>
      <c r="AV176" s="137"/>
      <c r="AW176" s="137"/>
      <c r="AX176" s="137"/>
      <c r="AY176" s="137"/>
      <c r="AZ176" s="137"/>
      <c r="BA176" s="137"/>
      <c r="BB176" s="137"/>
      <c r="BC176" s="137"/>
      <c r="BD176" s="137"/>
      <c r="BE176" s="137"/>
      <c r="BF176" s="137"/>
      <c r="BG176" s="137"/>
      <c r="BH176" s="137"/>
      <c r="BI176" s="137"/>
      <c r="BJ176" s="137"/>
      <c r="BK176" s="137"/>
      <c r="BL176" s="137"/>
      <c r="BM176" s="137"/>
      <c r="BN176" s="137"/>
      <c r="BO176" s="137"/>
      <c r="BP176" s="137"/>
      <c r="BQ176" s="137"/>
      <c r="BR176" s="137"/>
      <c r="BS176" s="137"/>
      <c r="BT176" s="137"/>
      <c r="BU176" s="137"/>
    </row>
    <row r="177" spans="1:73" ht="15" customHeight="1" x14ac:dyDescent="0.25">
      <c r="A177" s="840"/>
      <c r="B177" s="844"/>
      <c r="C177" s="845"/>
      <c r="D177" s="245" t="s">
        <v>212</v>
      </c>
      <c r="E177" s="853" t="s">
        <v>26</v>
      </c>
      <c r="F177" s="854"/>
      <c r="G177" s="246" t="s">
        <v>27</v>
      </c>
      <c r="H177" s="855">
        <f>AN198</f>
        <v>0</v>
      </c>
      <c r="I177" s="855"/>
      <c r="J177" s="856" t="s">
        <v>28</v>
      </c>
      <c r="K177" s="857"/>
      <c r="L177" s="247">
        <f>H177*0.187*10^-3</f>
        <v>0</v>
      </c>
      <c r="M177" s="858">
        <f>SUM(L177:L181)</f>
        <v>0</v>
      </c>
      <c r="N177" s="859"/>
      <c r="O177" s="860"/>
      <c r="P177" s="137"/>
      <c r="Q177" s="137"/>
      <c r="R177" s="137"/>
      <c r="S177" s="137"/>
      <c r="T177" s="137"/>
      <c r="U177" s="137"/>
      <c r="V177" s="137"/>
      <c r="W177" s="137"/>
      <c r="X177" s="137"/>
      <c r="Y177" s="137"/>
      <c r="Z177" s="137"/>
      <c r="AA177" s="137"/>
      <c r="AB177" s="137"/>
      <c r="AC177" s="137"/>
      <c r="AD177" s="137"/>
      <c r="AE177" s="340" t="s">
        <v>214</v>
      </c>
      <c r="AF177" s="137" t="s">
        <v>259</v>
      </c>
      <c r="AG177" s="340" t="s">
        <v>214</v>
      </c>
      <c r="AH177" s="340" t="s">
        <v>213</v>
      </c>
      <c r="AI177" s="341" t="s">
        <v>215</v>
      </c>
      <c r="AJ177" s="341">
        <v>1</v>
      </c>
      <c r="AK177" s="341"/>
      <c r="AL177" s="341" t="s">
        <v>33</v>
      </c>
      <c r="AM177" s="341"/>
      <c r="AN177" s="341">
        <v>8360</v>
      </c>
      <c r="AO177" s="250">
        <f>AJ177*1.225*10^-3</f>
        <v>1.2250000000000002E-3</v>
      </c>
      <c r="AP177" s="137" t="s">
        <v>260</v>
      </c>
      <c r="AQ177" s="137"/>
      <c r="AR177" s="137"/>
      <c r="AS177" s="137"/>
      <c r="AT177" s="137"/>
      <c r="AU177" s="137"/>
      <c r="AV177" s="137"/>
      <c r="AW177" s="137"/>
      <c r="AX177" s="137"/>
      <c r="AY177" s="137"/>
      <c r="AZ177" s="137"/>
      <c r="BA177" s="137"/>
      <c r="BB177" s="137"/>
      <c r="BC177" s="137"/>
      <c r="BD177" s="137"/>
      <c r="BE177" s="137"/>
      <c r="BF177" s="137"/>
      <c r="BG177" s="137"/>
      <c r="BH177" s="137"/>
      <c r="BI177" s="137"/>
      <c r="BJ177" s="137"/>
      <c r="BK177" s="137"/>
      <c r="BL177" s="137"/>
      <c r="BM177" s="137"/>
      <c r="BN177" s="137"/>
      <c r="BO177" s="137"/>
      <c r="BP177" s="137"/>
      <c r="BQ177" s="137"/>
      <c r="BR177" s="137"/>
      <c r="BS177" s="137"/>
      <c r="BT177" s="137"/>
      <c r="BU177" s="137"/>
    </row>
    <row r="178" spans="1:73" ht="15" customHeight="1" x14ac:dyDescent="0.25">
      <c r="A178" s="840"/>
      <c r="B178" s="844"/>
      <c r="C178" s="845"/>
      <c r="D178" s="248" t="s">
        <v>213</v>
      </c>
      <c r="E178" s="867" t="s">
        <v>214</v>
      </c>
      <c r="F178" s="868"/>
      <c r="G178" s="249" t="s">
        <v>215</v>
      </c>
      <c r="H178" s="869">
        <f>AO198</f>
        <v>0</v>
      </c>
      <c r="I178" s="869"/>
      <c r="J178" s="870" t="s">
        <v>216</v>
      </c>
      <c r="K178" s="871"/>
      <c r="L178" s="250">
        <f>H178*1.225*10^-3</f>
        <v>0</v>
      </c>
      <c r="M178" s="861"/>
      <c r="N178" s="862"/>
      <c r="O178" s="863"/>
      <c r="P178" s="137"/>
      <c r="Q178" s="137"/>
      <c r="R178" s="137"/>
      <c r="S178" s="137"/>
      <c r="T178" s="137"/>
      <c r="U178" s="137"/>
      <c r="V178" s="137"/>
      <c r="W178" s="137"/>
      <c r="X178" s="137"/>
      <c r="Y178" s="137"/>
      <c r="Z178" s="137"/>
      <c r="AA178" s="137"/>
      <c r="AB178" s="137"/>
      <c r="AC178" s="137"/>
      <c r="AD178" s="137"/>
      <c r="AE178" s="340" t="s">
        <v>39</v>
      </c>
      <c r="AF178" s="137" t="s">
        <v>261</v>
      </c>
      <c r="AG178" s="340" t="s">
        <v>39</v>
      </c>
      <c r="AH178" s="340" t="s">
        <v>217</v>
      </c>
      <c r="AI178" s="341" t="s">
        <v>262</v>
      </c>
      <c r="AJ178" s="341">
        <v>1</v>
      </c>
      <c r="AK178" s="341"/>
      <c r="AL178" s="341" t="s">
        <v>37</v>
      </c>
      <c r="AM178" s="341"/>
      <c r="AN178" s="341">
        <v>11000</v>
      </c>
      <c r="AO178" s="250">
        <f>AJ178*0.616*10^-3</f>
        <v>6.1600000000000001E-4</v>
      </c>
      <c r="AP178" s="137" t="s">
        <v>263</v>
      </c>
      <c r="AQ178" s="137"/>
      <c r="AR178" s="137"/>
      <c r="AS178" s="137"/>
      <c r="AT178" s="137"/>
      <c r="AU178" s="137"/>
      <c r="AV178" s="137"/>
      <c r="AW178" s="137"/>
      <c r="AX178" s="137"/>
      <c r="AY178" s="137"/>
      <c r="AZ178" s="137"/>
      <c r="BA178" s="137"/>
      <c r="BB178" s="137"/>
      <c r="BC178" s="137"/>
      <c r="BD178" s="137"/>
      <c r="BE178" s="137"/>
      <c r="BF178" s="137"/>
      <c r="BG178" s="137"/>
      <c r="BH178" s="137"/>
      <c r="BI178" s="137"/>
      <c r="BJ178" s="137"/>
      <c r="BK178" s="137"/>
      <c r="BL178" s="137"/>
      <c r="BM178" s="137"/>
      <c r="BN178" s="137"/>
      <c r="BO178" s="137"/>
      <c r="BP178" s="137"/>
      <c r="BQ178" s="137"/>
      <c r="BR178" s="137"/>
      <c r="BS178" s="137"/>
      <c r="BT178" s="137"/>
      <c r="BU178" s="137"/>
    </row>
    <row r="179" spans="1:73" ht="15" customHeight="1" x14ac:dyDescent="0.25">
      <c r="A179" s="840"/>
      <c r="B179" s="844"/>
      <c r="C179" s="845"/>
      <c r="D179" s="248" t="s">
        <v>217</v>
      </c>
      <c r="E179" s="867" t="s">
        <v>39</v>
      </c>
      <c r="F179" s="868"/>
      <c r="G179" s="249" t="s">
        <v>218</v>
      </c>
      <c r="H179" s="872">
        <f>AP198</f>
        <v>0</v>
      </c>
      <c r="I179" s="873"/>
      <c r="J179" s="870" t="s">
        <v>219</v>
      </c>
      <c r="K179" s="871"/>
      <c r="L179" s="250">
        <f>H179*0.616*10^-3</f>
        <v>0</v>
      </c>
      <c r="M179" s="861"/>
      <c r="N179" s="862"/>
      <c r="O179" s="863"/>
      <c r="P179" s="137"/>
      <c r="Q179" s="137"/>
      <c r="R179" s="137"/>
      <c r="S179" s="137"/>
      <c r="T179" s="137"/>
      <c r="U179" s="137"/>
      <c r="V179" s="137"/>
      <c r="W179" s="137"/>
      <c r="X179" s="137"/>
      <c r="Y179" s="137"/>
      <c r="Z179" s="137"/>
      <c r="AA179" s="137"/>
      <c r="AB179" s="137"/>
      <c r="AC179" s="137"/>
      <c r="AD179" s="137"/>
      <c r="AE179" s="340" t="s">
        <v>221</v>
      </c>
      <c r="AF179" s="137" t="s">
        <v>264</v>
      </c>
      <c r="AG179" s="340" t="s">
        <v>221</v>
      </c>
      <c r="AH179" s="340" t="s">
        <v>220</v>
      </c>
      <c r="AI179" s="341" t="s">
        <v>262</v>
      </c>
      <c r="AJ179" s="341">
        <v>1</v>
      </c>
      <c r="AK179" s="341"/>
      <c r="AL179" s="341" t="s">
        <v>37</v>
      </c>
      <c r="AM179" s="341"/>
      <c r="AN179" s="341">
        <v>10200</v>
      </c>
      <c r="AO179" s="250">
        <f>AJ179*0.86*10^-3</f>
        <v>8.5999999999999998E-4</v>
      </c>
      <c r="AP179" s="137" t="s">
        <v>265</v>
      </c>
      <c r="AQ179" s="137"/>
      <c r="AR179" s="137"/>
      <c r="AS179" s="137"/>
      <c r="AT179" s="137"/>
      <c r="AU179" s="137"/>
      <c r="AV179" s="137"/>
      <c r="AW179" s="137"/>
      <c r="AX179" s="137"/>
      <c r="AY179" s="137"/>
      <c r="AZ179" s="137"/>
      <c r="BA179" s="137"/>
      <c r="BB179" s="137"/>
      <c r="BC179" s="137"/>
      <c r="BD179" s="137"/>
      <c r="BE179" s="137"/>
      <c r="BF179" s="137"/>
      <c r="BG179" s="137"/>
      <c r="BH179" s="137"/>
      <c r="BI179" s="137"/>
      <c r="BJ179" s="137"/>
      <c r="BK179" s="137"/>
      <c r="BL179" s="137"/>
      <c r="BM179" s="137"/>
      <c r="BN179" s="137"/>
      <c r="BO179" s="137"/>
      <c r="BP179" s="137"/>
      <c r="BQ179" s="137"/>
      <c r="BR179" s="137"/>
      <c r="BS179" s="137"/>
      <c r="BT179" s="137"/>
      <c r="BU179" s="137"/>
    </row>
    <row r="180" spans="1:73" ht="15" customHeight="1" thickBot="1" x14ac:dyDescent="0.3">
      <c r="A180" s="840"/>
      <c r="B180" s="844"/>
      <c r="C180" s="845"/>
      <c r="D180" s="248" t="s">
        <v>220</v>
      </c>
      <c r="E180" s="867" t="s">
        <v>221</v>
      </c>
      <c r="F180" s="868"/>
      <c r="G180" s="249" t="s">
        <v>218</v>
      </c>
      <c r="H180" s="869">
        <f>AQ198</f>
        <v>0</v>
      </c>
      <c r="I180" s="869"/>
      <c r="J180" s="870" t="s">
        <v>222</v>
      </c>
      <c r="K180" s="871"/>
      <c r="L180" s="250">
        <f>H180*0.86*10^-3</f>
        <v>0</v>
      </c>
      <c r="M180" s="861"/>
      <c r="N180" s="862"/>
      <c r="O180" s="863"/>
      <c r="P180" s="137"/>
      <c r="Q180" s="137"/>
      <c r="R180" s="137"/>
      <c r="S180" s="137"/>
      <c r="T180" s="137"/>
      <c r="U180" s="137"/>
      <c r="V180" s="137"/>
      <c r="W180" s="137"/>
      <c r="X180" s="137"/>
      <c r="Y180" s="137"/>
      <c r="Z180" s="137"/>
      <c r="AA180" s="137"/>
      <c r="AB180" s="137"/>
      <c r="AC180" s="137"/>
      <c r="AD180" s="137"/>
      <c r="AE180" s="340" t="s">
        <v>224</v>
      </c>
      <c r="AF180" s="137" t="s">
        <v>266</v>
      </c>
      <c r="AG180" s="340" t="s">
        <v>224</v>
      </c>
      <c r="AH180" s="340" t="s">
        <v>223</v>
      </c>
      <c r="AI180" s="341" t="s">
        <v>262</v>
      </c>
      <c r="AJ180" s="341">
        <v>1</v>
      </c>
      <c r="AK180" s="341"/>
      <c r="AL180" s="341" t="s">
        <v>37</v>
      </c>
      <c r="AM180" s="341"/>
      <c r="AN180" s="341"/>
      <c r="AO180" s="253">
        <f>AJ180*0.765*10^-3</f>
        <v>7.6500000000000005E-4</v>
      </c>
      <c r="AP180" s="137" t="s">
        <v>267</v>
      </c>
      <c r="AQ180" s="137"/>
      <c r="AR180" s="137"/>
      <c r="AS180" s="137"/>
      <c r="AT180" s="137"/>
      <c r="AU180" s="137"/>
      <c r="AV180" s="137"/>
      <c r="AW180" s="137"/>
      <c r="AX180" s="137"/>
      <c r="AY180" s="137"/>
      <c r="AZ180" s="137"/>
      <c r="BA180" s="137"/>
      <c r="BB180" s="137"/>
      <c r="BC180" s="137"/>
      <c r="BD180" s="137"/>
      <c r="BE180" s="137"/>
      <c r="BF180" s="137"/>
      <c r="BG180" s="137"/>
      <c r="BH180" s="137"/>
      <c r="BI180" s="137"/>
      <c r="BJ180" s="137"/>
      <c r="BK180" s="137"/>
      <c r="BL180" s="137"/>
      <c r="BM180" s="137"/>
      <c r="BN180" s="137"/>
      <c r="BO180" s="137"/>
      <c r="BP180" s="137"/>
      <c r="BQ180" s="137"/>
      <c r="BR180" s="137"/>
      <c r="BS180" s="137"/>
      <c r="BT180" s="137"/>
      <c r="BU180" s="137"/>
    </row>
    <row r="181" spans="1:73" ht="15.75" customHeight="1" thickBot="1" x14ac:dyDescent="0.3">
      <c r="A181" s="841"/>
      <c r="B181" s="846"/>
      <c r="C181" s="847"/>
      <c r="D181" s="251" t="s">
        <v>223</v>
      </c>
      <c r="E181" s="874" t="s">
        <v>224</v>
      </c>
      <c r="F181" s="875"/>
      <c r="G181" s="252" t="s">
        <v>218</v>
      </c>
      <c r="H181" s="876">
        <f>AR198</f>
        <v>0</v>
      </c>
      <c r="I181" s="876"/>
      <c r="J181" s="877" t="s">
        <v>225</v>
      </c>
      <c r="K181" s="878"/>
      <c r="L181" s="253">
        <f>H181*0.765*10^-3</f>
        <v>0</v>
      </c>
      <c r="M181" s="864"/>
      <c r="N181" s="865"/>
      <c r="O181" s="866"/>
      <c r="P181" s="137"/>
      <c r="Q181" s="137"/>
      <c r="R181" s="137"/>
      <c r="S181" s="137"/>
      <c r="T181" s="137"/>
      <c r="U181" s="137"/>
      <c r="V181" s="137"/>
      <c r="W181" s="137"/>
      <c r="X181" s="137"/>
      <c r="Y181" s="137"/>
      <c r="Z181" s="137"/>
      <c r="AA181" s="137"/>
      <c r="AB181" s="137"/>
      <c r="AC181" s="137"/>
      <c r="AD181" s="137"/>
      <c r="AE181" s="137"/>
      <c r="AF181" s="137"/>
      <c r="AG181" s="137" t="s">
        <v>268</v>
      </c>
      <c r="AH181" s="340" t="s">
        <v>269</v>
      </c>
      <c r="AI181" s="137" t="s">
        <v>45</v>
      </c>
      <c r="AJ181" s="137"/>
      <c r="AK181" s="137"/>
      <c r="AL181" s="137"/>
      <c r="AM181" s="137"/>
      <c r="AN181" s="137"/>
      <c r="AO181" s="137"/>
      <c r="AP181" s="137"/>
      <c r="AQ181" s="137"/>
      <c r="AR181" s="137"/>
      <c r="AS181" s="137"/>
      <c r="AT181" s="137"/>
      <c r="AU181" s="137"/>
      <c r="AV181" s="137"/>
      <c r="AW181" s="137"/>
      <c r="AX181" s="137"/>
      <c r="AY181" s="137"/>
      <c r="AZ181" s="137"/>
      <c r="BA181" s="137"/>
      <c r="BB181" s="137"/>
      <c r="BC181" s="137"/>
      <c r="BD181" s="137"/>
      <c r="BE181" s="137"/>
      <c r="BF181" s="137"/>
      <c r="BG181" s="137"/>
      <c r="BH181" s="137"/>
      <c r="BI181" s="137"/>
      <c r="BJ181" s="137"/>
      <c r="BK181" s="137"/>
      <c r="BL181" s="137"/>
      <c r="BM181" s="137"/>
      <c r="BN181" s="137"/>
      <c r="BO181" s="137"/>
      <c r="BP181" s="137"/>
      <c r="BQ181" s="137"/>
      <c r="BR181" s="137"/>
      <c r="BS181" s="137"/>
      <c r="BT181" s="137"/>
      <c r="BU181" s="137"/>
    </row>
    <row r="182" spans="1:73" ht="15" customHeight="1" x14ac:dyDescent="0.25">
      <c r="A182" s="240"/>
      <c r="B182" s="137"/>
      <c r="C182" s="241"/>
      <c r="D182" s="241"/>
      <c r="E182" s="241"/>
      <c r="F182" s="241"/>
      <c r="G182" s="241"/>
      <c r="H182" s="241"/>
      <c r="I182" s="241"/>
      <c r="J182" s="241"/>
      <c r="K182" s="137"/>
      <c r="L182" s="137"/>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c r="AJ182" s="137"/>
      <c r="AK182" s="137"/>
      <c r="AL182" s="137"/>
      <c r="AM182" s="137"/>
      <c r="AN182" s="137"/>
      <c r="AO182" s="137"/>
      <c r="AP182" s="137"/>
      <c r="AQ182" s="137"/>
      <c r="AR182" s="137"/>
      <c r="AS182" s="137"/>
      <c r="AT182" s="137"/>
      <c r="AU182" s="137"/>
      <c r="AV182" s="137"/>
      <c r="AW182" s="137"/>
      <c r="AX182" s="137"/>
      <c r="AY182" s="137"/>
      <c r="AZ182" s="137"/>
      <c r="BA182" s="137"/>
      <c r="BB182" s="137"/>
      <c r="BC182" s="137"/>
      <c r="BD182" s="137"/>
      <c r="BE182" s="137"/>
      <c r="BF182" s="137"/>
      <c r="BG182" s="137"/>
      <c r="BH182" s="137"/>
      <c r="BI182" s="137"/>
      <c r="BJ182" s="137"/>
      <c r="BK182" s="137"/>
      <c r="BL182" s="137"/>
      <c r="BM182" s="137"/>
      <c r="BN182" s="137"/>
      <c r="BO182" s="137"/>
      <c r="BP182" s="137"/>
      <c r="BQ182" s="137"/>
      <c r="BR182" s="137"/>
      <c r="BS182" s="137"/>
      <c r="BT182" s="137"/>
      <c r="BU182" s="137"/>
    </row>
    <row r="183" spans="1:73" ht="15" customHeight="1" thickBot="1" x14ac:dyDescent="0.3">
      <c r="A183" s="240"/>
      <c r="B183" s="137"/>
      <c r="C183" s="241"/>
      <c r="D183" s="241"/>
      <c r="E183" s="241"/>
      <c r="F183" s="241"/>
      <c r="G183" s="241"/>
      <c r="H183" s="241"/>
      <c r="I183" s="241"/>
      <c r="J183" s="241"/>
      <c r="K183" s="137"/>
      <c r="L183" s="137"/>
      <c r="M183" s="137"/>
      <c r="N183" s="137"/>
      <c r="O183" s="137"/>
      <c r="P183" s="137"/>
      <c r="Q183" s="137"/>
      <c r="R183" s="137"/>
      <c r="S183" s="137"/>
      <c r="T183" s="137"/>
      <c r="U183" s="137"/>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c r="AR183" s="137"/>
      <c r="AS183" s="137"/>
      <c r="AT183" s="137"/>
      <c r="AU183" s="137"/>
      <c r="AV183" s="137"/>
      <c r="AW183" s="137"/>
      <c r="AX183" s="137"/>
      <c r="AY183" s="137"/>
      <c r="AZ183" s="137"/>
      <c r="BA183" s="137"/>
      <c r="BB183" s="137"/>
      <c r="BC183" s="137"/>
      <c r="BD183" s="137"/>
      <c r="BE183" s="137"/>
      <c r="BF183" s="137"/>
      <c r="BG183" s="137"/>
      <c r="BH183" s="137"/>
      <c r="BI183" s="137"/>
      <c r="BJ183" s="137"/>
      <c r="BK183" s="137"/>
      <c r="BL183" s="137"/>
      <c r="BM183" s="137"/>
      <c r="BN183" s="137"/>
      <c r="BO183" s="137"/>
      <c r="BP183" s="137"/>
      <c r="BQ183" s="137"/>
      <c r="BR183" s="137"/>
      <c r="BS183" s="137"/>
      <c r="BT183" s="137"/>
      <c r="BU183" s="137"/>
    </row>
    <row r="184" spans="1:73" ht="38.25" thickBot="1" x14ac:dyDescent="0.3">
      <c r="A184" s="924" t="s">
        <v>93</v>
      </c>
      <c r="B184" s="879" t="s">
        <v>226</v>
      </c>
      <c r="C184" s="254" t="s">
        <v>211</v>
      </c>
      <c r="D184" s="882" t="s">
        <v>227</v>
      </c>
      <c r="E184" s="883"/>
      <c r="F184" s="883"/>
      <c r="G184" s="883"/>
      <c r="H184" s="882" t="s">
        <v>88</v>
      </c>
      <c r="I184" s="883"/>
      <c r="J184" s="883"/>
      <c r="K184" s="883"/>
      <c r="L184" s="884" t="s">
        <v>228</v>
      </c>
      <c r="M184" s="885"/>
      <c r="N184" s="886"/>
      <c r="O184"/>
      <c r="P184"/>
      <c r="Q184" s="137"/>
      <c r="R184" s="137"/>
      <c r="S184" s="137"/>
      <c r="T184" s="137"/>
      <c r="U184" s="137"/>
      <c r="V184" s="137"/>
      <c r="W184" s="137"/>
      <c r="X184" s="137"/>
      <c r="Y184" s="137"/>
      <c r="Z184" s="137"/>
      <c r="AA184" s="137"/>
      <c r="AB184" s="137"/>
      <c r="AC184" s="137"/>
      <c r="AD184" s="137"/>
      <c r="AE184" s="137"/>
      <c r="AF184" s="137"/>
      <c r="AG184" s="137"/>
      <c r="AH184" s="137"/>
      <c r="AI184" s="137"/>
      <c r="AJ184" s="137"/>
      <c r="AK184" s="137"/>
      <c r="AL184" s="137"/>
      <c r="AM184" s="137"/>
      <c r="AN184" s="137"/>
      <c r="AO184" s="137"/>
      <c r="AP184" s="137"/>
      <c r="AQ184" s="137"/>
      <c r="AR184" s="137"/>
      <c r="AS184" s="137"/>
      <c r="AT184" s="137"/>
      <c r="AU184" s="137"/>
      <c r="AV184" s="137"/>
      <c r="AW184" s="137"/>
      <c r="AX184" s="137"/>
      <c r="AY184" s="137"/>
      <c r="AZ184" s="137"/>
      <c r="BA184" s="137"/>
      <c r="BB184" s="137"/>
      <c r="BC184" s="137"/>
      <c r="BD184" s="137"/>
      <c r="BE184" s="137"/>
      <c r="BF184" s="137"/>
      <c r="BG184" s="137"/>
      <c r="BH184" s="137"/>
      <c r="BI184" s="137"/>
      <c r="BJ184" s="137"/>
      <c r="BK184" s="137"/>
      <c r="BL184" s="137"/>
      <c r="BM184" s="137"/>
      <c r="BN184" s="137"/>
      <c r="BO184" s="137"/>
      <c r="BP184" s="137"/>
      <c r="BQ184" s="137"/>
      <c r="BR184" s="137"/>
      <c r="BS184" s="137"/>
      <c r="BT184" s="137"/>
      <c r="BU184" s="137"/>
    </row>
    <row r="185" spans="1:73" ht="56.25" customHeight="1" x14ac:dyDescent="0.3">
      <c r="A185" s="925"/>
      <c r="B185" s="880"/>
      <c r="C185" s="887" t="s">
        <v>229</v>
      </c>
      <c r="D185" s="255" t="s">
        <v>230</v>
      </c>
      <c r="E185" s="889" t="s">
        <v>231</v>
      </c>
      <c r="F185" s="890"/>
      <c r="G185" s="256" t="s">
        <v>232</v>
      </c>
      <c r="H185" s="257" t="s">
        <v>233</v>
      </c>
      <c r="I185" s="258" t="s">
        <v>232</v>
      </c>
      <c r="J185" s="891" t="s">
        <v>234</v>
      </c>
      <c r="K185" s="892"/>
      <c r="L185" s="257" t="s">
        <v>235</v>
      </c>
      <c r="M185" s="891" t="s">
        <v>236</v>
      </c>
      <c r="N185" s="893"/>
      <c r="O185"/>
      <c r="P185"/>
      <c r="Q185" s="137"/>
      <c r="R185" s="342"/>
      <c r="S185" s="342"/>
      <c r="T185" s="137"/>
      <c r="U185" s="137"/>
      <c r="V185" s="137"/>
      <c r="W185" s="137"/>
      <c r="X185" s="137"/>
      <c r="Y185" s="137"/>
      <c r="Z185" s="137"/>
      <c r="AA185" s="137"/>
      <c r="AB185" s="137"/>
      <c r="AC185" s="137"/>
      <c r="AD185" s="137"/>
      <c r="AE185" s="137"/>
      <c r="AF185" s="137"/>
      <c r="AG185" s="137"/>
      <c r="AH185" s="137"/>
      <c r="AI185" s="137"/>
      <c r="AJ185" s="137"/>
      <c r="AK185" s="137"/>
      <c r="AL185" s="137"/>
      <c r="AM185" s="137"/>
      <c r="AN185" s="137"/>
      <c r="AO185" s="137"/>
      <c r="AP185" s="137"/>
      <c r="AQ185" s="137"/>
      <c r="AR185" s="137"/>
      <c r="AS185" s="137"/>
      <c r="AT185" s="137"/>
      <c r="AU185" s="137"/>
      <c r="AV185" s="137"/>
      <c r="AW185" s="137"/>
      <c r="AX185" s="137"/>
      <c r="AY185" s="137"/>
      <c r="AZ185" s="137"/>
      <c r="BA185" s="137"/>
      <c r="BB185" s="137"/>
      <c r="BC185" s="137"/>
      <c r="BD185" s="137"/>
      <c r="BE185" s="137"/>
      <c r="BF185" s="137"/>
      <c r="BG185" s="137"/>
      <c r="BH185" s="137"/>
      <c r="BI185" s="137"/>
      <c r="BJ185" s="137"/>
      <c r="BK185" s="137"/>
      <c r="BL185" s="137"/>
      <c r="BM185" s="137"/>
      <c r="BN185" s="137"/>
      <c r="BO185" s="137"/>
      <c r="BP185" s="137"/>
      <c r="BQ185" s="137"/>
      <c r="BR185" s="137"/>
      <c r="BS185" s="137"/>
      <c r="BT185" s="137"/>
      <c r="BU185" s="137"/>
    </row>
    <row r="186" spans="1:73" ht="19.5" thickBot="1" x14ac:dyDescent="0.35">
      <c r="A186" s="926"/>
      <c r="B186" s="881"/>
      <c r="C186" s="888"/>
      <c r="D186" s="259" t="s">
        <v>45</v>
      </c>
      <c r="E186" s="894">
        <f>SUM(F191:F197)</f>
        <v>0</v>
      </c>
      <c r="F186" s="895"/>
      <c r="G186" s="260"/>
      <c r="H186" s="261">
        <f>SUM(H191:H197)</f>
        <v>0</v>
      </c>
      <c r="I186" s="262"/>
      <c r="J186" s="895" t="str">
        <f>IFERROR(E186/H186,"")</f>
        <v/>
      </c>
      <c r="K186" s="896"/>
      <c r="L186" s="263">
        <f>SUM(L191:L197)</f>
        <v>0</v>
      </c>
      <c r="M186" s="897" t="str">
        <f>IFERROR(E186/L186,"")</f>
        <v/>
      </c>
      <c r="N186" s="898"/>
      <c r="O186"/>
      <c r="P186"/>
      <c r="Q186" s="137"/>
      <c r="R186" s="342"/>
      <c r="S186" s="342"/>
      <c r="T186" s="137"/>
      <c r="U186" s="137"/>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c r="AR186" s="137"/>
      <c r="AS186" s="137"/>
      <c r="AT186" s="137"/>
      <c r="AU186" s="137"/>
      <c r="AV186" s="137"/>
      <c r="AW186" s="137"/>
      <c r="AX186" s="137"/>
      <c r="AY186" s="137"/>
      <c r="AZ186" s="137"/>
      <c r="BA186" s="137"/>
      <c r="BB186" s="137"/>
      <c r="BC186" s="137"/>
      <c r="BD186" s="137"/>
      <c r="BE186" s="137"/>
      <c r="BF186" s="137"/>
      <c r="BG186" s="137"/>
      <c r="BH186" s="137"/>
      <c r="BI186" s="137"/>
      <c r="BJ186" s="137"/>
      <c r="BK186" s="137"/>
      <c r="BL186" s="137"/>
      <c r="BM186" s="137"/>
      <c r="BN186" s="137"/>
      <c r="BO186" s="137"/>
      <c r="BP186" s="137"/>
      <c r="BQ186" s="137"/>
      <c r="BR186" s="137"/>
      <c r="BS186" s="137"/>
      <c r="BT186" s="137"/>
      <c r="BU186" s="137"/>
    </row>
    <row r="187" spans="1:73" ht="19.5" thickBot="1" x14ac:dyDescent="0.35">
      <c r="A187" s="264"/>
      <c r="B187"/>
      <c r="C187"/>
      <c r="D187"/>
      <c r="E187"/>
      <c r="F187"/>
      <c r="G187"/>
      <c r="H187"/>
      <c r="I187"/>
      <c r="J187"/>
      <c r="K187" s="137"/>
      <c r="L187"/>
      <c r="M187"/>
      <c r="N187"/>
      <c r="O187"/>
      <c r="P187"/>
      <c r="Q187" s="137"/>
      <c r="R187" s="342"/>
      <c r="S187" s="342"/>
      <c r="T187" s="137"/>
      <c r="U187" s="137"/>
      <c r="V187" s="137"/>
      <c r="W187" s="137"/>
      <c r="X187" s="137"/>
      <c r="Y187" s="137"/>
      <c r="Z187" s="137"/>
      <c r="AA187" s="137"/>
      <c r="AB187" s="137"/>
      <c r="AC187" s="137"/>
      <c r="AD187" s="137"/>
      <c r="AE187" s="137"/>
      <c r="AF187" s="137"/>
      <c r="AG187" s="137"/>
      <c r="AH187" s="137"/>
      <c r="AI187" s="137"/>
      <c r="AJ187" s="137"/>
      <c r="AK187" s="137"/>
      <c r="AL187" s="137"/>
      <c r="AM187" s="137"/>
      <c r="AN187" s="137"/>
      <c r="AO187" s="137"/>
      <c r="AP187" s="137"/>
      <c r="AQ187" s="137"/>
      <c r="AR187" s="137"/>
      <c r="AS187" s="137"/>
      <c r="AT187" s="137"/>
      <c r="AU187" s="137"/>
      <c r="AV187" s="137"/>
      <c r="AW187" s="137"/>
      <c r="AX187" s="137"/>
      <c r="AY187" s="137"/>
      <c r="AZ187" s="137"/>
      <c r="BA187" s="137"/>
      <c r="BB187" s="137"/>
      <c r="BC187" s="137"/>
      <c r="BD187" s="137"/>
      <c r="BE187" s="137"/>
      <c r="BF187" s="137"/>
      <c r="BG187" s="137"/>
      <c r="BH187" s="137"/>
      <c r="BI187" s="137"/>
      <c r="BJ187" s="137"/>
      <c r="BK187" s="137"/>
      <c r="BL187" s="137"/>
      <c r="BM187" s="137"/>
      <c r="BN187" s="137"/>
      <c r="BO187" s="137"/>
      <c r="BP187" s="137"/>
      <c r="BQ187" s="137"/>
      <c r="BR187" s="137"/>
      <c r="BS187" s="137"/>
      <c r="BT187" s="137"/>
      <c r="BU187" s="137"/>
    </row>
    <row r="188" spans="1:73" ht="19.5" customHeight="1" thickBot="1" x14ac:dyDescent="0.35">
      <c r="A188" s="899" t="s">
        <v>101</v>
      </c>
      <c r="B188" s="902" t="s">
        <v>237</v>
      </c>
      <c r="C188" s="904" t="s">
        <v>238</v>
      </c>
      <c r="D188" s="882" t="s">
        <v>239</v>
      </c>
      <c r="E188" s="883"/>
      <c r="F188" s="883"/>
      <c r="G188" s="883"/>
      <c r="H188" s="906" t="s">
        <v>88</v>
      </c>
      <c r="I188" s="907"/>
      <c r="J188" s="907"/>
      <c r="K188" s="907"/>
      <c r="L188" s="908" t="s">
        <v>96</v>
      </c>
      <c r="M188" s="909"/>
      <c r="N188" s="910"/>
      <c r="O188"/>
      <c r="P188"/>
      <c r="Q188" s="137"/>
      <c r="R188" s="342"/>
      <c r="S188" s="342"/>
      <c r="T188" s="137"/>
      <c r="U188" s="137"/>
      <c r="V188" s="137"/>
      <c r="W188" s="137"/>
      <c r="X188" s="137"/>
      <c r="Y188" s="137"/>
      <c r="Z188" s="137"/>
      <c r="AA188" s="137"/>
      <c r="AB188" s="137"/>
      <c r="AC188" s="137"/>
      <c r="AD188" s="137"/>
      <c r="AE188" s="137"/>
      <c r="AF188" s="137"/>
      <c r="AG188" s="137"/>
      <c r="AH188" s="137"/>
      <c r="AI188" s="137"/>
      <c r="AJ188" s="137"/>
      <c r="AK188" s="137"/>
      <c r="AL188" s="137"/>
      <c r="AM188" s="137"/>
      <c r="AN188" s="137"/>
      <c r="AO188" s="137"/>
      <c r="AP188" s="137"/>
      <c r="AQ188" s="137"/>
      <c r="AR188" s="137"/>
      <c r="AS188" s="137"/>
      <c r="AT188" s="137"/>
      <c r="AU188" s="137"/>
      <c r="AV188" s="137"/>
      <c r="AW188" s="137"/>
      <c r="AX188" s="137"/>
      <c r="AY188" s="137"/>
      <c r="AZ188" s="137"/>
      <c r="BA188" s="137"/>
      <c r="BB188" s="137"/>
      <c r="BC188" s="137"/>
      <c r="BD188" s="137"/>
      <c r="BE188" s="137"/>
      <c r="BF188" s="137"/>
      <c r="BG188" s="137"/>
      <c r="BH188" s="137"/>
      <c r="BI188" s="137"/>
      <c r="BJ188" s="137"/>
      <c r="BK188" s="137"/>
      <c r="BL188" s="137"/>
      <c r="BM188" s="137"/>
      <c r="BN188" s="137"/>
      <c r="BO188" s="137"/>
      <c r="BP188" s="137"/>
      <c r="BQ188" s="137"/>
      <c r="BR188" s="137"/>
      <c r="BS188" s="137"/>
      <c r="BT188" s="137"/>
      <c r="BU188" s="137"/>
    </row>
    <row r="189" spans="1:73" ht="57" customHeight="1" thickBot="1" x14ac:dyDescent="0.35">
      <c r="A189" s="900"/>
      <c r="B189" s="903"/>
      <c r="C189" s="905"/>
      <c r="D189" s="265" t="s">
        <v>20</v>
      </c>
      <c r="E189" s="266" t="s">
        <v>227</v>
      </c>
      <c r="F189" s="266" t="s">
        <v>45</v>
      </c>
      <c r="G189" s="267" t="s">
        <v>232</v>
      </c>
      <c r="H189" s="268" t="s">
        <v>233</v>
      </c>
      <c r="I189" s="266" t="s">
        <v>232</v>
      </c>
      <c r="J189" s="266" t="s">
        <v>240</v>
      </c>
      <c r="K189" s="267" t="s">
        <v>241</v>
      </c>
      <c r="L189" s="269" t="s">
        <v>242</v>
      </c>
      <c r="M189" s="270" t="s">
        <v>240</v>
      </c>
      <c r="N189" s="271" t="s">
        <v>243</v>
      </c>
      <c r="O189"/>
      <c r="P189"/>
      <c r="Q189" s="137"/>
      <c r="R189" s="342"/>
      <c r="S189" s="342"/>
      <c r="T189" s="137"/>
      <c r="U189" s="137"/>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7"/>
      <c r="AR189" s="137"/>
      <c r="AS189" s="137"/>
      <c r="AT189" s="137"/>
      <c r="AU189" s="137"/>
      <c r="AV189" s="137"/>
      <c r="AW189" s="137"/>
      <c r="AX189" s="137"/>
      <c r="AY189" s="137"/>
      <c r="AZ189" s="137"/>
      <c r="BA189" s="137"/>
      <c r="BB189" s="137"/>
      <c r="BC189" s="137"/>
      <c r="BD189" s="137"/>
      <c r="BE189" s="137"/>
      <c r="BF189" s="137"/>
      <c r="BG189" s="137"/>
      <c r="BH189" s="137"/>
      <c r="BI189" s="137"/>
      <c r="BJ189" s="137"/>
      <c r="BK189" s="137"/>
      <c r="BL189" s="137"/>
      <c r="BM189" s="137"/>
      <c r="BN189" s="137"/>
      <c r="BO189" s="137"/>
      <c r="BP189" s="137"/>
      <c r="BQ189" s="137"/>
      <c r="BR189" s="137"/>
      <c r="BS189" s="137"/>
      <c r="BT189" s="137"/>
      <c r="BU189" s="137"/>
    </row>
    <row r="190" spans="1:73" ht="19.5" thickBot="1" x14ac:dyDescent="0.35">
      <c r="A190" s="900"/>
      <c r="B190" s="908"/>
      <c r="C190" s="909"/>
      <c r="D190" s="911"/>
      <c r="E190" s="911"/>
      <c r="F190" s="911"/>
      <c r="G190" s="911"/>
      <c r="H190" s="909"/>
      <c r="I190" s="909"/>
      <c r="J190" s="909"/>
      <c r="K190" s="909"/>
      <c r="L190" s="909"/>
      <c r="M190" s="909"/>
      <c r="N190" s="910"/>
      <c r="O190"/>
      <c r="P190"/>
      <c r="Q190" s="137"/>
      <c r="R190" s="342"/>
      <c r="S190" s="342"/>
      <c r="T190" s="137"/>
      <c r="U190" s="137"/>
      <c r="V190" s="137"/>
      <c r="W190" s="137"/>
      <c r="X190" s="137"/>
      <c r="Y190" s="137"/>
      <c r="Z190" s="137"/>
      <c r="AA190" s="137"/>
      <c r="AB190" s="137"/>
      <c r="AC190" s="137"/>
      <c r="AD190" s="137"/>
      <c r="AE190" s="137"/>
      <c r="AF190" s="137"/>
      <c r="AG190" s="137"/>
      <c r="AH190" s="137"/>
      <c r="AI190" s="137"/>
      <c r="AJ190" s="137"/>
      <c r="AK190" s="137"/>
      <c r="AL190" s="137"/>
      <c r="AM190" s="137"/>
      <c r="AN190" s="340" t="s">
        <v>26</v>
      </c>
      <c r="AO190" s="340" t="s">
        <v>214</v>
      </c>
      <c r="AP190" s="340" t="s">
        <v>39</v>
      </c>
      <c r="AQ190" s="340" t="s">
        <v>221</v>
      </c>
      <c r="AR190" s="340" t="s">
        <v>224</v>
      </c>
      <c r="AS190" s="137"/>
      <c r="AT190" s="137"/>
      <c r="AU190" s="137"/>
      <c r="AV190" s="137"/>
      <c r="AW190" s="137"/>
      <c r="AX190" s="137"/>
      <c r="AY190" s="137"/>
      <c r="AZ190" s="137"/>
      <c r="BA190" s="137"/>
      <c r="BB190" s="137"/>
      <c r="BC190" s="137"/>
      <c r="BD190" s="137"/>
      <c r="BE190" s="137"/>
      <c r="BF190" s="137"/>
      <c r="BG190" s="137"/>
      <c r="BH190" s="137"/>
      <c r="BI190" s="137"/>
      <c r="BJ190" s="137"/>
      <c r="BK190" s="137"/>
      <c r="BL190" s="137"/>
      <c r="BM190" s="137"/>
      <c r="BN190" s="137"/>
      <c r="BO190" s="137"/>
      <c r="BP190" s="137"/>
      <c r="BQ190" s="137"/>
      <c r="BR190" s="137"/>
      <c r="BS190" s="137"/>
      <c r="BT190" s="137"/>
      <c r="BU190" s="137"/>
    </row>
    <row r="191" spans="1:73" ht="18.75" x14ac:dyDescent="0.3">
      <c r="A191" s="900"/>
      <c r="B191" s="272" t="str">
        <f t="shared" ref="B191:B197" si="32">IFERROR(CONCATENATE(VLOOKUP(C191,$AF$130:$AO$134,3,0),".",AJ191),"")</f>
        <v/>
      </c>
      <c r="C191" s="273"/>
      <c r="D191" s="346" t="str">
        <f>IFERROR(VLOOKUP(C191,$AF$176:$AO$180,4,0),"")</f>
        <v/>
      </c>
      <c r="E191" s="347"/>
      <c r="F191" s="348" t="str">
        <f>IFERROR(E191*VLOOKUP(C191,$AF$176:$AO$180,10,0),"")</f>
        <v/>
      </c>
      <c r="G191" s="349"/>
      <c r="H191" s="275"/>
      <c r="I191" s="276"/>
      <c r="J191" s="258" t="str">
        <f>IFERROR(E191/H191*100,"")</f>
        <v/>
      </c>
      <c r="K191" s="277" t="str">
        <f>IF(D191&lt;&gt;"",CONCATENATE(D191,"/","100km"),"")</f>
        <v/>
      </c>
      <c r="L191" s="278"/>
      <c r="M191" s="279" t="str">
        <f>IFERROR(E191/L191,"")</f>
        <v/>
      </c>
      <c r="N191" s="280" t="str">
        <f>IF(D191&lt;&gt;"",CONCATENATE(D191,"/","n.auto"),"")</f>
        <v/>
      </c>
      <c r="O191"/>
      <c r="P191"/>
      <c r="Q191" s="137"/>
      <c r="R191" s="342"/>
      <c r="S191" s="342"/>
      <c r="T191" s="137"/>
      <c r="U191" s="137"/>
      <c r="V191" s="137"/>
      <c r="W191" s="137"/>
      <c r="X191" s="137"/>
      <c r="Y191" s="137"/>
      <c r="Z191" s="137"/>
      <c r="AA191" s="137"/>
      <c r="AB191" s="137"/>
      <c r="AC191" s="137"/>
      <c r="AD191" s="137"/>
      <c r="AE191" s="137"/>
      <c r="AF191" s="137"/>
      <c r="AG191" s="137"/>
      <c r="AH191" s="137"/>
      <c r="AI191" s="137"/>
      <c r="AJ191" s="137">
        <v>1</v>
      </c>
      <c r="AK191" s="137" t="e">
        <f>VLOOKUP(C191,$AF$176:$AG$180,2,0)</f>
        <v>#N/A</v>
      </c>
      <c r="AL191" s="137">
        <f>E191</f>
        <v>0</v>
      </c>
      <c r="AM191" s="137"/>
      <c r="AN191" s="137">
        <f>IFERROR(IF($AK191=AN$190,$E191,0),0)</f>
        <v>0</v>
      </c>
      <c r="AO191" s="137">
        <f>IFERROR(IF($AK191=AO$190,$E191,0),0)</f>
        <v>0</v>
      </c>
      <c r="AP191" s="137">
        <f>IFERROR(IF($AK191=AP$190,$E191,0),0)</f>
        <v>0</v>
      </c>
      <c r="AQ191" s="137">
        <f>IFERROR(IF($AK191=AQ$190,$E191,0),0)</f>
        <v>0</v>
      </c>
      <c r="AR191" s="137">
        <f>IFERROR(IF($AK191=AR$190,$E191,0),0)</f>
        <v>0</v>
      </c>
      <c r="AS191" s="137"/>
      <c r="AT191" s="137"/>
      <c r="AU191" s="137"/>
      <c r="AV191" s="137"/>
      <c r="AW191" s="137"/>
      <c r="AX191" s="137"/>
      <c r="AY191" s="137"/>
      <c r="AZ191" s="137"/>
      <c r="BA191" s="137"/>
      <c r="BB191" s="137"/>
      <c r="BC191" s="137"/>
      <c r="BD191" s="137"/>
      <c r="BE191" s="137"/>
      <c r="BF191" s="137"/>
      <c r="BG191" s="137"/>
      <c r="BH191" s="137"/>
      <c r="BI191" s="137"/>
      <c r="BJ191" s="137"/>
      <c r="BK191" s="137"/>
      <c r="BL191" s="137"/>
      <c r="BM191" s="137"/>
      <c r="BN191" s="137"/>
      <c r="BO191" s="137"/>
      <c r="BP191" s="137"/>
      <c r="BQ191" s="137"/>
      <c r="BR191" s="137"/>
      <c r="BS191" s="137"/>
      <c r="BT191" s="137"/>
      <c r="BU191" s="137"/>
    </row>
    <row r="192" spans="1:73" ht="18.75" x14ac:dyDescent="0.3">
      <c r="A192" s="900"/>
      <c r="B192" s="281" t="str">
        <f t="shared" si="32"/>
        <v/>
      </c>
      <c r="C192" s="282"/>
      <c r="D192" s="274" t="str">
        <f t="shared" ref="D192:D197" si="33">IFERROR(VLOOKUP(C192,$AF$176:$AO$180,4,0),"")</f>
        <v/>
      </c>
      <c r="E192" s="283"/>
      <c r="F192" s="284" t="str">
        <f t="shared" ref="F192:F197" si="34">IFERROR(E192*VLOOKUP(C192,$AF$176:$AO$180,10,0),"")</f>
        <v/>
      </c>
      <c r="G192" s="350"/>
      <c r="H192" s="285"/>
      <c r="I192" s="286"/>
      <c r="J192" s="287" t="str">
        <f t="shared" ref="J192:J197" si="35">IFERROR(E192/H192*100,"")</f>
        <v/>
      </c>
      <c r="K192" s="288" t="str">
        <f t="shared" ref="K192:K197" si="36">IF(D192&lt;&gt;"",CONCATENATE(D192,"/","100km"),"")</f>
        <v/>
      </c>
      <c r="L192" s="289"/>
      <c r="M192" s="290" t="str">
        <f t="shared" ref="M192:M197" si="37">IFERROR(E192/L192,"")</f>
        <v/>
      </c>
      <c r="N192" s="291" t="str">
        <f t="shared" ref="N192:N197" si="38">IF(D192&lt;&gt;"",CONCATENATE(D192,"/","n.auto"),"")</f>
        <v/>
      </c>
      <c r="O192"/>
      <c r="P192"/>
      <c r="Q192" s="137"/>
      <c r="R192" s="342"/>
      <c r="S192" s="342"/>
      <c r="T192" s="137"/>
      <c r="U192" s="137"/>
      <c r="V192" s="137"/>
      <c r="W192" s="137"/>
      <c r="X192" s="137"/>
      <c r="Y192" s="137"/>
      <c r="Z192" s="137"/>
      <c r="AA192" s="137"/>
      <c r="AB192" s="137"/>
      <c r="AC192" s="137"/>
      <c r="AD192" s="137"/>
      <c r="AE192" s="137"/>
      <c r="AF192" s="137"/>
      <c r="AG192" s="137"/>
      <c r="AH192" s="137"/>
      <c r="AI192" s="137"/>
      <c r="AJ192" s="137">
        <v>2</v>
      </c>
      <c r="AK192" s="137" t="e">
        <f t="shared" ref="AK192:AK197" si="39">VLOOKUP(C192,$AF$176:$AG$180,2,0)</f>
        <v>#N/A</v>
      </c>
      <c r="AL192" s="137">
        <f t="shared" ref="AL192:AL197" si="40">E192</f>
        <v>0</v>
      </c>
      <c r="AM192" s="137"/>
      <c r="AN192" s="137">
        <f t="shared" ref="AN192:AR197" si="41">IFERROR(IF($AK192=AN$190,$E192,0),0)</f>
        <v>0</v>
      </c>
      <c r="AO192" s="137">
        <f t="shared" si="41"/>
        <v>0</v>
      </c>
      <c r="AP192" s="137">
        <f t="shared" si="41"/>
        <v>0</v>
      </c>
      <c r="AQ192" s="137">
        <f t="shared" si="41"/>
        <v>0</v>
      </c>
      <c r="AR192" s="137">
        <f t="shared" si="41"/>
        <v>0</v>
      </c>
      <c r="AS192" s="137"/>
      <c r="AT192" s="137"/>
      <c r="AU192" s="137"/>
      <c r="AV192" s="137"/>
      <c r="AW192" s="137"/>
      <c r="AX192" s="137"/>
      <c r="AY192" s="137"/>
      <c r="AZ192" s="137"/>
      <c r="BA192" s="137"/>
      <c r="BB192" s="137"/>
      <c r="BC192" s="137"/>
      <c r="BD192" s="137"/>
      <c r="BE192" s="137"/>
      <c r="BF192" s="137"/>
      <c r="BG192" s="137"/>
      <c r="BH192" s="137"/>
      <c r="BI192" s="137"/>
      <c r="BJ192" s="137"/>
      <c r="BK192" s="137"/>
      <c r="BL192" s="137"/>
      <c r="BM192" s="137"/>
      <c r="BN192" s="137"/>
      <c r="BO192" s="137"/>
      <c r="BP192" s="137"/>
      <c r="BQ192" s="137"/>
      <c r="BR192" s="137"/>
      <c r="BS192" s="137"/>
      <c r="BT192" s="137"/>
      <c r="BU192" s="137"/>
    </row>
    <row r="193" spans="1:73" ht="18.75" x14ac:dyDescent="0.3">
      <c r="A193" s="900"/>
      <c r="B193" s="281" t="str">
        <f t="shared" si="32"/>
        <v/>
      </c>
      <c r="C193" s="282"/>
      <c r="D193" s="274" t="str">
        <f t="shared" si="33"/>
        <v/>
      </c>
      <c r="E193" s="283"/>
      <c r="F193" s="284" t="str">
        <f t="shared" si="34"/>
        <v/>
      </c>
      <c r="G193" s="350"/>
      <c r="H193" s="285"/>
      <c r="I193" s="286"/>
      <c r="J193" s="287" t="str">
        <f t="shared" si="35"/>
        <v/>
      </c>
      <c r="K193" s="288" t="str">
        <f t="shared" si="36"/>
        <v/>
      </c>
      <c r="L193" s="289"/>
      <c r="M193" s="290" t="str">
        <f t="shared" si="37"/>
        <v/>
      </c>
      <c r="N193" s="291" t="str">
        <f t="shared" si="38"/>
        <v/>
      </c>
      <c r="O193"/>
      <c r="P193"/>
      <c r="Q193" s="137"/>
      <c r="R193" s="342"/>
      <c r="S193" s="342"/>
      <c r="T193" s="137"/>
      <c r="U193" s="137"/>
      <c r="V193" s="137"/>
      <c r="W193" s="137"/>
      <c r="X193" s="137"/>
      <c r="Y193" s="137"/>
      <c r="Z193" s="137"/>
      <c r="AA193" s="137"/>
      <c r="AB193" s="137"/>
      <c r="AC193" s="137"/>
      <c r="AD193" s="137"/>
      <c r="AE193" s="137"/>
      <c r="AF193" s="137"/>
      <c r="AG193" s="137"/>
      <c r="AH193" s="137"/>
      <c r="AI193" s="137"/>
      <c r="AJ193" s="137">
        <v>3</v>
      </c>
      <c r="AK193" s="137" t="e">
        <f t="shared" si="39"/>
        <v>#N/A</v>
      </c>
      <c r="AL193" s="137">
        <f t="shared" si="40"/>
        <v>0</v>
      </c>
      <c r="AM193" s="137"/>
      <c r="AN193" s="137">
        <f t="shared" si="41"/>
        <v>0</v>
      </c>
      <c r="AO193" s="137">
        <f t="shared" si="41"/>
        <v>0</v>
      </c>
      <c r="AP193" s="137">
        <f t="shared" si="41"/>
        <v>0</v>
      </c>
      <c r="AQ193" s="137">
        <f t="shared" si="41"/>
        <v>0</v>
      </c>
      <c r="AR193" s="137">
        <f t="shared" si="41"/>
        <v>0</v>
      </c>
      <c r="AS193" s="137"/>
      <c r="AT193" s="137"/>
      <c r="AU193" s="137"/>
      <c r="AV193" s="137"/>
      <c r="AW193" s="137"/>
      <c r="AX193" s="137"/>
      <c r="AY193" s="137"/>
      <c r="AZ193" s="137"/>
      <c r="BA193" s="137"/>
      <c r="BB193" s="137"/>
      <c r="BC193" s="137"/>
      <c r="BD193" s="137"/>
      <c r="BE193" s="137"/>
      <c r="BF193" s="137"/>
      <c r="BG193" s="137"/>
      <c r="BH193" s="137"/>
      <c r="BI193" s="137"/>
      <c r="BJ193" s="137"/>
      <c r="BK193" s="137"/>
      <c r="BL193" s="137"/>
      <c r="BM193" s="137"/>
      <c r="BN193" s="137"/>
      <c r="BO193" s="137"/>
      <c r="BP193" s="137"/>
      <c r="BQ193" s="137"/>
      <c r="BR193" s="137"/>
      <c r="BS193" s="137"/>
      <c r="BT193" s="137"/>
      <c r="BU193" s="137"/>
    </row>
    <row r="194" spans="1:73" ht="18.75" x14ac:dyDescent="0.3">
      <c r="A194" s="900"/>
      <c r="B194" s="281" t="str">
        <f t="shared" si="32"/>
        <v/>
      </c>
      <c r="C194" s="282"/>
      <c r="D194" s="274" t="str">
        <f t="shared" si="33"/>
        <v/>
      </c>
      <c r="E194" s="283"/>
      <c r="F194" s="284" t="str">
        <f t="shared" si="34"/>
        <v/>
      </c>
      <c r="G194" s="350"/>
      <c r="H194" s="285"/>
      <c r="I194" s="286"/>
      <c r="J194" s="287" t="str">
        <f t="shared" si="35"/>
        <v/>
      </c>
      <c r="K194" s="288" t="str">
        <f t="shared" si="36"/>
        <v/>
      </c>
      <c r="L194" s="289"/>
      <c r="M194" s="290" t="str">
        <f t="shared" si="37"/>
        <v/>
      </c>
      <c r="N194" s="291" t="str">
        <f t="shared" si="38"/>
        <v/>
      </c>
      <c r="O194"/>
      <c r="P194"/>
      <c r="Q194" s="137"/>
      <c r="R194" s="342"/>
      <c r="S194" s="342"/>
      <c r="T194" s="137"/>
      <c r="U194" s="137"/>
      <c r="V194" s="137"/>
      <c r="W194" s="137"/>
      <c r="X194" s="137"/>
      <c r="Y194" s="137"/>
      <c r="Z194" s="137"/>
      <c r="AA194" s="137"/>
      <c r="AB194" s="137"/>
      <c r="AC194" s="137"/>
      <c r="AD194" s="137"/>
      <c r="AE194" s="137"/>
      <c r="AF194" s="137"/>
      <c r="AG194" s="137"/>
      <c r="AH194" s="137"/>
      <c r="AI194" s="137"/>
      <c r="AJ194" s="137">
        <v>4</v>
      </c>
      <c r="AK194" s="137" t="e">
        <f t="shared" si="39"/>
        <v>#N/A</v>
      </c>
      <c r="AL194" s="137">
        <f t="shared" si="40"/>
        <v>0</v>
      </c>
      <c r="AM194" s="137"/>
      <c r="AN194" s="137">
        <f t="shared" si="41"/>
        <v>0</v>
      </c>
      <c r="AO194" s="137">
        <f t="shared" si="41"/>
        <v>0</v>
      </c>
      <c r="AP194" s="137">
        <f t="shared" si="41"/>
        <v>0</v>
      </c>
      <c r="AQ194" s="137">
        <f t="shared" si="41"/>
        <v>0</v>
      </c>
      <c r="AR194" s="137">
        <f t="shared" si="41"/>
        <v>0</v>
      </c>
      <c r="AS194" s="137"/>
      <c r="AT194" s="137"/>
      <c r="AU194" s="137"/>
      <c r="AV194" s="137"/>
      <c r="AW194" s="137"/>
      <c r="AX194" s="137"/>
      <c r="AY194" s="137"/>
      <c r="AZ194" s="137"/>
      <c r="BA194" s="137"/>
      <c r="BB194" s="137"/>
      <c r="BC194" s="137"/>
      <c r="BD194" s="137"/>
      <c r="BE194" s="137"/>
      <c r="BF194" s="137"/>
      <c r="BG194" s="137"/>
      <c r="BH194" s="137"/>
      <c r="BI194" s="137"/>
      <c r="BJ194" s="137"/>
      <c r="BK194" s="137"/>
      <c r="BL194" s="137"/>
      <c r="BM194" s="137"/>
      <c r="BN194" s="137"/>
      <c r="BO194" s="137"/>
      <c r="BP194" s="137"/>
      <c r="BQ194" s="137"/>
      <c r="BR194" s="137"/>
      <c r="BS194" s="137"/>
      <c r="BT194" s="137"/>
      <c r="BU194" s="137"/>
    </row>
    <row r="195" spans="1:73" ht="18.75" x14ac:dyDescent="0.3">
      <c r="A195" s="900"/>
      <c r="B195" s="281" t="str">
        <f t="shared" si="32"/>
        <v/>
      </c>
      <c r="C195" s="282"/>
      <c r="D195" s="274" t="str">
        <f t="shared" si="33"/>
        <v/>
      </c>
      <c r="E195" s="283"/>
      <c r="F195" s="284" t="str">
        <f t="shared" si="34"/>
        <v/>
      </c>
      <c r="G195" s="350"/>
      <c r="H195" s="285"/>
      <c r="I195" s="286"/>
      <c r="J195" s="287" t="str">
        <f t="shared" si="35"/>
        <v/>
      </c>
      <c r="K195" s="288" t="str">
        <f t="shared" si="36"/>
        <v/>
      </c>
      <c r="L195" s="289"/>
      <c r="M195" s="290" t="str">
        <f t="shared" si="37"/>
        <v/>
      </c>
      <c r="N195" s="291" t="str">
        <f t="shared" si="38"/>
        <v/>
      </c>
      <c r="O195"/>
      <c r="P195"/>
      <c r="Q195" s="137"/>
      <c r="R195" s="342"/>
      <c r="S195" s="342"/>
      <c r="T195" s="137"/>
      <c r="U195" s="137"/>
      <c r="V195" s="137"/>
      <c r="W195" s="137"/>
      <c r="X195" s="137"/>
      <c r="Y195" s="137"/>
      <c r="Z195" s="137"/>
      <c r="AA195" s="137"/>
      <c r="AB195" s="137"/>
      <c r="AC195" s="137"/>
      <c r="AD195" s="137"/>
      <c r="AE195" s="137"/>
      <c r="AF195" s="137"/>
      <c r="AG195" s="137"/>
      <c r="AH195" s="137"/>
      <c r="AI195" s="137"/>
      <c r="AJ195" s="137">
        <v>5</v>
      </c>
      <c r="AK195" s="137" t="e">
        <f t="shared" si="39"/>
        <v>#N/A</v>
      </c>
      <c r="AL195" s="137">
        <f t="shared" si="40"/>
        <v>0</v>
      </c>
      <c r="AM195" s="137"/>
      <c r="AN195" s="137">
        <f t="shared" si="41"/>
        <v>0</v>
      </c>
      <c r="AO195" s="137">
        <f t="shared" si="41"/>
        <v>0</v>
      </c>
      <c r="AP195" s="137">
        <f t="shared" si="41"/>
        <v>0</v>
      </c>
      <c r="AQ195" s="137">
        <f t="shared" si="41"/>
        <v>0</v>
      </c>
      <c r="AR195" s="137">
        <f t="shared" si="41"/>
        <v>0</v>
      </c>
      <c r="AS195" s="137"/>
      <c r="AT195" s="137"/>
      <c r="AU195" s="137"/>
      <c r="AV195" s="137"/>
      <c r="AW195" s="137"/>
      <c r="AX195" s="137"/>
      <c r="AY195" s="137"/>
      <c r="AZ195" s="137"/>
      <c r="BA195" s="137"/>
      <c r="BB195" s="137"/>
      <c r="BC195" s="137"/>
      <c r="BD195" s="137"/>
      <c r="BE195" s="137"/>
      <c r="BF195" s="137"/>
      <c r="BG195" s="137"/>
      <c r="BH195" s="137"/>
      <c r="BI195" s="137"/>
      <c r="BJ195" s="137"/>
      <c r="BK195" s="137"/>
      <c r="BL195" s="137"/>
      <c r="BM195" s="137"/>
      <c r="BN195" s="137"/>
      <c r="BO195" s="137"/>
      <c r="BP195" s="137"/>
      <c r="BQ195" s="137"/>
      <c r="BR195" s="137"/>
      <c r="BS195" s="137"/>
      <c r="BT195" s="137"/>
      <c r="BU195" s="137"/>
    </row>
    <row r="196" spans="1:73" ht="18.75" x14ac:dyDescent="0.3">
      <c r="A196" s="900"/>
      <c r="B196" s="281" t="str">
        <f t="shared" si="32"/>
        <v/>
      </c>
      <c r="C196" s="282"/>
      <c r="D196" s="274" t="str">
        <f t="shared" si="33"/>
        <v/>
      </c>
      <c r="E196" s="283"/>
      <c r="F196" s="284" t="str">
        <f t="shared" si="34"/>
        <v/>
      </c>
      <c r="G196" s="350"/>
      <c r="H196" s="285"/>
      <c r="I196" s="286"/>
      <c r="J196" s="287" t="str">
        <f t="shared" si="35"/>
        <v/>
      </c>
      <c r="K196" s="288" t="str">
        <f t="shared" si="36"/>
        <v/>
      </c>
      <c r="L196" s="289"/>
      <c r="M196" s="290" t="str">
        <f t="shared" si="37"/>
        <v/>
      </c>
      <c r="N196" s="291" t="str">
        <f t="shared" si="38"/>
        <v/>
      </c>
      <c r="O196"/>
      <c r="P196"/>
      <c r="Q196" s="137"/>
      <c r="R196" s="342"/>
      <c r="S196" s="342"/>
      <c r="T196" s="137"/>
      <c r="U196" s="137"/>
      <c r="V196" s="137"/>
      <c r="W196" s="137"/>
      <c r="X196" s="137"/>
      <c r="Y196" s="137"/>
      <c r="Z196" s="137"/>
      <c r="AA196" s="137"/>
      <c r="AB196" s="137"/>
      <c r="AC196" s="137"/>
      <c r="AD196" s="137"/>
      <c r="AE196" s="137"/>
      <c r="AF196" s="137"/>
      <c r="AG196" s="137"/>
      <c r="AH196" s="137"/>
      <c r="AI196" s="137"/>
      <c r="AJ196" s="137">
        <v>6</v>
      </c>
      <c r="AK196" s="137" t="e">
        <f t="shared" si="39"/>
        <v>#N/A</v>
      </c>
      <c r="AL196" s="137">
        <f t="shared" si="40"/>
        <v>0</v>
      </c>
      <c r="AM196" s="137"/>
      <c r="AN196" s="137">
        <f t="shared" si="41"/>
        <v>0</v>
      </c>
      <c r="AO196" s="137">
        <f t="shared" si="41"/>
        <v>0</v>
      </c>
      <c r="AP196" s="137">
        <f t="shared" si="41"/>
        <v>0</v>
      </c>
      <c r="AQ196" s="137">
        <f t="shared" si="41"/>
        <v>0</v>
      </c>
      <c r="AR196" s="137">
        <f t="shared" si="41"/>
        <v>0</v>
      </c>
      <c r="AS196" s="137"/>
      <c r="AT196" s="137"/>
      <c r="AU196" s="137"/>
      <c r="AV196" s="137"/>
      <c r="AW196" s="137"/>
      <c r="AX196" s="137"/>
      <c r="AY196" s="137"/>
      <c r="AZ196" s="137"/>
      <c r="BA196" s="137"/>
      <c r="BB196" s="137"/>
      <c r="BC196" s="137"/>
      <c r="BD196" s="137"/>
      <c r="BE196" s="137"/>
      <c r="BF196" s="137"/>
      <c r="BG196" s="137"/>
      <c r="BH196" s="137"/>
      <c r="BI196" s="137"/>
      <c r="BJ196" s="137"/>
      <c r="BK196" s="137"/>
      <c r="BL196" s="137"/>
      <c r="BM196" s="137"/>
      <c r="BN196" s="137"/>
      <c r="BO196" s="137"/>
      <c r="BP196" s="137"/>
      <c r="BQ196" s="137"/>
      <c r="BR196" s="137"/>
      <c r="BS196" s="137"/>
      <c r="BT196" s="137"/>
      <c r="BU196" s="137"/>
    </row>
    <row r="197" spans="1:73" ht="19.5" thickBot="1" x14ac:dyDescent="0.35">
      <c r="A197" s="901"/>
      <c r="B197" s="292" t="str">
        <f t="shared" si="32"/>
        <v/>
      </c>
      <c r="C197" s="260"/>
      <c r="D197" s="351" t="str">
        <f t="shared" si="33"/>
        <v/>
      </c>
      <c r="E197" s="293"/>
      <c r="F197" s="294" t="str">
        <f t="shared" si="34"/>
        <v/>
      </c>
      <c r="G197" s="352"/>
      <c r="H197" s="295"/>
      <c r="I197" s="296"/>
      <c r="J197" s="297" t="str">
        <f t="shared" si="35"/>
        <v/>
      </c>
      <c r="K197" s="298" t="str">
        <f t="shared" si="36"/>
        <v/>
      </c>
      <c r="L197" s="299"/>
      <c r="M197" s="300" t="str">
        <f t="shared" si="37"/>
        <v/>
      </c>
      <c r="N197" s="301" t="str">
        <f t="shared" si="38"/>
        <v/>
      </c>
      <c r="O197"/>
      <c r="P197"/>
      <c r="Q197" s="137"/>
      <c r="R197" s="342"/>
      <c r="S197" s="342"/>
      <c r="T197" s="137"/>
      <c r="U197" s="137"/>
      <c r="V197" s="137"/>
      <c r="W197" s="137"/>
      <c r="X197" s="137"/>
      <c r="Y197" s="137"/>
      <c r="Z197" s="137"/>
      <c r="AA197" s="137"/>
      <c r="AB197" s="137"/>
      <c r="AC197" s="137"/>
      <c r="AD197" s="137"/>
      <c r="AE197" s="137"/>
      <c r="AF197" s="137"/>
      <c r="AG197" s="137"/>
      <c r="AH197" s="137"/>
      <c r="AI197" s="137"/>
      <c r="AJ197" s="137">
        <v>7</v>
      </c>
      <c r="AK197" s="137" t="e">
        <f t="shared" si="39"/>
        <v>#N/A</v>
      </c>
      <c r="AL197" s="137">
        <f t="shared" si="40"/>
        <v>0</v>
      </c>
      <c r="AM197" s="137"/>
      <c r="AN197" s="137">
        <f t="shared" si="41"/>
        <v>0</v>
      </c>
      <c r="AO197" s="137">
        <f t="shared" si="41"/>
        <v>0</v>
      </c>
      <c r="AP197" s="137">
        <f t="shared" si="41"/>
        <v>0</v>
      </c>
      <c r="AQ197" s="137">
        <f t="shared" si="41"/>
        <v>0</v>
      </c>
      <c r="AR197" s="137">
        <f t="shared" si="41"/>
        <v>0</v>
      </c>
      <c r="AS197" s="137"/>
      <c r="AT197" s="137"/>
      <c r="AU197" s="137"/>
      <c r="AV197" s="137"/>
      <c r="AW197" s="137"/>
      <c r="AX197" s="137"/>
      <c r="AY197" s="137"/>
      <c r="AZ197" s="137"/>
      <c r="BA197" s="137"/>
      <c r="BB197" s="137"/>
      <c r="BC197" s="137"/>
      <c r="BD197" s="137"/>
      <c r="BE197" s="137"/>
      <c r="BF197" s="137"/>
      <c r="BG197" s="137"/>
      <c r="BH197" s="137"/>
      <c r="BI197" s="137"/>
      <c r="BJ197" s="137"/>
      <c r="BK197" s="137"/>
      <c r="BL197" s="137"/>
      <c r="BM197" s="137"/>
      <c r="BN197" s="137"/>
      <c r="BO197" s="137"/>
      <c r="BP197" s="137"/>
      <c r="BQ197" s="137"/>
      <c r="BR197" s="137"/>
      <c r="BS197" s="137"/>
      <c r="BT197" s="137"/>
      <c r="BU197" s="137"/>
    </row>
    <row r="198" spans="1:73" ht="18.75" x14ac:dyDescent="0.3">
      <c r="A198" s="343"/>
      <c r="B198" s="342"/>
      <c r="C198" s="344"/>
      <c r="D198" s="344"/>
      <c r="E198" s="344"/>
      <c r="F198" s="345"/>
      <c r="G198" s="344"/>
      <c r="H198" s="344"/>
      <c r="I198" s="344"/>
      <c r="J198" s="344"/>
      <c r="K198" s="342"/>
      <c r="L198" s="342"/>
      <c r="M198" s="342"/>
      <c r="N198" s="342"/>
      <c r="O198" s="342"/>
      <c r="P198" s="342"/>
      <c r="Q198" s="342"/>
      <c r="R198" s="342"/>
      <c r="S198" s="342"/>
      <c r="T198" s="137"/>
      <c r="U198" s="137"/>
      <c r="V198" s="137"/>
      <c r="W198" s="137"/>
      <c r="X198" s="137"/>
      <c r="Y198" s="137"/>
      <c r="Z198" s="137"/>
      <c r="AA198" s="137"/>
      <c r="AB198" s="137"/>
      <c r="AC198" s="137"/>
      <c r="AD198" s="137"/>
      <c r="AE198" s="137"/>
      <c r="AF198" s="137"/>
      <c r="AG198" s="137"/>
      <c r="AH198" s="137"/>
      <c r="AI198" s="137"/>
      <c r="AJ198" s="137"/>
      <c r="AK198" s="137" t="s">
        <v>268</v>
      </c>
      <c r="AL198" s="137"/>
      <c r="AM198" s="137"/>
      <c r="AN198" s="137">
        <f>SUM(AN191:AN197)</f>
        <v>0</v>
      </c>
      <c r="AO198" s="137">
        <f>SUM(AO191:AO197)</f>
        <v>0</v>
      </c>
      <c r="AP198" s="137">
        <f>SUM(AP191:AP197)</f>
        <v>0</v>
      </c>
      <c r="AQ198" s="137">
        <f>SUM(AQ191:AQ197)</f>
        <v>0</v>
      </c>
      <c r="AR198" s="137">
        <f>SUM(AR191:AR197)</f>
        <v>0</v>
      </c>
      <c r="AS198" s="137"/>
      <c r="AT198" s="137"/>
      <c r="AU198" s="137"/>
      <c r="AV198" s="137"/>
      <c r="AW198" s="137"/>
      <c r="AX198" s="137"/>
      <c r="AY198" s="137"/>
      <c r="AZ198" s="137"/>
      <c r="BA198" s="137"/>
      <c r="BB198" s="137"/>
      <c r="BC198" s="137"/>
      <c r="BD198" s="137"/>
      <c r="BE198" s="137"/>
      <c r="BF198" s="137"/>
      <c r="BG198" s="137"/>
      <c r="BH198" s="137"/>
      <c r="BI198" s="137"/>
      <c r="BJ198" s="137"/>
      <c r="BK198" s="137"/>
      <c r="BL198" s="137"/>
      <c r="BM198" s="137"/>
      <c r="BN198" s="137"/>
      <c r="BO198" s="137"/>
      <c r="BP198" s="137"/>
      <c r="BQ198" s="137"/>
      <c r="BR198" s="137"/>
      <c r="BS198" s="137"/>
      <c r="BT198" s="137"/>
      <c r="BU198" s="137"/>
    </row>
    <row r="199" spans="1:73"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row>
  </sheetData>
  <sheetProtection algorithmName="SHA-512" hashValue="/n1bTcGpjhMK13HlejT+4Xwphd2yeim77KrV/r3tTzyBtyXWN9T0oVvtXBSsNVfoclmg1jihO8+O22wRu3NWJw==" saltValue="o1AKU1b7+FZkr73HuoIhrg==" spinCount="100000" sheet="1" objects="1" scenarios="1"/>
  <mergeCells count="277">
    <mergeCell ref="S7:T7"/>
    <mergeCell ref="S8:T8"/>
    <mergeCell ref="S9:T9"/>
    <mergeCell ref="S10:T10"/>
    <mergeCell ref="S11:T11"/>
    <mergeCell ref="S12:S13"/>
    <mergeCell ref="P7:R22"/>
    <mergeCell ref="P2:P3"/>
    <mergeCell ref="S5:T5"/>
    <mergeCell ref="S6:T6"/>
    <mergeCell ref="S19:U19"/>
    <mergeCell ref="S20:U20"/>
    <mergeCell ref="S18:T18"/>
    <mergeCell ref="S16:T16"/>
    <mergeCell ref="Q2:T2"/>
    <mergeCell ref="U2:X2"/>
    <mergeCell ref="S17:T17"/>
    <mergeCell ref="W19:X19"/>
    <mergeCell ref="W20:X20"/>
    <mergeCell ref="P6:R6"/>
    <mergeCell ref="V17:X17"/>
    <mergeCell ref="V18:X18"/>
    <mergeCell ref="S21:U21"/>
    <mergeCell ref="S22:U22"/>
    <mergeCell ref="J19:K19"/>
    <mergeCell ref="J21:K21"/>
    <mergeCell ref="G40:I40"/>
    <mergeCell ref="G41:I41"/>
    <mergeCell ref="J30:L30"/>
    <mergeCell ref="K32:L32"/>
    <mergeCell ref="K33:L33"/>
    <mergeCell ref="K34:L34"/>
    <mergeCell ref="K35:L35"/>
    <mergeCell ref="K36:L36"/>
    <mergeCell ref="K38:L38"/>
    <mergeCell ref="K39:L39"/>
    <mergeCell ref="L21:M21"/>
    <mergeCell ref="A188:A197"/>
    <mergeCell ref="B188:B189"/>
    <mergeCell ref="C188:C189"/>
    <mergeCell ref="D188:G188"/>
    <mergeCell ref="H188:K188"/>
    <mergeCell ref="L188:N188"/>
    <mergeCell ref="B190:N190"/>
    <mergeCell ref="H90:J90"/>
    <mergeCell ref="H94:J94"/>
    <mergeCell ref="D97:E97"/>
    <mergeCell ref="C92:E92"/>
    <mergeCell ref="A93:O93"/>
    <mergeCell ref="A111:O111"/>
    <mergeCell ref="A119:O119"/>
    <mergeCell ref="J96:J97"/>
    <mergeCell ref="K96:K97"/>
    <mergeCell ref="N96:N97"/>
    <mergeCell ref="O99:O100"/>
    <mergeCell ref="N99:N100"/>
    <mergeCell ref="M99:M100"/>
    <mergeCell ref="M96:M97"/>
    <mergeCell ref="O96:O97"/>
    <mergeCell ref="A184:A186"/>
    <mergeCell ref="C130:E130"/>
    <mergeCell ref="B184:B186"/>
    <mergeCell ref="D184:G184"/>
    <mergeCell ref="H184:K184"/>
    <mergeCell ref="L184:N184"/>
    <mergeCell ref="C185:C186"/>
    <mergeCell ref="E185:F185"/>
    <mergeCell ref="J185:K185"/>
    <mergeCell ref="M185:N185"/>
    <mergeCell ref="E186:F186"/>
    <mergeCell ref="J186:K186"/>
    <mergeCell ref="M186:N186"/>
    <mergeCell ref="A176:A181"/>
    <mergeCell ref="B176:C181"/>
    <mergeCell ref="E176:F176"/>
    <mergeCell ref="H176:I176"/>
    <mergeCell ref="J176:K176"/>
    <mergeCell ref="M176:O176"/>
    <mergeCell ref="E177:F177"/>
    <mergeCell ref="H177:I177"/>
    <mergeCell ref="J177:K177"/>
    <mergeCell ref="M177:O181"/>
    <mergeCell ref="E178:F178"/>
    <mergeCell ref="H178:I178"/>
    <mergeCell ref="J178:K178"/>
    <mergeCell ref="E179:F179"/>
    <mergeCell ref="H179:I179"/>
    <mergeCell ref="J179:K179"/>
    <mergeCell ref="E180:F180"/>
    <mergeCell ref="H180:I180"/>
    <mergeCell ref="J180:K180"/>
    <mergeCell ref="E181:F181"/>
    <mergeCell ref="H181:I181"/>
    <mergeCell ref="J181:K181"/>
    <mergeCell ref="A128:E129"/>
    <mergeCell ref="N129:O130"/>
    <mergeCell ref="A132:E132"/>
    <mergeCell ref="K132:L132"/>
    <mergeCell ref="M132:O132"/>
    <mergeCell ref="C133:E133"/>
    <mergeCell ref="G38:I38"/>
    <mergeCell ref="G36:I36"/>
    <mergeCell ref="G35:I35"/>
    <mergeCell ref="L96:L97"/>
    <mergeCell ref="C108:C110"/>
    <mergeCell ref="C105:C107"/>
    <mergeCell ref="C99:C104"/>
    <mergeCell ref="D100:E100"/>
    <mergeCell ref="J99:J100"/>
    <mergeCell ref="K99:K100"/>
    <mergeCell ref="L99:L100"/>
    <mergeCell ref="A44:E45"/>
    <mergeCell ref="D74:E74"/>
    <mergeCell ref="D75:E75"/>
    <mergeCell ref="G37:I37"/>
    <mergeCell ref="K37:L37"/>
    <mergeCell ref="D123:E123"/>
    <mergeCell ref="D85:E85"/>
    <mergeCell ref="B1:X1"/>
    <mergeCell ref="G22:H22"/>
    <mergeCell ref="S3:T4"/>
    <mergeCell ref="U3:V4"/>
    <mergeCell ref="W3:X4"/>
    <mergeCell ref="G15:H15"/>
    <mergeCell ref="J15:K15"/>
    <mergeCell ref="L15:M15"/>
    <mergeCell ref="J16:K16"/>
    <mergeCell ref="L16:M16"/>
    <mergeCell ref="J17:K17"/>
    <mergeCell ref="L17:M17"/>
    <mergeCell ref="G13:H13"/>
    <mergeCell ref="J13:K13"/>
    <mergeCell ref="J20:K20"/>
    <mergeCell ref="J14:K14"/>
    <mergeCell ref="L14:M14"/>
    <mergeCell ref="G11:H11"/>
    <mergeCell ref="J11:K11"/>
    <mergeCell ref="L11:M11"/>
    <mergeCell ref="G12:H12"/>
    <mergeCell ref="B4:E4"/>
    <mergeCell ref="F4:H4"/>
    <mergeCell ref="J4:K4"/>
    <mergeCell ref="N45:O46"/>
    <mergeCell ref="A48:E48"/>
    <mergeCell ref="K48:L48"/>
    <mergeCell ref="M48:O48"/>
    <mergeCell ref="C46:E46"/>
    <mergeCell ref="G25:G26"/>
    <mergeCell ref="H25:L25"/>
    <mergeCell ref="K26:L26"/>
    <mergeCell ref="K27:L27"/>
    <mergeCell ref="G39:I39"/>
    <mergeCell ref="G34:I34"/>
    <mergeCell ref="G29:L29"/>
    <mergeCell ref="G31:I31"/>
    <mergeCell ref="H44:J44"/>
    <mergeCell ref="H48:J48"/>
    <mergeCell ref="H45:H46"/>
    <mergeCell ref="A2:A22"/>
    <mergeCell ref="B2:E3"/>
    <mergeCell ref="F2:H3"/>
    <mergeCell ref="L4:M4"/>
    <mergeCell ref="N2:O2"/>
    <mergeCell ref="G33:I33"/>
    <mergeCell ref="G32:I32"/>
    <mergeCell ref="G30:I30"/>
    <mergeCell ref="L18:M18"/>
    <mergeCell ref="L20:M20"/>
    <mergeCell ref="J18:K18"/>
    <mergeCell ref="J22:K22"/>
    <mergeCell ref="L22:M22"/>
    <mergeCell ref="J12:K12"/>
    <mergeCell ref="L12:M12"/>
    <mergeCell ref="I2:K2"/>
    <mergeCell ref="L2:M3"/>
    <mergeCell ref="J3:K3"/>
    <mergeCell ref="G20:G21"/>
    <mergeCell ref="G6:H6"/>
    <mergeCell ref="J6:K6"/>
    <mergeCell ref="L6:M6"/>
    <mergeCell ref="L8:M8"/>
    <mergeCell ref="G9:H9"/>
    <mergeCell ref="J9:K9"/>
    <mergeCell ref="L9:M9"/>
    <mergeCell ref="G10:H10"/>
    <mergeCell ref="J10:K10"/>
    <mergeCell ref="C49:E49"/>
    <mergeCell ref="A50:A70"/>
    <mergeCell ref="D50:E50"/>
    <mergeCell ref="D51:E51"/>
    <mergeCell ref="D55:E55"/>
    <mergeCell ref="D56:E56"/>
    <mergeCell ref="D60:E60"/>
    <mergeCell ref="B6:E22"/>
    <mergeCell ref="L10:M10"/>
    <mergeCell ref="G7:H7"/>
    <mergeCell ref="J7:K7"/>
    <mergeCell ref="L7:M7"/>
    <mergeCell ref="L13:M13"/>
    <mergeCell ref="G14:H14"/>
    <mergeCell ref="G8:H8"/>
    <mergeCell ref="J8:K8"/>
    <mergeCell ref="G18:G19"/>
    <mergeCell ref="F18:F19"/>
    <mergeCell ref="F20:F21"/>
    <mergeCell ref="L19:M19"/>
    <mergeCell ref="N91:O92"/>
    <mergeCell ref="A94:E94"/>
    <mergeCell ref="K94:L94"/>
    <mergeCell ref="M94:O94"/>
    <mergeCell ref="A80:O80"/>
    <mergeCell ref="D82:E82"/>
    <mergeCell ref="D83:E83"/>
    <mergeCell ref="D84:E84"/>
    <mergeCell ref="C82:C87"/>
    <mergeCell ref="C81:E81"/>
    <mergeCell ref="H91:H92"/>
    <mergeCell ref="A82:A87"/>
    <mergeCell ref="A73:A79"/>
    <mergeCell ref="C72:E72"/>
    <mergeCell ref="C55:C62"/>
    <mergeCell ref="C50:C54"/>
    <mergeCell ref="D57:E57"/>
    <mergeCell ref="A71:O71"/>
    <mergeCell ref="C73:C79"/>
    <mergeCell ref="D73:E73"/>
    <mergeCell ref="D76:E76"/>
    <mergeCell ref="D58:E58"/>
    <mergeCell ref="D59:E59"/>
    <mergeCell ref="C63:C66"/>
    <mergeCell ref="D63:E63"/>
    <mergeCell ref="C67:C70"/>
    <mergeCell ref="C165:M173"/>
    <mergeCell ref="C137:C141"/>
    <mergeCell ref="D139:E139"/>
    <mergeCell ref="C142:C144"/>
    <mergeCell ref="D142:E142"/>
    <mergeCell ref="A131:O131"/>
    <mergeCell ref="H132:J132"/>
    <mergeCell ref="A134:A147"/>
    <mergeCell ref="C134:C136"/>
    <mergeCell ref="D134:E134"/>
    <mergeCell ref="D137:E137"/>
    <mergeCell ref="D138:E138"/>
    <mergeCell ref="C149:E149"/>
    <mergeCell ref="A150:A155"/>
    <mergeCell ref="C150:C155"/>
    <mergeCell ref="C157:E157"/>
    <mergeCell ref="A158:A162"/>
    <mergeCell ref="C158:C162"/>
    <mergeCell ref="D158:E158"/>
    <mergeCell ref="D159:E159"/>
    <mergeCell ref="D160:E160"/>
    <mergeCell ref="W21:X21"/>
    <mergeCell ref="W22:X22"/>
    <mergeCell ref="C145:C147"/>
    <mergeCell ref="A148:O148"/>
    <mergeCell ref="A156:O156"/>
    <mergeCell ref="H128:J128"/>
    <mergeCell ref="H129:H130"/>
    <mergeCell ref="C113:C118"/>
    <mergeCell ref="C121:C125"/>
    <mergeCell ref="D121:E121"/>
    <mergeCell ref="D122:E122"/>
    <mergeCell ref="C112:E112"/>
    <mergeCell ref="C120:E120"/>
    <mergeCell ref="A90:E91"/>
    <mergeCell ref="C95:E95"/>
    <mergeCell ref="A121:A125"/>
    <mergeCell ref="A113:A118"/>
    <mergeCell ref="D101:E101"/>
    <mergeCell ref="D102:E102"/>
    <mergeCell ref="C96:C98"/>
    <mergeCell ref="D105:E105"/>
    <mergeCell ref="A96:A110"/>
    <mergeCell ref="D96:E96"/>
    <mergeCell ref="D99:E99"/>
  </mergeCells>
  <conditionalFormatting sqref="B4:N4">
    <cfRule type="expression" dxfId="14" priority="14">
      <formula>B4=""</formula>
    </cfRule>
  </conditionalFormatting>
  <conditionalFormatting sqref="N4:O4">
    <cfRule type="expression" dxfId="13" priority="13">
      <formula>AND($O$4="",$N$4&lt;&gt;"")</formula>
    </cfRule>
  </conditionalFormatting>
  <conditionalFormatting sqref="P4">
    <cfRule type="expression" dxfId="12" priority="12">
      <formula>$P$4=""</formula>
    </cfRule>
  </conditionalFormatting>
  <conditionalFormatting sqref="J7:K18 J20:K20 J19 J21">
    <cfRule type="expression" dxfId="11" priority="11">
      <formula>$P$7&lt;=0</formula>
    </cfRule>
  </conditionalFormatting>
  <conditionalFormatting sqref="N11">
    <cfRule type="expression" dxfId="10" priority="10">
      <formula>AND($N$11="",$J$11&lt;&gt;"")</formula>
    </cfRule>
  </conditionalFormatting>
  <conditionalFormatting sqref="I27 I49">
    <cfRule type="expression" dxfId="9" priority="3">
      <formula>AND($H$27="SI",$F$49&gt;0,$I$27&lt;&gt;"non soggetto a monitoraggio",$I$49&lt;$I$27)</formula>
    </cfRule>
  </conditionalFormatting>
  <conditionalFormatting sqref="I72 J27">
    <cfRule type="expression" dxfId="8" priority="7">
      <formula>AND($H$27="SI",$F$72&gt;0,$J$27&lt;&gt;"non soggetto a monitoraggio",$I$72&lt;=$J$27)</formula>
    </cfRule>
  </conditionalFormatting>
  <conditionalFormatting sqref="I81 K27">
    <cfRule type="expression" dxfId="7" priority="6">
      <formula>AND($H$27="SI",$F$81&gt;0,$I$27&lt;&gt;"non soggetto a monitoraggio",$I$81&lt;=$K$27)</formula>
    </cfRule>
  </conditionalFormatting>
  <conditionalFormatting sqref="I27">
    <cfRule type="expression" dxfId="6" priority="19">
      <formula>AND($I$27&lt;&gt;"non soggetto a monitoraggio",$I$27&gt;$I$49)</formula>
    </cfRule>
  </conditionalFormatting>
  <conditionalFormatting sqref="K31:L31">
    <cfRule type="expression" dxfId="5" priority="5">
      <formula>$J$31&lt;&gt;"Disponibile"</formula>
    </cfRule>
  </conditionalFormatting>
  <conditionalFormatting sqref="U2:X2">
    <cfRule type="expression" dxfId="4" priority="4">
      <formula>$U$2=""</formula>
    </cfRule>
  </conditionalFormatting>
  <conditionalFormatting sqref="I27 I95">
    <cfRule type="expression" dxfId="3" priority="8">
      <formula>AND($H$27="SI",$F$95&gt;0,$I$27&lt;&gt;"non soggetto a monitoraggio",$I$95&lt;$I$27)</formula>
    </cfRule>
  </conditionalFormatting>
  <conditionalFormatting sqref="I112 J27">
    <cfRule type="expression" dxfId="2" priority="2">
      <formula>AND($H$27="SI",$F$112&gt;0,$J$27&lt;&gt;"non soggetto a monitoraggio",$I$112&lt;$J$27)</formula>
    </cfRule>
  </conditionalFormatting>
  <conditionalFormatting sqref="I120 K27">
    <cfRule type="expression" dxfId="1" priority="1">
      <formula>AND($H$27="SI",$F$120&gt;0,$K$27&lt;&gt;"non soggetto a monitoraggio",$I$120&lt;$K$27)</formula>
    </cfRule>
  </conditionalFormatting>
  <dataValidations count="9">
    <dataValidation type="list" allowBlank="1" showInputMessage="1" showErrorMessage="1" sqref="W8:W15">
      <formula1>"[m2],[m3]"</formula1>
    </dataValidation>
    <dataValidation type="list" allowBlank="1" showInputMessage="1" showErrorMessage="1" sqref="H27">
      <formula1>"SI, NO"</formula1>
    </dataValidation>
    <dataValidation type="list" allowBlank="1" showInputMessage="1" showErrorMessage="1" sqref="G186 I186">
      <formula1>"Carte carburante, Letture chilometriche, Fatturazione, Misto"</formula1>
    </dataValidation>
    <dataValidation type="list" allowBlank="1" showInputMessage="1" showErrorMessage="1" sqref="G191:G197 I191:I197">
      <formula1>" Carte carburante, Letture chilometriche, Fatturazione, Misto"</formula1>
    </dataValidation>
    <dataValidation type="list" allowBlank="1" showInputMessage="1" showErrorMessage="1" sqref="J30">
      <formula1>"Motore a Combustione Interna, Turbina a gas"</formula1>
    </dataValidation>
    <dataValidation type="list" allowBlank="1" showInputMessage="1" showErrorMessage="1" sqref="C198">
      <formula1>$AF$130:$AF$134</formula1>
    </dataValidation>
    <dataValidation type="list" allowBlank="1" showInputMessage="1" showErrorMessage="1" sqref="C191:C197">
      <formula1>$AF$176:$AF$180</formula1>
    </dataValidation>
    <dataValidation type="list" allowBlank="1" showInputMessage="1" showErrorMessage="1" promptTitle="RENDIMENTO IMPIANTO COGEN" prompt="Solo se disponibile da rendicontazione GSE per ottenimento Certificati Bianchi il rendimento complessivo dell'impianto, scegliere &quot;DISPONIBILE&quot; e nel campo che si scopre indicare il rendimento complessivo dell'impianto di cogenerazione." sqref="J31">
      <formula1>"Disponibile,NON Disponibile"</formula1>
    </dataValidation>
    <dataValidation type="list" allowBlank="1" showInputMessage="1" showErrorMessage="1" promptTitle="TIPOLOGIA PRODUTTIVA PREVALENTE" prompt="Indicare la tipologia di produzione prevalente in azienda" sqref="U2:X2">
      <formula1>"Gres porcellanato,Altri prodotti,Solo impasto,Solo lavorazione di finitura,Terzo fuoco "</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14:formula1>
            <xm:f>'Dati menù a tendina'!$A$2:$A$14</xm:f>
          </x14:formula1>
          <xm:sqref>P4</xm:sqref>
        </x14:dataValidation>
        <x14:dataValidation type="list" allowBlank="1" showInputMessage="1" showErrorMessage="1">
          <x14:formula1>
            <xm:f>ATECO2007!$A$3:$A$9</xm:f>
          </x14:formula1>
          <xm:sqref>N4</xm:sqref>
        </x14:dataValidation>
        <x14:dataValidation type="list" allowBlank="1" showInputMessage="1" showErrorMessage="1">
          <x14:formula1>
            <xm:f>'Dati menù a tendina'!$E$18:$E$22</xm:f>
          </x14:formula1>
          <xm:sqref>H96:H110 H113:H118 H150:H155 H134:H147 H50:H70 H73:H79 H82:H87 H121:H125 H158:H162</xm:sqref>
        </x14:dataValidation>
        <x14:dataValidation type="list" allowBlank="1" showInputMessage="1" showErrorMessage="1">
          <x14:formula1>
            <xm:f>'Dati menù a tendina'!$R$46:$AL$46</xm:f>
          </x14:formula1>
          <xm:sqref>I96</xm:sqref>
        </x14:dataValidation>
        <x14:dataValidation type="list" allowBlank="1" showInputMessage="1" showErrorMessage="1">
          <x14:formula1>
            <xm:f>'Dati menù a tendina'!$R$1:$AL$1</xm:f>
          </x14:formula1>
          <xm:sqref>K40</xm:sqref>
        </x14:dataValidation>
        <x14:dataValidation type="list" allowBlank="1" showInputMessage="1" showErrorMessage="1">
          <x14:formula1>
            <xm:f>'Dati menù a tendina'!$I$18:$I$20</xm:f>
          </x14:formula1>
          <xm:sqref>M96:M110 M113:M118 M150:M155 M134:M147 M50:M70 M73:M79 M82:M87 M121:M125 M158:M162</xm:sqref>
        </x14:dataValidation>
        <x14:dataValidation type="list" allowBlank="1" showInputMessage="1" showErrorMessage="1" promptTitle="Tipologia di vettore energetico" prompt="Selezionare eventuale vettore energetico utilizzato oltre all'energia elettrica ed il gas naturale.">
          <x14:formula1>
            <xm:f>'Dati menù a tendina'!$H$43:$H$52</xm:f>
          </x14:formula1>
          <xm:sqref>A128:E129</xm:sqref>
        </x14:dataValidation>
        <x14:dataValidation type="list" allowBlank="1" showInputMessage="1" showErrorMessage="1">
          <x14:formula1>
            <xm:f>'Dati menù a tendina'!$R$70:$AL$70</xm:f>
          </x14:formula1>
          <xm:sqref>I121</xm:sqref>
        </x14:dataValidation>
        <x14:dataValidation type="list" allowBlank="1" showInputMessage="1" showErrorMessage="1">
          <x14:formula1>
            <xm:f>'Dati menù a tendina'!$R2:$AL2</xm:f>
          </x14:formula1>
          <xm:sqref>I50:I70</xm:sqref>
        </x14:dataValidation>
        <x14:dataValidation type="list" allowBlank="1" showInputMessage="1" showErrorMessage="1">
          <x14:formula1>
            <xm:f>'Dati menù a tendina'!$R26:$AL26</xm:f>
          </x14:formula1>
          <xm:sqref>I73:I79</xm:sqref>
        </x14:dataValidation>
        <x14:dataValidation type="list" allowBlank="1" showInputMessage="1" showErrorMessage="1">
          <x14:formula1>
            <xm:f>'Dati menù a tendina'!$A$18:$A$23</xm:f>
          </x14:formula1>
          <xm:sqref>V17:X18</xm:sqref>
        </x14:dataValidation>
        <x14:dataValidation type="list" allowBlank="1" showInputMessage="1" showErrorMessage="1">
          <x14:formula1>
            <xm:f>'Dati menù a tendina'!$R37:$AL37</xm:f>
          </x14:formula1>
          <xm:sqref>I82:I87</xm:sqref>
        </x14:dataValidation>
        <x14:dataValidation type="list" allowBlank="1" showInputMessage="1" showErrorMessage="1">
          <x14:formula1>
            <xm:f>'Dati menù a tendina'!$R$48:$AL$48</xm:f>
          </x14:formula1>
          <xm:sqref>I98</xm:sqref>
        </x14:dataValidation>
        <x14:dataValidation type="list" allowBlank="1" showInputMessage="1" showErrorMessage="1">
          <x14:formula1>
            <xm:f>'Dati menù a tendina'!$R$49:$AL$49</xm:f>
          </x14:formula1>
          <xm:sqref>I99</xm:sqref>
        </x14:dataValidation>
        <x14:dataValidation type="list" allowBlank="1" showInputMessage="1" showErrorMessage="1">
          <x14:formula1>
            <xm:f>'Dati menù a tendina'!$R$47:$AL$47</xm:f>
          </x14:formula1>
          <xm:sqref>I97</xm:sqref>
        </x14:dataValidation>
        <x14:dataValidation type="list" allowBlank="1" showInputMessage="1" showErrorMessage="1">
          <x14:formula1>
            <xm:f>'Dati menù a tendina'!$R$47:$AL$47</xm:f>
          </x14:formula1>
          <xm:sqref>I100</xm:sqref>
        </x14:dataValidation>
        <x14:dataValidation type="list" allowBlank="1" showInputMessage="1" showErrorMessage="1">
          <x14:formula1>
            <xm:f>'Dati menù a tendina'!$R50:$AL50</xm:f>
          </x14:formula1>
          <xm:sqref>I101:I110 I113:I118 I122:I125</xm:sqref>
        </x14:dataValidation>
        <x14:dataValidation type="list" allowBlank="1" showInputMessage="1" showErrorMessage="1">
          <x14:formula1>
            <xm:f>'Dati menù a tendina'!$R79:$AL79</xm:f>
          </x14:formula1>
          <xm:sqref>I134:I147 I150:I155 I158:I162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I50" sqref="I50"/>
    </sheetView>
  </sheetViews>
  <sheetFormatPr defaultRowHeight="15" x14ac:dyDescent="0.25"/>
  <cols>
    <col min="1" max="1" width="15.28515625" customWidth="1"/>
    <col min="2" max="2" width="62.5703125" bestFit="1" customWidth="1"/>
    <col min="3" max="3" width="20.7109375" hidden="1" customWidth="1"/>
    <col min="4" max="4" width="26.7109375" customWidth="1"/>
    <col min="5" max="5" width="20.7109375" customWidth="1"/>
  </cols>
  <sheetData>
    <row r="1" spans="1:5" ht="18.75" customHeight="1" thickBot="1" x14ac:dyDescent="0.3">
      <c r="A1" s="986" t="s">
        <v>72</v>
      </c>
      <c r="B1" s="987"/>
      <c r="C1" s="987"/>
      <c r="D1" s="987"/>
      <c r="E1" s="988"/>
    </row>
    <row r="2" spans="1:5" ht="18.75" thickBot="1" x14ac:dyDescent="0.3">
      <c r="A2" s="41" t="s">
        <v>18</v>
      </c>
      <c r="B2" s="42" t="s">
        <v>73</v>
      </c>
      <c r="C2" s="25"/>
      <c r="D2" s="42" t="s">
        <v>74</v>
      </c>
      <c r="E2" s="42" t="s">
        <v>75</v>
      </c>
    </row>
    <row r="3" spans="1:5" ht="15" customHeight="1" x14ac:dyDescent="0.25">
      <c r="A3" s="31" t="s">
        <v>55</v>
      </c>
      <c r="B3" s="32" t="s">
        <v>56</v>
      </c>
      <c r="C3" s="33" t="s">
        <v>57</v>
      </c>
      <c r="D3" s="33" t="s">
        <v>58</v>
      </c>
      <c r="E3" s="34" t="s">
        <v>59</v>
      </c>
    </row>
    <row r="4" spans="1:5" ht="15" customHeight="1" x14ac:dyDescent="0.25">
      <c r="A4" s="35" t="s">
        <v>60</v>
      </c>
      <c r="B4" s="29" t="s">
        <v>61</v>
      </c>
      <c r="C4" s="30" t="s">
        <v>57</v>
      </c>
      <c r="D4" s="30" t="s">
        <v>58</v>
      </c>
      <c r="E4" s="36" t="s">
        <v>59</v>
      </c>
    </row>
    <row r="5" spans="1:5" ht="15" customHeight="1" x14ac:dyDescent="0.25">
      <c r="A5" s="35" t="s">
        <v>62</v>
      </c>
      <c r="B5" s="29" t="s">
        <v>63</v>
      </c>
      <c r="C5" s="30" t="s">
        <v>57</v>
      </c>
      <c r="D5" s="30" t="s">
        <v>58</v>
      </c>
      <c r="E5" s="36" t="s">
        <v>59</v>
      </c>
    </row>
    <row r="6" spans="1:5" ht="15" customHeight="1" x14ac:dyDescent="0.25">
      <c r="A6" s="35" t="s">
        <v>64</v>
      </c>
      <c r="B6" s="29" t="s">
        <v>65</v>
      </c>
      <c r="C6" s="30" t="s">
        <v>57</v>
      </c>
      <c r="D6" s="30" t="s">
        <v>58</v>
      </c>
      <c r="E6" s="36" t="s">
        <v>59</v>
      </c>
    </row>
    <row r="7" spans="1:5" ht="15" customHeight="1" x14ac:dyDescent="0.25">
      <c r="A7" s="35" t="s">
        <v>66</v>
      </c>
      <c r="B7" s="29" t="s">
        <v>67</v>
      </c>
      <c r="C7" s="30" t="s">
        <v>57</v>
      </c>
      <c r="D7" s="30" t="s">
        <v>58</v>
      </c>
      <c r="E7" s="36" t="s">
        <v>59</v>
      </c>
    </row>
    <row r="8" spans="1:5" ht="15" customHeight="1" x14ac:dyDescent="0.25">
      <c r="A8" s="35" t="s">
        <v>68</v>
      </c>
      <c r="B8" s="29" t="s">
        <v>69</v>
      </c>
      <c r="C8" s="30" t="s">
        <v>57</v>
      </c>
      <c r="D8" s="30" t="s">
        <v>58</v>
      </c>
      <c r="E8" s="36" t="s">
        <v>59</v>
      </c>
    </row>
    <row r="9" spans="1:5" ht="15" customHeight="1" thickBot="1" x14ac:dyDescent="0.3">
      <c r="A9" s="37" t="s">
        <v>70</v>
      </c>
      <c r="B9" s="38" t="s">
        <v>71</v>
      </c>
      <c r="C9" s="39" t="s">
        <v>57</v>
      </c>
      <c r="D9" s="39" t="s">
        <v>58</v>
      </c>
      <c r="E9" s="40" t="s">
        <v>59</v>
      </c>
    </row>
  </sheetData>
  <sheetProtection algorithmName="SHA-512" hashValue="SmAgB88FQmJDfybTpNYsc2U5eMxqB3LzwhHLwZyyI2X2vN3o8iZB7bR8ZzAZFa/eKWB5x0P5gxLssBm8cdAIHw==" saltValue="qrXyYWjiWgoVHvWRABN0ZQ==" spinCount="100000" sheet="1" objects="1" scenarios="1"/>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07"/>
  <sheetViews>
    <sheetView topLeftCell="J75" workbookViewId="0">
      <selection activeCell="AN107" sqref="AN107"/>
    </sheetView>
  </sheetViews>
  <sheetFormatPr defaultRowHeight="15" x14ac:dyDescent="0.25"/>
  <cols>
    <col min="5" max="5" width="55.7109375" bestFit="1" customWidth="1"/>
    <col min="6" max="6" width="6.7109375" bestFit="1" customWidth="1"/>
    <col min="8" max="9" width="26.85546875" bestFit="1" customWidth="1"/>
    <col min="11" max="11" width="12" bestFit="1" customWidth="1"/>
    <col min="16" max="16" width="55.7109375" bestFit="1" customWidth="1"/>
    <col min="18" max="31" width="9.7109375" customWidth="1"/>
  </cols>
  <sheetData>
    <row r="1" spans="1:40" ht="15.75" thickBot="1" x14ac:dyDescent="0.3">
      <c r="A1" t="s">
        <v>50</v>
      </c>
      <c r="Q1" s="25" t="s">
        <v>51</v>
      </c>
      <c r="R1" s="135">
        <v>0</v>
      </c>
      <c r="S1" s="135">
        <v>0.05</v>
      </c>
      <c r="T1" s="135">
        <f>S1+$S$1</f>
        <v>0.1</v>
      </c>
      <c r="U1" s="135">
        <f t="shared" ref="U1:AK1" si="0">T1+$S$1</f>
        <v>0.15000000000000002</v>
      </c>
      <c r="V1" s="135">
        <f t="shared" si="0"/>
        <v>0.2</v>
      </c>
      <c r="W1" s="135">
        <f t="shared" si="0"/>
        <v>0.25</v>
      </c>
      <c r="X1" s="135">
        <f t="shared" si="0"/>
        <v>0.3</v>
      </c>
      <c r="Y1" s="135">
        <f t="shared" si="0"/>
        <v>0.35</v>
      </c>
      <c r="Z1" s="135">
        <f t="shared" si="0"/>
        <v>0.39999999999999997</v>
      </c>
      <c r="AA1" s="135">
        <f t="shared" si="0"/>
        <v>0.44999999999999996</v>
      </c>
      <c r="AB1" s="135">
        <f t="shared" si="0"/>
        <v>0.49999999999999994</v>
      </c>
      <c r="AC1" s="135">
        <f t="shared" si="0"/>
        <v>0.54999999999999993</v>
      </c>
      <c r="AD1" s="135">
        <f t="shared" si="0"/>
        <v>0.6</v>
      </c>
      <c r="AE1" s="135">
        <f>AD1+$S$1</f>
        <v>0.65</v>
      </c>
      <c r="AF1" s="135">
        <f t="shared" si="0"/>
        <v>0.70000000000000007</v>
      </c>
      <c r="AG1" s="135">
        <f t="shared" si="0"/>
        <v>0.75000000000000011</v>
      </c>
      <c r="AH1" s="135">
        <f t="shared" si="0"/>
        <v>0.80000000000000016</v>
      </c>
      <c r="AI1" s="135">
        <f t="shared" si="0"/>
        <v>0.8500000000000002</v>
      </c>
      <c r="AJ1" s="135">
        <f>AI1+$S$1</f>
        <v>0.90000000000000024</v>
      </c>
      <c r="AK1" s="135">
        <f t="shared" si="0"/>
        <v>0.95000000000000029</v>
      </c>
      <c r="AL1" s="135">
        <f>AK1+$S$1</f>
        <v>1.0000000000000002</v>
      </c>
    </row>
    <row r="2" spans="1:40" ht="18.75" customHeight="1" thickBot="1" x14ac:dyDescent="0.3">
      <c r="A2" s="26" t="s">
        <v>51</v>
      </c>
      <c r="D2">
        <f t="shared" ref="D2:D9" si="1">D3+1</f>
        <v>10</v>
      </c>
      <c r="E2" s="990" t="s">
        <v>82</v>
      </c>
      <c r="F2" s="991"/>
      <c r="G2" s="56">
        <v>0.85</v>
      </c>
      <c r="H2" s="56">
        <v>0.5</v>
      </c>
      <c r="I2" s="56">
        <v>0.2</v>
      </c>
      <c r="O2">
        <v>1</v>
      </c>
      <c r="P2">
        <f>Rendicontazione!H50</f>
        <v>0</v>
      </c>
      <c r="Q2" s="25" t="s">
        <v>51</v>
      </c>
      <c r="R2" s="138">
        <f>R$1*VLOOKUP($P2,$E$17:$F$22,2,FALSE)</f>
        <v>0</v>
      </c>
      <c r="S2" s="138">
        <f t="shared" ref="S2:AL14" si="2">S$1*VLOOKUP($P2,$E$17:$F$22,2,FALSE)</f>
        <v>0</v>
      </c>
      <c r="T2" s="138">
        <f t="shared" si="2"/>
        <v>0</v>
      </c>
      <c r="U2" s="138">
        <f t="shared" si="2"/>
        <v>0</v>
      </c>
      <c r="V2" s="138">
        <f t="shared" si="2"/>
        <v>0</v>
      </c>
      <c r="W2" s="138">
        <f t="shared" si="2"/>
        <v>0</v>
      </c>
      <c r="X2" s="138">
        <f t="shared" si="2"/>
        <v>0</v>
      </c>
      <c r="Y2" s="138">
        <f t="shared" si="2"/>
        <v>0</v>
      </c>
      <c r="Z2" s="138">
        <f t="shared" si="2"/>
        <v>0</v>
      </c>
      <c r="AA2" s="138">
        <f t="shared" si="2"/>
        <v>0</v>
      </c>
      <c r="AB2" s="138">
        <f t="shared" si="2"/>
        <v>0</v>
      </c>
      <c r="AC2" s="138">
        <f t="shared" si="2"/>
        <v>0</v>
      </c>
      <c r="AD2" s="138">
        <f t="shared" si="2"/>
        <v>0</v>
      </c>
      <c r="AE2" s="138">
        <f t="shared" si="2"/>
        <v>0</v>
      </c>
      <c r="AF2" s="138">
        <f t="shared" si="2"/>
        <v>0</v>
      </c>
      <c r="AG2" s="138">
        <f t="shared" si="2"/>
        <v>0</v>
      </c>
      <c r="AH2" s="138">
        <f t="shared" si="2"/>
        <v>0</v>
      </c>
      <c r="AI2" s="138">
        <f t="shared" si="2"/>
        <v>0</v>
      </c>
      <c r="AJ2" s="138">
        <f t="shared" si="2"/>
        <v>0</v>
      </c>
      <c r="AK2" s="138">
        <f t="shared" si="2"/>
        <v>0</v>
      </c>
      <c r="AL2" s="138">
        <f t="shared" si="2"/>
        <v>0</v>
      </c>
      <c r="AN2" s="138">
        <f>Rendicontazione!F50*Rendicontazione!I50</f>
        <v>0</v>
      </c>
    </row>
    <row r="3" spans="1:40" ht="19.5" thickTop="1" thickBot="1" x14ac:dyDescent="0.3">
      <c r="A3" s="26">
        <v>2017</v>
      </c>
      <c r="D3">
        <f t="shared" si="1"/>
        <v>9</v>
      </c>
      <c r="E3" s="57">
        <v>8900</v>
      </c>
      <c r="F3" s="58">
        <v>10000</v>
      </c>
      <c r="G3" s="59">
        <v>0.8</v>
      </c>
      <c r="H3" s="59">
        <v>0.45</v>
      </c>
      <c r="I3" s="59">
        <v>0.2</v>
      </c>
      <c r="O3">
        <v>2</v>
      </c>
      <c r="P3">
        <f>Rendicontazione!H51</f>
        <v>0</v>
      </c>
      <c r="Q3" s="25" t="s">
        <v>51</v>
      </c>
      <c r="R3" s="138">
        <f t="shared" ref="R3:AG23" si="3">R$1*VLOOKUP($P3,$E$17:$F$22,2,FALSE)</f>
        <v>0</v>
      </c>
      <c r="S3" s="138">
        <f t="shared" si="2"/>
        <v>0</v>
      </c>
      <c r="T3" s="138">
        <f t="shared" si="2"/>
        <v>0</v>
      </c>
      <c r="U3" s="138">
        <f t="shared" si="2"/>
        <v>0</v>
      </c>
      <c r="V3" s="138">
        <f t="shared" si="2"/>
        <v>0</v>
      </c>
      <c r="W3" s="138">
        <f t="shared" si="2"/>
        <v>0</v>
      </c>
      <c r="X3" s="138">
        <f t="shared" si="2"/>
        <v>0</v>
      </c>
      <c r="Y3" s="138">
        <f t="shared" si="2"/>
        <v>0</v>
      </c>
      <c r="Z3" s="138">
        <f t="shared" si="2"/>
        <v>0</v>
      </c>
      <c r="AA3" s="138">
        <f t="shared" si="2"/>
        <v>0</v>
      </c>
      <c r="AB3" s="138">
        <f t="shared" si="2"/>
        <v>0</v>
      </c>
      <c r="AC3" s="138">
        <f t="shared" si="2"/>
        <v>0</v>
      </c>
      <c r="AD3" s="138">
        <f t="shared" si="2"/>
        <v>0</v>
      </c>
      <c r="AE3" s="138">
        <f t="shared" si="2"/>
        <v>0</v>
      </c>
      <c r="AF3" s="138">
        <f t="shared" si="2"/>
        <v>0</v>
      </c>
      <c r="AG3" s="138">
        <f t="shared" si="2"/>
        <v>0</v>
      </c>
      <c r="AH3" s="138">
        <f t="shared" si="2"/>
        <v>0</v>
      </c>
      <c r="AI3" s="138">
        <f t="shared" si="2"/>
        <v>0</v>
      </c>
      <c r="AJ3" s="138">
        <f t="shared" si="2"/>
        <v>0</v>
      </c>
      <c r="AK3" s="138">
        <f t="shared" si="2"/>
        <v>0</v>
      </c>
      <c r="AL3" s="138">
        <f t="shared" si="2"/>
        <v>0</v>
      </c>
      <c r="AN3" s="138">
        <f>Rendicontazione!F51*Rendicontazione!I51</f>
        <v>0</v>
      </c>
    </row>
    <row r="4" spans="1:40" ht="18.75" thickBot="1" x14ac:dyDescent="0.3">
      <c r="A4" s="26">
        <v>2018</v>
      </c>
      <c r="D4">
        <f t="shared" si="1"/>
        <v>8</v>
      </c>
      <c r="E4" s="60">
        <v>7800</v>
      </c>
      <c r="F4" s="61">
        <v>8899</v>
      </c>
      <c r="G4" s="62">
        <v>0.75</v>
      </c>
      <c r="H4" s="62">
        <v>0.4</v>
      </c>
      <c r="I4" s="62">
        <v>0.2</v>
      </c>
      <c r="O4">
        <v>3</v>
      </c>
      <c r="P4">
        <f>Rendicontazione!H52</f>
        <v>0</v>
      </c>
      <c r="Q4" s="25" t="s">
        <v>51</v>
      </c>
      <c r="R4" s="138">
        <f t="shared" si="3"/>
        <v>0</v>
      </c>
      <c r="S4" s="138">
        <f t="shared" si="2"/>
        <v>0</v>
      </c>
      <c r="T4" s="138">
        <f t="shared" si="2"/>
        <v>0</v>
      </c>
      <c r="U4" s="138">
        <f t="shared" si="2"/>
        <v>0</v>
      </c>
      <c r="V4" s="138">
        <f t="shared" si="2"/>
        <v>0</v>
      </c>
      <c r="W4" s="138">
        <f t="shared" si="2"/>
        <v>0</v>
      </c>
      <c r="X4" s="138">
        <f t="shared" si="2"/>
        <v>0</v>
      </c>
      <c r="Y4" s="138">
        <f t="shared" si="2"/>
        <v>0</v>
      </c>
      <c r="Z4" s="138">
        <f t="shared" si="2"/>
        <v>0</v>
      </c>
      <c r="AA4" s="138">
        <f t="shared" si="2"/>
        <v>0</v>
      </c>
      <c r="AB4" s="138">
        <f t="shared" si="2"/>
        <v>0</v>
      </c>
      <c r="AC4" s="138">
        <f t="shared" si="2"/>
        <v>0</v>
      </c>
      <c r="AD4" s="138">
        <f t="shared" si="2"/>
        <v>0</v>
      </c>
      <c r="AE4" s="138">
        <f t="shared" si="2"/>
        <v>0</v>
      </c>
      <c r="AF4" s="138">
        <f t="shared" si="2"/>
        <v>0</v>
      </c>
      <c r="AG4" s="138">
        <f t="shared" si="2"/>
        <v>0</v>
      </c>
      <c r="AH4" s="138">
        <f t="shared" si="2"/>
        <v>0</v>
      </c>
      <c r="AI4" s="138">
        <f t="shared" si="2"/>
        <v>0</v>
      </c>
      <c r="AJ4" s="138">
        <f t="shared" si="2"/>
        <v>0</v>
      </c>
      <c r="AK4" s="138">
        <f t="shared" si="2"/>
        <v>0</v>
      </c>
      <c r="AL4" s="138">
        <f t="shared" si="2"/>
        <v>0</v>
      </c>
      <c r="AN4" s="138">
        <f>Rendicontazione!F52*Rendicontazione!I52</f>
        <v>0</v>
      </c>
    </row>
    <row r="5" spans="1:40" ht="18.75" thickBot="1" x14ac:dyDescent="0.3">
      <c r="A5" s="26">
        <v>2019</v>
      </c>
      <c r="D5">
        <f t="shared" si="1"/>
        <v>7</v>
      </c>
      <c r="E5" s="60">
        <v>6700</v>
      </c>
      <c r="F5" s="63">
        <v>7799</v>
      </c>
      <c r="G5" s="64">
        <v>0.7</v>
      </c>
      <c r="H5" s="64">
        <v>0.35</v>
      </c>
      <c r="I5" s="64">
        <v>0.2</v>
      </c>
      <c r="O5">
        <v>4</v>
      </c>
      <c r="P5">
        <f>Rendicontazione!H53</f>
        <v>0</v>
      </c>
      <c r="Q5" s="25" t="s">
        <v>51</v>
      </c>
      <c r="R5" s="138">
        <f t="shared" si="3"/>
        <v>0</v>
      </c>
      <c r="S5" s="138">
        <f t="shared" si="2"/>
        <v>0</v>
      </c>
      <c r="T5" s="138">
        <f t="shared" si="2"/>
        <v>0</v>
      </c>
      <c r="U5" s="138">
        <f t="shared" si="2"/>
        <v>0</v>
      </c>
      <c r="V5" s="138">
        <f t="shared" si="2"/>
        <v>0</v>
      </c>
      <c r="W5" s="138">
        <f t="shared" si="2"/>
        <v>0</v>
      </c>
      <c r="X5" s="138">
        <f t="shared" si="2"/>
        <v>0</v>
      </c>
      <c r="Y5" s="138">
        <f t="shared" si="2"/>
        <v>0</v>
      </c>
      <c r="Z5" s="138">
        <f t="shared" si="2"/>
        <v>0</v>
      </c>
      <c r="AA5" s="138">
        <f t="shared" si="2"/>
        <v>0</v>
      </c>
      <c r="AB5" s="138">
        <f t="shared" si="2"/>
        <v>0</v>
      </c>
      <c r="AC5" s="138">
        <f t="shared" si="2"/>
        <v>0</v>
      </c>
      <c r="AD5" s="138">
        <f t="shared" si="2"/>
        <v>0</v>
      </c>
      <c r="AE5" s="138">
        <f t="shared" si="2"/>
        <v>0</v>
      </c>
      <c r="AF5" s="138">
        <f t="shared" si="2"/>
        <v>0</v>
      </c>
      <c r="AG5" s="138">
        <f t="shared" si="2"/>
        <v>0</v>
      </c>
      <c r="AH5" s="138">
        <f t="shared" si="2"/>
        <v>0</v>
      </c>
      <c r="AI5" s="138">
        <f t="shared" si="2"/>
        <v>0</v>
      </c>
      <c r="AJ5" s="138">
        <f t="shared" si="2"/>
        <v>0</v>
      </c>
      <c r="AK5" s="138">
        <f t="shared" si="2"/>
        <v>0</v>
      </c>
      <c r="AL5" s="138">
        <f t="shared" si="2"/>
        <v>0</v>
      </c>
      <c r="AN5" s="138">
        <f>Rendicontazione!F53*Rendicontazione!I53</f>
        <v>0</v>
      </c>
    </row>
    <row r="6" spans="1:40" ht="18.75" thickBot="1" x14ac:dyDescent="0.3">
      <c r="A6" s="26">
        <v>2020</v>
      </c>
      <c r="D6">
        <f t="shared" si="1"/>
        <v>6</v>
      </c>
      <c r="E6" s="60">
        <v>5600</v>
      </c>
      <c r="F6" s="61">
        <v>6699</v>
      </c>
      <c r="G6" s="62">
        <v>0.65</v>
      </c>
      <c r="H6" s="62">
        <v>0.3</v>
      </c>
      <c r="I6" s="62">
        <v>0.2</v>
      </c>
      <c r="O6">
        <v>5</v>
      </c>
      <c r="P6">
        <f>Rendicontazione!H54</f>
        <v>0</v>
      </c>
      <c r="Q6" s="25" t="s">
        <v>51</v>
      </c>
      <c r="R6" s="138">
        <f t="shared" si="3"/>
        <v>0</v>
      </c>
      <c r="S6" s="138">
        <f t="shared" si="2"/>
        <v>0</v>
      </c>
      <c r="T6" s="138">
        <f t="shared" si="2"/>
        <v>0</v>
      </c>
      <c r="U6" s="138">
        <f t="shared" si="2"/>
        <v>0</v>
      </c>
      <c r="V6" s="138">
        <f t="shared" si="2"/>
        <v>0</v>
      </c>
      <c r="W6" s="138">
        <f t="shared" si="2"/>
        <v>0</v>
      </c>
      <c r="X6" s="138">
        <f t="shared" si="2"/>
        <v>0</v>
      </c>
      <c r="Y6" s="138">
        <f t="shared" si="2"/>
        <v>0</v>
      </c>
      <c r="Z6" s="138">
        <f t="shared" si="2"/>
        <v>0</v>
      </c>
      <c r="AA6" s="138">
        <f t="shared" si="2"/>
        <v>0</v>
      </c>
      <c r="AB6" s="138">
        <f t="shared" si="2"/>
        <v>0</v>
      </c>
      <c r="AC6" s="138">
        <f t="shared" si="2"/>
        <v>0</v>
      </c>
      <c r="AD6" s="138">
        <f t="shared" si="2"/>
        <v>0</v>
      </c>
      <c r="AE6" s="138">
        <f t="shared" si="2"/>
        <v>0</v>
      </c>
      <c r="AF6" s="138">
        <f t="shared" si="2"/>
        <v>0</v>
      </c>
      <c r="AG6" s="138">
        <f t="shared" si="2"/>
        <v>0</v>
      </c>
      <c r="AH6" s="138">
        <f t="shared" si="2"/>
        <v>0</v>
      </c>
      <c r="AI6" s="138">
        <f t="shared" si="2"/>
        <v>0</v>
      </c>
      <c r="AJ6" s="138">
        <f t="shared" si="2"/>
        <v>0</v>
      </c>
      <c r="AK6" s="138">
        <f t="shared" si="2"/>
        <v>0</v>
      </c>
      <c r="AL6" s="138">
        <f t="shared" si="2"/>
        <v>0</v>
      </c>
      <c r="AN6" s="138">
        <f>Rendicontazione!F54*Rendicontazione!I54</f>
        <v>0</v>
      </c>
    </row>
    <row r="7" spans="1:40" ht="18.75" thickBot="1" x14ac:dyDescent="0.3">
      <c r="A7" s="26">
        <v>2021</v>
      </c>
      <c r="D7">
        <f t="shared" si="1"/>
        <v>5</v>
      </c>
      <c r="E7" s="60">
        <v>4500</v>
      </c>
      <c r="F7" s="63">
        <v>5599</v>
      </c>
      <c r="G7" s="64">
        <v>0.6</v>
      </c>
      <c r="H7" s="64">
        <v>0.25</v>
      </c>
      <c r="I7" s="64">
        <v>0.1</v>
      </c>
      <c r="O7">
        <v>6</v>
      </c>
      <c r="P7">
        <f>Rendicontazione!H55</f>
        <v>0</v>
      </c>
      <c r="Q7" s="25" t="s">
        <v>51</v>
      </c>
      <c r="R7" s="138">
        <f t="shared" si="3"/>
        <v>0</v>
      </c>
      <c r="S7" s="138">
        <f t="shared" si="2"/>
        <v>0</v>
      </c>
      <c r="T7" s="138">
        <f t="shared" si="2"/>
        <v>0</v>
      </c>
      <c r="U7" s="138">
        <f t="shared" si="2"/>
        <v>0</v>
      </c>
      <c r="V7" s="138">
        <f t="shared" si="2"/>
        <v>0</v>
      </c>
      <c r="W7" s="138">
        <f t="shared" si="2"/>
        <v>0</v>
      </c>
      <c r="X7" s="138">
        <f t="shared" si="2"/>
        <v>0</v>
      </c>
      <c r="Y7" s="138">
        <f t="shared" si="2"/>
        <v>0</v>
      </c>
      <c r="Z7" s="138">
        <f t="shared" si="2"/>
        <v>0</v>
      </c>
      <c r="AA7" s="138">
        <f t="shared" si="2"/>
        <v>0</v>
      </c>
      <c r="AB7" s="138">
        <f t="shared" si="2"/>
        <v>0</v>
      </c>
      <c r="AC7" s="138">
        <f t="shared" si="2"/>
        <v>0</v>
      </c>
      <c r="AD7" s="138">
        <f t="shared" si="2"/>
        <v>0</v>
      </c>
      <c r="AE7" s="138">
        <f t="shared" si="2"/>
        <v>0</v>
      </c>
      <c r="AF7" s="138">
        <f t="shared" si="2"/>
        <v>0</v>
      </c>
      <c r="AG7" s="138">
        <f t="shared" si="2"/>
        <v>0</v>
      </c>
      <c r="AH7" s="138">
        <f t="shared" si="2"/>
        <v>0</v>
      </c>
      <c r="AI7" s="138">
        <f t="shared" si="2"/>
        <v>0</v>
      </c>
      <c r="AJ7" s="138">
        <f t="shared" si="2"/>
        <v>0</v>
      </c>
      <c r="AK7" s="138">
        <f t="shared" si="2"/>
        <v>0</v>
      </c>
      <c r="AL7" s="138">
        <f t="shared" si="2"/>
        <v>0</v>
      </c>
      <c r="AN7" s="138">
        <f>Rendicontazione!F55*Rendicontazione!I55</f>
        <v>0</v>
      </c>
    </row>
    <row r="8" spans="1:40" ht="18.75" thickBot="1" x14ac:dyDescent="0.3">
      <c r="A8" s="26">
        <v>2022</v>
      </c>
      <c r="D8">
        <f t="shared" si="1"/>
        <v>4</v>
      </c>
      <c r="E8" s="60">
        <v>3400</v>
      </c>
      <c r="F8" s="61">
        <v>4499</v>
      </c>
      <c r="G8" s="62">
        <v>0.55000000000000004</v>
      </c>
      <c r="H8" s="62">
        <v>0.2</v>
      </c>
      <c r="I8" s="62">
        <v>0.1</v>
      </c>
      <c r="O8">
        <v>7</v>
      </c>
      <c r="P8">
        <f>Rendicontazione!H56</f>
        <v>0</v>
      </c>
      <c r="Q8" s="25" t="s">
        <v>51</v>
      </c>
      <c r="R8" s="138">
        <f t="shared" si="3"/>
        <v>0</v>
      </c>
      <c r="S8" s="138">
        <f t="shared" si="2"/>
        <v>0</v>
      </c>
      <c r="T8" s="138">
        <f t="shared" si="2"/>
        <v>0</v>
      </c>
      <c r="U8" s="138">
        <f t="shared" si="2"/>
        <v>0</v>
      </c>
      <c r="V8" s="138">
        <f t="shared" si="2"/>
        <v>0</v>
      </c>
      <c r="W8" s="138">
        <f t="shared" si="2"/>
        <v>0</v>
      </c>
      <c r="X8" s="138">
        <f t="shared" si="2"/>
        <v>0</v>
      </c>
      <c r="Y8" s="138">
        <f t="shared" si="2"/>
        <v>0</v>
      </c>
      <c r="Z8" s="138">
        <f t="shared" si="2"/>
        <v>0</v>
      </c>
      <c r="AA8" s="138">
        <f t="shared" si="2"/>
        <v>0</v>
      </c>
      <c r="AB8" s="138">
        <f t="shared" si="2"/>
        <v>0</v>
      </c>
      <c r="AC8" s="138">
        <f t="shared" si="2"/>
        <v>0</v>
      </c>
      <c r="AD8" s="138">
        <f t="shared" si="2"/>
        <v>0</v>
      </c>
      <c r="AE8" s="138">
        <f t="shared" si="2"/>
        <v>0</v>
      </c>
      <c r="AF8" s="138">
        <f t="shared" si="2"/>
        <v>0</v>
      </c>
      <c r="AG8" s="138">
        <f t="shared" si="2"/>
        <v>0</v>
      </c>
      <c r="AH8" s="138">
        <f t="shared" si="2"/>
        <v>0</v>
      </c>
      <c r="AI8" s="138">
        <f t="shared" si="2"/>
        <v>0</v>
      </c>
      <c r="AJ8" s="138">
        <f t="shared" si="2"/>
        <v>0</v>
      </c>
      <c r="AK8" s="138">
        <f t="shared" si="2"/>
        <v>0</v>
      </c>
      <c r="AL8" s="138">
        <f t="shared" si="2"/>
        <v>0</v>
      </c>
      <c r="AN8" s="138">
        <f>Rendicontazione!F56*Rendicontazione!I56</f>
        <v>0</v>
      </c>
    </row>
    <row r="9" spans="1:40" ht="18.75" thickBot="1" x14ac:dyDescent="0.3">
      <c r="A9" s="26">
        <v>2023</v>
      </c>
      <c r="D9">
        <f t="shared" si="1"/>
        <v>3</v>
      </c>
      <c r="E9" s="60">
        <v>2300</v>
      </c>
      <c r="F9" s="63">
        <v>3399</v>
      </c>
      <c r="G9" s="64">
        <v>0.5</v>
      </c>
      <c r="H9" s="64">
        <v>0.15</v>
      </c>
      <c r="I9" s="64">
        <v>0.1</v>
      </c>
      <c r="O9">
        <v>8</v>
      </c>
      <c r="P9">
        <f>Rendicontazione!H57</f>
        <v>0</v>
      </c>
      <c r="Q9" s="25" t="s">
        <v>51</v>
      </c>
      <c r="R9" s="138">
        <f t="shared" si="3"/>
        <v>0</v>
      </c>
      <c r="S9" s="138">
        <f t="shared" si="2"/>
        <v>0</v>
      </c>
      <c r="T9" s="138">
        <f t="shared" si="2"/>
        <v>0</v>
      </c>
      <c r="U9" s="138">
        <f t="shared" si="2"/>
        <v>0</v>
      </c>
      <c r="V9" s="138">
        <f t="shared" si="2"/>
        <v>0</v>
      </c>
      <c r="W9" s="138">
        <f t="shared" si="2"/>
        <v>0</v>
      </c>
      <c r="X9" s="138">
        <f t="shared" si="2"/>
        <v>0</v>
      </c>
      <c r="Y9" s="138">
        <f t="shared" si="2"/>
        <v>0</v>
      </c>
      <c r="Z9" s="138">
        <f t="shared" si="2"/>
        <v>0</v>
      </c>
      <c r="AA9" s="138">
        <f t="shared" si="2"/>
        <v>0</v>
      </c>
      <c r="AB9" s="138">
        <f t="shared" si="2"/>
        <v>0</v>
      </c>
      <c r="AC9" s="138">
        <f t="shared" si="2"/>
        <v>0</v>
      </c>
      <c r="AD9" s="138">
        <f t="shared" si="2"/>
        <v>0</v>
      </c>
      <c r="AE9" s="138">
        <f t="shared" si="2"/>
        <v>0</v>
      </c>
      <c r="AF9" s="138">
        <f t="shared" si="2"/>
        <v>0</v>
      </c>
      <c r="AG9" s="138">
        <f t="shared" si="2"/>
        <v>0</v>
      </c>
      <c r="AH9" s="138">
        <f t="shared" si="2"/>
        <v>0</v>
      </c>
      <c r="AI9" s="138">
        <f t="shared" si="2"/>
        <v>0</v>
      </c>
      <c r="AJ9" s="138">
        <f t="shared" si="2"/>
        <v>0</v>
      </c>
      <c r="AK9" s="138">
        <f t="shared" si="2"/>
        <v>0</v>
      </c>
      <c r="AL9" s="138">
        <f t="shared" si="2"/>
        <v>0</v>
      </c>
      <c r="AN9" s="138">
        <f>Rendicontazione!F57*Rendicontazione!I57</f>
        <v>0</v>
      </c>
    </row>
    <row r="10" spans="1:40" ht="18.75" thickBot="1" x14ac:dyDescent="0.3">
      <c r="A10" s="26">
        <v>2024</v>
      </c>
      <c r="D10">
        <f>D11+1</f>
        <v>2</v>
      </c>
      <c r="E10" s="60">
        <v>1200</v>
      </c>
      <c r="F10" s="61">
        <v>2299</v>
      </c>
      <c r="G10" s="62">
        <v>0.45</v>
      </c>
      <c r="H10" s="62">
        <v>0.1</v>
      </c>
      <c r="I10" s="62">
        <v>0.05</v>
      </c>
      <c r="O10">
        <v>9</v>
      </c>
      <c r="P10">
        <f>Rendicontazione!H58</f>
        <v>0</v>
      </c>
      <c r="Q10" s="25" t="s">
        <v>51</v>
      </c>
      <c r="R10" s="138">
        <f t="shared" si="3"/>
        <v>0</v>
      </c>
      <c r="S10" s="138">
        <f t="shared" si="2"/>
        <v>0</v>
      </c>
      <c r="T10" s="138">
        <f t="shared" si="2"/>
        <v>0</v>
      </c>
      <c r="U10" s="138">
        <f t="shared" si="2"/>
        <v>0</v>
      </c>
      <c r="V10" s="138">
        <f t="shared" si="2"/>
        <v>0</v>
      </c>
      <c r="W10" s="138">
        <f t="shared" si="2"/>
        <v>0</v>
      </c>
      <c r="X10" s="138">
        <f t="shared" si="2"/>
        <v>0</v>
      </c>
      <c r="Y10" s="138">
        <f t="shared" si="2"/>
        <v>0</v>
      </c>
      <c r="Z10" s="138">
        <f t="shared" si="2"/>
        <v>0</v>
      </c>
      <c r="AA10" s="138">
        <f t="shared" si="2"/>
        <v>0</v>
      </c>
      <c r="AB10" s="138">
        <f t="shared" si="2"/>
        <v>0</v>
      </c>
      <c r="AC10" s="138">
        <f t="shared" si="2"/>
        <v>0</v>
      </c>
      <c r="AD10" s="138">
        <f t="shared" si="2"/>
        <v>0</v>
      </c>
      <c r="AE10" s="138">
        <f t="shared" si="2"/>
        <v>0</v>
      </c>
      <c r="AF10" s="138">
        <f t="shared" si="2"/>
        <v>0</v>
      </c>
      <c r="AG10" s="138">
        <f t="shared" si="2"/>
        <v>0</v>
      </c>
      <c r="AH10" s="138">
        <f t="shared" si="2"/>
        <v>0</v>
      </c>
      <c r="AI10" s="138">
        <f t="shared" si="2"/>
        <v>0</v>
      </c>
      <c r="AJ10" s="138">
        <f t="shared" si="2"/>
        <v>0</v>
      </c>
      <c r="AK10" s="138">
        <f t="shared" si="2"/>
        <v>0</v>
      </c>
      <c r="AL10" s="138">
        <f t="shared" si="2"/>
        <v>0</v>
      </c>
      <c r="AN10" s="138">
        <f>Rendicontazione!F58*Rendicontazione!I58</f>
        <v>0</v>
      </c>
    </row>
    <row r="11" spans="1:40" ht="18.75" thickBot="1" x14ac:dyDescent="0.3">
      <c r="A11" s="26">
        <v>2025</v>
      </c>
      <c r="D11">
        <v>1</v>
      </c>
      <c r="E11" s="60">
        <v>100</v>
      </c>
      <c r="F11" s="63">
        <v>1199</v>
      </c>
      <c r="G11" s="64">
        <v>0.4</v>
      </c>
      <c r="H11" s="64">
        <v>0.05</v>
      </c>
      <c r="I11" s="64">
        <v>0.05</v>
      </c>
      <c r="O11">
        <v>10</v>
      </c>
      <c r="P11">
        <f>Rendicontazione!H59</f>
        <v>0</v>
      </c>
      <c r="Q11" s="25" t="s">
        <v>51</v>
      </c>
      <c r="R11" s="138">
        <f t="shared" si="3"/>
        <v>0</v>
      </c>
      <c r="S11" s="138">
        <f t="shared" si="2"/>
        <v>0</v>
      </c>
      <c r="T11" s="138">
        <f t="shared" si="2"/>
        <v>0</v>
      </c>
      <c r="U11" s="138">
        <f t="shared" si="2"/>
        <v>0</v>
      </c>
      <c r="V11" s="138">
        <f t="shared" si="2"/>
        <v>0</v>
      </c>
      <c r="W11" s="138">
        <f t="shared" si="2"/>
        <v>0</v>
      </c>
      <c r="X11" s="138">
        <f t="shared" si="2"/>
        <v>0</v>
      </c>
      <c r="Y11" s="138">
        <f t="shared" si="2"/>
        <v>0</v>
      </c>
      <c r="Z11" s="138">
        <f t="shared" si="2"/>
        <v>0</v>
      </c>
      <c r="AA11" s="138">
        <f t="shared" si="2"/>
        <v>0</v>
      </c>
      <c r="AB11" s="138">
        <f t="shared" si="2"/>
        <v>0</v>
      </c>
      <c r="AC11" s="138">
        <f t="shared" si="2"/>
        <v>0</v>
      </c>
      <c r="AD11" s="138">
        <f t="shared" si="2"/>
        <v>0</v>
      </c>
      <c r="AE11" s="138">
        <f t="shared" si="2"/>
        <v>0</v>
      </c>
      <c r="AF11" s="138">
        <f t="shared" si="2"/>
        <v>0</v>
      </c>
      <c r="AG11" s="138">
        <f t="shared" si="2"/>
        <v>0</v>
      </c>
      <c r="AH11" s="138">
        <f t="shared" si="2"/>
        <v>0</v>
      </c>
      <c r="AI11" s="138">
        <f t="shared" si="2"/>
        <v>0</v>
      </c>
      <c r="AJ11" s="138">
        <f t="shared" si="2"/>
        <v>0</v>
      </c>
      <c r="AK11" s="138">
        <f t="shared" si="2"/>
        <v>0</v>
      </c>
      <c r="AL11" s="138">
        <f t="shared" si="2"/>
        <v>0</v>
      </c>
      <c r="AN11" s="138">
        <f>Rendicontazione!F59*Rendicontazione!I59</f>
        <v>0</v>
      </c>
    </row>
    <row r="12" spans="1:40" x14ac:dyDescent="0.25">
      <c r="A12" s="26">
        <v>2026</v>
      </c>
      <c r="D12">
        <v>0</v>
      </c>
      <c r="G12" t="s">
        <v>83</v>
      </c>
      <c r="H12" t="s">
        <v>83</v>
      </c>
      <c r="I12" t="s">
        <v>83</v>
      </c>
      <c r="O12">
        <v>11</v>
      </c>
      <c r="P12">
        <f>Rendicontazione!H60</f>
        <v>0</v>
      </c>
      <c r="Q12" s="25" t="s">
        <v>51</v>
      </c>
      <c r="R12" s="138">
        <f t="shared" si="3"/>
        <v>0</v>
      </c>
      <c r="S12" s="138">
        <f t="shared" si="2"/>
        <v>0</v>
      </c>
      <c r="T12" s="138">
        <f t="shared" si="2"/>
        <v>0</v>
      </c>
      <c r="U12" s="138">
        <f t="shared" si="2"/>
        <v>0</v>
      </c>
      <c r="V12" s="138">
        <f t="shared" si="2"/>
        <v>0</v>
      </c>
      <c r="W12" s="138">
        <f t="shared" si="2"/>
        <v>0</v>
      </c>
      <c r="X12" s="138">
        <f t="shared" si="2"/>
        <v>0</v>
      </c>
      <c r="Y12" s="138">
        <f t="shared" si="2"/>
        <v>0</v>
      </c>
      <c r="Z12" s="138">
        <f t="shared" si="2"/>
        <v>0</v>
      </c>
      <c r="AA12" s="138">
        <f t="shared" si="2"/>
        <v>0</v>
      </c>
      <c r="AB12" s="138">
        <f t="shared" si="2"/>
        <v>0</v>
      </c>
      <c r="AC12" s="138">
        <f t="shared" si="2"/>
        <v>0</v>
      </c>
      <c r="AD12" s="138">
        <f t="shared" si="2"/>
        <v>0</v>
      </c>
      <c r="AE12" s="138">
        <f t="shared" si="2"/>
        <v>0</v>
      </c>
      <c r="AF12" s="138">
        <f t="shared" si="2"/>
        <v>0</v>
      </c>
      <c r="AG12" s="138">
        <f t="shared" si="2"/>
        <v>0</v>
      </c>
      <c r="AH12" s="138">
        <f t="shared" si="2"/>
        <v>0</v>
      </c>
      <c r="AI12" s="138">
        <f t="shared" si="2"/>
        <v>0</v>
      </c>
      <c r="AJ12" s="138">
        <f t="shared" si="2"/>
        <v>0</v>
      </c>
      <c r="AK12" s="138">
        <f t="shared" si="2"/>
        <v>0</v>
      </c>
      <c r="AL12" s="138">
        <f t="shared" si="2"/>
        <v>0</v>
      </c>
      <c r="AN12" s="138">
        <f>Rendicontazione!F60*Rendicontazione!I60</f>
        <v>0</v>
      </c>
    </row>
    <row r="13" spans="1:40" x14ac:dyDescent="0.25">
      <c r="A13" s="26">
        <v>2027</v>
      </c>
      <c r="O13">
        <v>12</v>
      </c>
      <c r="P13">
        <f>Rendicontazione!H61</f>
        <v>0</v>
      </c>
      <c r="Q13" s="25" t="s">
        <v>51</v>
      </c>
      <c r="R13" s="138">
        <f t="shared" si="3"/>
        <v>0</v>
      </c>
      <c r="S13" s="138">
        <f t="shared" si="2"/>
        <v>0</v>
      </c>
      <c r="T13" s="138">
        <f t="shared" si="2"/>
        <v>0</v>
      </c>
      <c r="U13" s="138">
        <f t="shared" si="2"/>
        <v>0</v>
      </c>
      <c r="V13" s="138">
        <f t="shared" si="2"/>
        <v>0</v>
      </c>
      <c r="W13" s="138">
        <f t="shared" si="2"/>
        <v>0</v>
      </c>
      <c r="X13" s="138">
        <f t="shared" si="2"/>
        <v>0</v>
      </c>
      <c r="Y13" s="138">
        <f t="shared" si="2"/>
        <v>0</v>
      </c>
      <c r="Z13" s="138">
        <f t="shared" si="2"/>
        <v>0</v>
      </c>
      <c r="AA13" s="138">
        <f t="shared" si="2"/>
        <v>0</v>
      </c>
      <c r="AB13" s="138">
        <f t="shared" si="2"/>
        <v>0</v>
      </c>
      <c r="AC13" s="138">
        <f t="shared" si="2"/>
        <v>0</v>
      </c>
      <c r="AD13" s="138">
        <f t="shared" si="2"/>
        <v>0</v>
      </c>
      <c r="AE13" s="138">
        <f t="shared" si="2"/>
        <v>0</v>
      </c>
      <c r="AF13" s="138">
        <f t="shared" si="2"/>
        <v>0</v>
      </c>
      <c r="AG13" s="138">
        <f t="shared" si="2"/>
        <v>0</v>
      </c>
      <c r="AH13" s="138">
        <f t="shared" si="2"/>
        <v>0</v>
      </c>
      <c r="AI13" s="138">
        <f t="shared" si="2"/>
        <v>0</v>
      </c>
      <c r="AJ13" s="138">
        <f t="shared" si="2"/>
        <v>0</v>
      </c>
      <c r="AK13" s="138">
        <f t="shared" si="2"/>
        <v>0</v>
      </c>
      <c r="AL13" s="138">
        <f t="shared" si="2"/>
        <v>0</v>
      </c>
      <c r="AN13" s="138">
        <f>Rendicontazione!F61*Rendicontazione!I61</f>
        <v>0</v>
      </c>
    </row>
    <row r="14" spans="1:40" ht="15.75" thickBot="1" x14ac:dyDescent="0.3">
      <c r="A14" s="26">
        <v>2028</v>
      </c>
      <c r="E14" s="2" t="s">
        <v>84</v>
      </c>
      <c r="F14" s="2"/>
      <c r="O14">
        <v>13</v>
      </c>
      <c r="P14">
        <f>Rendicontazione!H62</f>
        <v>0</v>
      </c>
      <c r="Q14" s="25" t="s">
        <v>51</v>
      </c>
      <c r="R14" s="138">
        <f t="shared" si="3"/>
        <v>0</v>
      </c>
      <c r="S14" s="138">
        <f t="shared" si="2"/>
        <v>0</v>
      </c>
      <c r="T14" s="138">
        <f t="shared" si="2"/>
        <v>0</v>
      </c>
      <c r="U14" s="138">
        <f t="shared" si="2"/>
        <v>0</v>
      </c>
      <c r="V14" s="138">
        <f t="shared" si="2"/>
        <v>0</v>
      </c>
      <c r="W14" s="138">
        <f t="shared" si="2"/>
        <v>0</v>
      </c>
      <c r="X14" s="138">
        <f t="shared" si="2"/>
        <v>0</v>
      </c>
      <c r="Y14" s="138">
        <f t="shared" si="2"/>
        <v>0</v>
      </c>
      <c r="Z14" s="138">
        <f t="shared" si="2"/>
        <v>0</v>
      </c>
      <c r="AA14" s="138">
        <f t="shared" si="2"/>
        <v>0</v>
      </c>
      <c r="AB14" s="138">
        <f t="shared" si="2"/>
        <v>0</v>
      </c>
      <c r="AC14" s="138">
        <f t="shared" si="2"/>
        <v>0</v>
      </c>
      <c r="AD14" s="138">
        <f t="shared" si="2"/>
        <v>0</v>
      </c>
      <c r="AE14" s="138">
        <f t="shared" si="2"/>
        <v>0</v>
      </c>
      <c r="AF14" s="138">
        <f t="shared" si="2"/>
        <v>0</v>
      </c>
      <c r="AG14" s="138">
        <f t="shared" si="2"/>
        <v>0</v>
      </c>
      <c r="AH14" s="138">
        <f t="shared" ref="AH14:AL23" si="4">AH$1*VLOOKUP($P14,$E$17:$F$22,2,FALSE)</f>
        <v>0</v>
      </c>
      <c r="AI14" s="138">
        <f t="shared" si="4"/>
        <v>0</v>
      </c>
      <c r="AJ14" s="138">
        <f t="shared" si="4"/>
        <v>0</v>
      </c>
      <c r="AK14" s="138">
        <f t="shared" si="4"/>
        <v>0</v>
      </c>
      <c r="AL14" s="138">
        <f t="shared" si="4"/>
        <v>0</v>
      </c>
      <c r="AN14" s="138">
        <f>Rendicontazione!F62*Rendicontazione!I62</f>
        <v>0</v>
      </c>
    </row>
    <row r="15" spans="1:40" ht="15.75" thickBot="1" x14ac:dyDescent="0.3">
      <c r="E15" s="65">
        <f>INT((Rendicontazione!G27-100)/1100)+1</f>
        <v>0</v>
      </c>
      <c r="F15" s="66">
        <f>IF(AND(E15&gt;=1,E15&lt;10),E15,IF(E15&gt;=10,10,0))</f>
        <v>0</v>
      </c>
      <c r="O15">
        <v>14</v>
      </c>
      <c r="P15">
        <f>Rendicontazione!H63</f>
        <v>0</v>
      </c>
      <c r="Q15" s="25" t="s">
        <v>51</v>
      </c>
      <c r="R15" s="138">
        <f t="shared" si="3"/>
        <v>0</v>
      </c>
      <c r="S15" s="138">
        <f t="shared" si="3"/>
        <v>0</v>
      </c>
      <c r="T15" s="138">
        <f t="shared" si="3"/>
        <v>0</v>
      </c>
      <c r="U15" s="138">
        <f t="shared" si="3"/>
        <v>0</v>
      </c>
      <c r="V15" s="138">
        <f t="shared" si="3"/>
        <v>0</v>
      </c>
      <c r="W15" s="138">
        <f t="shared" si="3"/>
        <v>0</v>
      </c>
      <c r="X15" s="138">
        <f t="shared" si="3"/>
        <v>0</v>
      </c>
      <c r="Y15" s="138">
        <f t="shared" si="3"/>
        <v>0</v>
      </c>
      <c r="Z15" s="138">
        <f t="shared" si="3"/>
        <v>0</v>
      </c>
      <c r="AA15" s="138">
        <f t="shared" si="3"/>
        <v>0</v>
      </c>
      <c r="AB15" s="138">
        <f t="shared" si="3"/>
        <v>0</v>
      </c>
      <c r="AC15" s="138">
        <f t="shared" si="3"/>
        <v>0</v>
      </c>
      <c r="AD15" s="138">
        <f t="shared" si="3"/>
        <v>0</v>
      </c>
      <c r="AE15" s="138">
        <f t="shared" si="3"/>
        <v>0</v>
      </c>
      <c r="AF15" s="138">
        <f t="shared" si="3"/>
        <v>0</v>
      </c>
      <c r="AG15" s="138">
        <f t="shared" si="3"/>
        <v>0</v>
      </c>
      <c r="AH15" s="138">
        <f t="shared" si="4"/>
        <v>0</v>
      </c>
      <c r="AI15" s="138">
        <f t="shared" si="4"/>
        <v>0</v>
      </c>
      <c r="AJ15" s="138">
        <f t="shared" si="4"/>
        <v>0</v>
      </c>
      <c r="AK15" s="138">
        <f t="shared" si="4"/>
        <v>0</v>
      </c>
      <c r="AL15" s="138">
        <f t="shared" si="4"/>
        <v>0</v>
      </c>
      <c r="AN15" s="138">
        <f>Rendicontazione!F63*Rendicontazione!I63</f>
        <v>0</v>
      </c>
    </row>
    <row r="16" spans="1:40" x14ac:dyDescent="0.25">
      <c r="O16">
        <v>15</v>
      </c>
      <c r="P16">
        <f>Rendicontazione!H64</f>
        <v>0</v>
      </c>
      <c r="Q16" s="25" t="s">
        <v>51</v>
      </c>
      <c r="R16" s="138">
        <f t="shared" si="3"/>
        <v>0</v>
      </c>
      <c r="S16" s="138">
        <f t="shared" si="3"/>
        <v>0</v>
      </c>
      <c r="T16" s="138">
        <f t="shared" si="3"/>
        <v>0</v>
      </c>
      <c r="U16" s="138">
        <f t="shared" si="3"/>
        <v>0</v>
      </c>
      <c r="V16" s="138">
        <f t="shared" si="3"/>
        <v>0</v>
      </c>
      <c r="W16" s="138">
        <f t="shared" si="3"/>
        <v>0</v>
      </c>
      <c r="X16" s="138">
        <f t="shared" si="3"/>
        <v>0</v>
      </c>
      <c r="Y16" s="138">
        <f t="shared" si="3"/>
        <v>0</v>
      </c>
      <c r="Z16" s="138">
        <f t="shared" si="3"/>
        <v>0</v>
      </c>
      <c r="AA16" s="138">
        <f t="shared" si="3"/>
        <v>0</v>
      </c>
      <c r="AB16" s="138">
        <f t="shared" si="3"/>
        <v>0</v>
      </c>
      <c r="AC16" s="138">
        <f t="shared" si="3"/>
        <v>0</v>
      </c>
      <c r="AD16" s="138">
        <f t="shared" si="3"/>
        <v>0</v>
      </c>
      <c r="AE16" s="138">
        <f t="shared" si="3"/>
        <v>0</v>
      </c>
      <c r="AF16" s="138">
        <f t="shared" si="3"/>
        <v>0</v>
      </c>
      <c r="AG16" s="138">
        <f t="shared" si="3"/>
        <v>0</v>
      </c>
      <c r="AH16" s="138">
        <f t="shared" si="4"/>
        <v>0</v>
      </c>
      <c r="AI16" s="138">
        <f t="shared" si="4"/>
        <v>0</v>
      </c>
      <c r="AJ16" s="138">
        <f t="shared" si="4"/>
        <v>0</v>
      </c>
      <c r="AK16" s="138">
        <f t="shared" si="4"/>
        <v>0</v>
      </c>
      <c r="AL16" s="138">
        <f t="shared" si="4"/>
        <v>0</v>
      </c>
      <c r="AN16" s="138">
        <f>Rendicontazione!F64*Rendicontazione!I64</f>
        <v>0</v>
      </c>
    </row>
    <row r="17" spans="1:40" x14ac:dyDescent="0.25">
      <c r="E17">
        <v>0</v>
      </c>
      <c r="F17">
        <v>0</v>
      </c>
      <c r="O17">
        <v>16</v>
      </c>
      <c r="P17">
        <f>Rendicontazione!H65</f>
        <v>0</v>
      </c>
      <c r="Q17" s="25" t="s">
        <v>51</v>
      </c>
      <c r="R17" s="138">
        <f t="shared" si="3"/>
        <v>0</v>
      </c>
      <c r="S17" s="138">
        <f t="shared" si="3"/>
        <v>0</v>
      </c>
      <c r="T17" s="138">
        <f t="shared" si="3"/>
        <v>0</v>
      </c>
      <c r="U17" s="138">
        <f t="shared" si="3"/>
        <v>0</v>
      </c>
      <c r="V17" s="138">
        <f t="shared" si="3"/>
        <v>0</v>
      </c>
      <c r="W17" s="138">
        <f t="shared" si="3"/>
        <v>0</v>
      </c>
      <c r="X17" s="138">
        <f t="shared" si="3"/>
        <v>0</v>
      </c>
      <c r="Y17" s="138">
        <f t="shared" si="3"/>
        <v>0</v>
      </c>
      <c r="Z17" s="138">
        <f t="shared" si="3"/>
        <v>0</v>
      </c>
      <c r="AA17" s="138">
        <f t="shared" si="3"/>
        <v>0</v>
      </c>
      <c r="AB17" s="138">
        <f t="shared" si="3"/>
        <v>0</v>
      </c>
      <c r="AC17" s="138">
        <f t="shared" si="3"/>
        <v>0</v>
      </c>
      <c r="AD17" s="138">
        <f t="shared" si="3"/>
        <v>0</v>
      </c>
      <c r="AE17" s="138">
        <f t="shared" si="3"/>
        <v>0</v>
      </c>
      <c r="AF17" s="138">
        <f t="shared" si="3"/>
        <v>0</v>
      </c>
      <c r="AG17" s="138">
        <f t="shared" si="3"/>
        <v>0</v>
      </c>
      <c r="AH17" s="138">
        <f t="shared" si="4"/>
        <v>0</v>
      </c>
      <c r="AI17" s="138">
        <f t="shared" si="4"/>
        <v>0</v>
      </c>
      <c r="AJ17" s="138">
        <f t="shared" si="4"/>
        <v>0</v>
      </c>
      <c r="AK17" s="138">
        <f t="shared" si="4"/>
        <v>0</v>
      </c>
      <c r="AL17" s="138">
        <f t="shared" si="4"/>
        <v>0</v>
      </c>
      <c r="AN17" s="138">
        <f>Rendicontazione!F65*Rendicontazione!I65</f>
        <v>0</v>
      </c>
    </row>
    <row r="18" spans="1:40" x14ac:dyDescent="0.25">
      <c r="A18" s="554">
        <v>0</v>
      </c>
      <c r="E18" s="2" t="s">
        <v>51</v>
      </c>
      <c r="F18">
        <v>0</v>
      </c>
      <c r="I18" t="s">
        <v>51</v>
      </c>
      <c r="O18">
        <v>17</v>
      </c>
      <c r="P18">
        <f>Rendicontazione!H66</f>
        <v>0</v>
      </c>
      <c r="Q18" s="25" t="s">
        <v>51</v>
      </c>
      <c r="R18" s="138">
        <f t="shared" si="3"/>
        <v>0</v>
      </c>
      <c r="S18" s="138">
        <f t="shared" si="3"/>
        <v>0</v>
      </c>
      <c r="T18" s="138">
        <f t="shared" si="3"/>
        <v>0</v>
      </c>
      <c r="U18" s="138">
        <f t="shared" si="3"/>
        <v>0</v>
      </c>
      <c r="V18" s="138">
        <f t="shared" si="3"/>
        <v>0</v>
      </c>
      <c r="W18" s="138">
        <f t="shared" si="3"/>
        <v>0</v>
      </c>
      <c r="X18" s="138">
        <f t="shared" si="3"/>
        <v>0</v>
      </c>
      <c r="Y18" s="138">
        <f t="shared" si="3"/>
        <v>0</v>
      </c>
      <c r="Z18" s="138">
        <f t="shared" si="3"/>
        <v>0</v>
      </c>
      <c r="AA18" s="138">
        <f t="shared" si="3"/>
        <v>0</v>
      </c>
      <c r="AB18" s="138">
        <f t="shared" si="3"/>
        <v>0</v>
      </c>
      <c r="AC18" s="138">
        <f t="shared" si="3"/>
        <v>0</v>
      </c>
      <c r="AD18" s="138">
        <f t="shared" si="3"/>
        <v>0</v>
      </c>
      <c r="AE18" s="138">
        <f t="shared" si="3"/>
        <v>0</v>
      </c>
      <c r="AF18" s="138">
        <f t="shared" si="3"/>
        <v>0</v>
      </c>
      <c r="AG18" s="138">
        <f t="shared" si="3"/>
        <v>0</v>
      </c>
      <c r="AH18" s="138">
        <f t="shared" si="4"/>
        <v>0</v>
      </c>
      <c r="AI18" s="138">
        <f t="shared" si="4"/>
        <v>0</v>
      </c>
      <c r="AJ18" s="138">
        <f t="shared" si="4"/>
        <v>0</v>
      </c>
      <c r="AK18" s="138">
        <f t="shared" si="4"/>
        <v>0</v>
      </c>
      <c r="AL18" s="138">
        <f t="shared" si="4"/>
        <v>0</v>
      </c>
      <c r="AN18" s="138">
        <f>Rendicontazione!F66*Rendicontazione!I66</f>
        <v>0</v>
      </c>
    </row>
    <row r="19" spans="1:40" x14ac:dyDescent="0.25">
      <c r="A19" s="554">
        <v>0.2</v>
      </c>
      <c r="E19" s="137" t="s">
        <v>155</v>
      </c>
      <c r="F19">
        <v>1</v>
      </c>
      <c r="I19" t="s">
        <v>275</v>
      </c>
      <c r="O19">
        <v>18</v>
      </c>
      <c r="P19">
        <f>Rendicontazione!H67</f>
        <v>0</v>
      </c>
      <c r="Q19" s="25" t="s">
        <v>51</v>
      </c>
      <c r="R19" s="138">
        <f t="shared" si="3"/>
        <v>0</v>
      </c>
      <c r="S19" s="138">
        <f t="shared" si="3"/>
        <v>0</v>
      </c>
      <c r="T19" s="138">
        <f t="shared" si="3"/>
        <v>0</v>
      </c>
      <c r="U19" s="138">
        <f t="shared" si="3"/>
        <v>0</v>
      </c>
      <c r="V19" s="138">
        <f t="shared" si="3"/>
        <v>0</v>
      </c>
      <c r="W19" s="138">
        <f t="shared" si="3"/>
        <v>0</v>
      </c>
      <c r="X19" s="138">
        <f t="shared" si="3"/>
        <v>0</v>
      </c>
      <c r="Y19" s="138">
        <f t="shared" si="3"/>
        <v>0</v>
      </c>
      <c r="Z19" s="138">
        <f t="shared" si="3"/>
        <v>0</v>
      </c>
      <c r="AA19" s="138">
        <f t="shared" si="3"/>
        <v>0</v>
      </c>
      <c r="AB19" s="138">
        <f t="shared" si="3"/>
        <v>0</v>
      </c>
      <c r="AC19" s="138">
        <f t="shared" si="3"/>
        <v>0</v>
      </c>
      <c r="AD19" s="138">
        <f t="shared" si="3"/>
        <v>0</v>
      </c>
      <c r="AE19" s="138">
        <f t="shared" si="3"/>
        <v>0</v>
      </c>
      <c r="AF19" s="138">
        <f t="shared" si="3"/>
        <v>0</v>
      </c>
      <c r="AG19" s="138">
        <f t="shared" si="3"/>
        <v>0</v>
      </c>
      <c r="AH19" s="138">
        <f t="shared" si="4"/>
        <v>0</v>
      </c>
      <c r="AI19" s="138">
        <f t="shared" si="4"/>
        <v>0</v>
      </c>
      <c r="AJ19" s="138">
        <f t="shared" si="4"/>
        <v>0</v>
      </c>
      <c r="AK19" s="138">
        <f t="shared" si="4"/>
        <v>0</v>
      </c>
      <c r="AL19" s="138">
        <f t="shared" si="4"/>
        <v>0</v>
      </c>
      <c r="AN19" s="138">
        <f>Rendicontazione!F67*Rendicontazione!I67</f>
        <v>0</v>
      </c>
    </row>
    <row r="20" spans="1:40" x14ac:dyDescent="0.25">
      <c r="A20" s="554">
        <v>0.4</v>
      </c>
      <c r="E20" s="137" t="s">
        <v>156</v>
      </c>
      <c r="F20">
        <v>1</v>
      </c>
      <c r="I20" t="s">
        <v>274</v>
      </c>
      <c r="O20">
        <v>19</v>
      </c>
      <c r="P20">
        <f>Rendicontazione!H68</f>
        <v>0</v>
      </c>
      <c r="Q20" s="25" t="s">
        <v>51</v>
      </c>
      <c r="R20" s="138">
        <f t="shared" si="3"/>
        <v>0</v>
      </c>
      <c r="S20" s="138">
        <f t="shared" si="3"/>
        <v>0</v>
      </c>
      <c r="T20" s="138">
        <f t="shared" si="3"/>
        <v>0</v>
      </c>
      <c r="U20" s="138">
        <f t="shared" si="3"/>
        <v>0</v>
      </c>
      <c r="V20" s="138">
        <f t="shared" si="3"/>
        <v>0</v>
      </c>
      <c r="W20" s="138">
        <f t="shared" si="3"/>
        <v>0</v>
      </c>
      <c r="X20" s="138">
        <f t="shared" si="3"/>
        <v>0</v>
      </c>
      <c r="Y20" s="138">
        <f t="shared" si="3"/>
        <v>0</v>
      </c>
      <c r="Z20" s="138">
        <f t="shared" si="3"/>
        <v>0</v>
      </c>
      <c r="AA20" s="138">
        <f t="shared" si="3"/>
        <v>0</v>
      </c>
      <c r="AB20" s="138">
        <f t="shared" si="3"/>
        <v>0</v>
      </c>
      <c r="AC20" s="138">
        <f t="shared" si="3"/>
        <v>0</v>
      </c>
      <c r="AD20" s="138">
        <f t="shared" si="3"/>
        <v>0</v>
      </c>
      <c r="AE20" s="138">
        <f t="shared" si="3"/>
        <v>0</v>
      </c>
      <c r="AF20" s="138">
        <f t="shared" si="3"/>
        <v>0</v>
      </c>
      <c r="AG20" s="138">
        <f t="shared" si="3"/>
        <v>0</v>
      </c>
      <c r="AH20" s="138">
        <f t="shared" si="4"/>
        <v>0</v>
      </c>
      <c r="AI20" s="138">
        <f t="shared" si="4"/>
        <v>0</v>
      </c>
      <c r="AJ20" s="138">
        <f t="shared" si="4"/>
        <v>0</v>
      </c>
      <c r="AK20" s="138">
        <f t="shared" si="4"/>
        <v>0</v>
      </c>
      <c r="AL20" s="138">
        <f t="shared" si="4"/>
        <v>0</v>
      </c>
      <c r="AN20" s="138">
        <f>Rendicontazione!F68*Rendicontazione!I68</f>
        <v>0</v>
      </c>
    </row>
    <row r="21" spans="1:40" x14ac:dyDescent="0.25">
      <c r="A21" s="554">
        <v>0.6</v>
      </c>
      <c r="E21" s="137" t="s">
        <v>157</v>
      </c>
      <c r="F21">
        <v>1</v>
      </c>
      <c r="O21">
        <v>20</v>
      </c>
      <c r="P21">
        <f>Rendicontazione!H69</f>
        <v>0</v>
      </c>
      <c r="Q21" s="25" t="s">
        <v>51</v>
      </c>
      <c r="R21" s="138">
        <f t="shared" si="3"/>
        <v>0</v>
      </c>
      <c r="S21" s="138">
        <f t="shared" si="3"/>
        <v>0</v>
      </c>
      <c r="T21" s="138">
        <f t="shared" si="3"/>
        <v>0</v>
      </c>
      <c r="U21" s="138">
        <f t="shared" si="3"/>
        <v>0</v>
      </c>
      <c r="V21" s="138">
        <f t="shared" si="3"/>
        <v>0</v>
      </c>
      <c r="W21" s="138">
        <f t="shared" si="3"/>
        <v>0</v>
      </c>
      <c r="X21" s="138">
        <f t="shared" si="3"/>
        <v>0</v>
      </c>
      <c r="Y21" s="138">
        <f t="shared" si="3"/>
        <v>0</v>
      </c>
      <c r="Z21" s="138">
        <f t="shared" si="3"/>
        <v>0</v>
      </c>
      <c r="AA21" s="138">
        <f t="shared" si="3"/>
        <v>0</v>
      </c>
      <c r="AB21" s="138">
        <f t="shared" si="3"/>
        <v>0</v>
      </c>
      <c r="AC21" s="138">
        <f t="shared" si="3"/>
        <v>0</v>
      </c>
      <c r="AD21" s="138">
        <f t="shared" si="3"/>
        <v>0</v>
      </c>
      <c r="AE21" s="138">
        <f t="shared" si="3"/>
        <v>0</v>
      </c>
      <c r="AF21" s="138">
        <f t="shared" si="3"/>
        <v>0</v>
      </c>
      <c r="AG21" s="138">
        <f t="shared" si="3"/>
        <v>0</v>
      </c>
      <c r="AH21" s="138">
        <f t="shared" si="4"/>
        <v>0</v>
      </c>
      <c r="AI21" s="138">
        <f t="shared" si="4"/>
        <v>0</v>
      </c>
      <c r="AJ21" s="138">
        <f t="shared" si="4"/>
        <v>0</v>
      </c>
      <c r="AK21" s="138">
        <f t="shared" si="4"/>
        <v>0</v>
      </c>
      <c r="AL21" s="138">
        <f t="shared" si="4"/>
        <v>0</v>
      </c>
      <c r="AN21" s="138">
        <f>Rendicontazione!F69*Rendicontazione!I69</f>
        <v>0</v>
      </c>
    </row>
    <row r="22" spans="1:40" x14ac:dyDescent="0.25">
      <c r="A22" s="554">
        <v>0.8</v>
      </c>
      <c r="E22" s="137" t="s">
        <v>158</v>
      </c>
      <c r="F22">
        <v>0</v>
      </c>
      <c r="O22">
        <v>21</v>
      </c>
      <c r="P22">
        <f>Rendicontazione!H70</f>
        <v>0</v>
      </c>
      <c r="Q22" s="25" t="s">
        <v>51</v>
      </c>
      <c r="R22" s="138">
        <f t="shared" si="3"/>
        <v>0</v>
      </c>
      <c r="S22" s="138">
        <f t="shared" si="3"/>
        <v>0</v>
      </c>
      <c r="T22" s="138">
        <f t="shared" si="3"/>
        <v>0</v>
      </c>
      <c r="U22" s="138">
        <f t="shared" si="3"/>
        <v>0</v>
      </c>
      <c r="V22" s="138">
        <f t="shared" si="3"/>
        <v>0</v>
      </c>
      <c r="W22" s="138">
        <f t="shared" si="3"/>
        <v>0</v>
      </c>
      <c r="X22" s="138">
        <f t="shared" si="3"/>
        <v>0</v>
      </c>
      <c r="Y22" s="138">
        <f t="shared" si="3"/>
        <v>0</v>
      </c>
      <c r="Z22" s="138">
        <f t="shared" si="3"/>
        <v>0</v>
      </c>
      <c r="AA22" s="138">
        <f t="shared" si="3"/>
        <v>0</v>
      </c>
      <c r="AB22" s="138">
        <f t="shared" si="3"/>
        <v>0</v>
      </c>
      <c r="AC22" s="138">
        <f t="shared" si="3"/>
        <v>0</v>
      </c>
      <c r="AD22" s="138">
        <f t="shared" si="3"/>
        <v>0</v>
      </c>
      <c r="AE22" s="138">
        <f t="shared" si="3"/>
        <v>0</v>
      </c>
      <c r="AF22" s="138">
        <f t="shared" si="3"/>
        <v>0</v>
      </c>
      <c r="AG22" s="138">
        <f t="shared" si="3"/>
        <v>0</v>
      </c>
      <c r="AH22" s="138">
        <f t="shared" si="4"/>
        <v>0</v>
      </c>
      <c r="AI22" s="138">
        <f t="shared" si="4"/>
        <v>0</v>
      </c>
      <c r="AJ22" s="138">
        <f t="shared" si="4"/>
        <v>0</v>
      </c>
      <c r="AK22" s="138">
        <f t="shared" si="4"/>
        <v>0</v>
      </c>
      <c r="AL22" s="138">
        <f t="shared" si="4"/>
        <v>0</v>
      </c>
      <c r="AN22" s="138">
        <f>Rendicontazione!F70*Rendicontazione!I70</f>
        <v>0</v>
      </c>
    </row>
    <row r="23" spans="1:40" x14ac:dyDescent="0.25">
      <c r="A23" s="554">
        <v>1</v>
      </c>
      <c r="O23">
        <v>22</v>
      </c>
      <c r="P23">
        <f>Rendicontazione!H71</f>
        <v>0</v>
      </c>
      <c r="Q23" s="25" t="s">
        <v>51</v>
      </c>
      <c r="R23" s="138">
        <f t="shared" si="3"/>
        <v>0</v>
      </c>
      <c r="S23" s="138">
        <f t="shared" si="3"/>
        <v>0</v>
      </c>
      <c r="T23" s="138">
        <f t="shared" si="3"/>
        <v>0</v>
      </c>
      <c r="U23" s="138">
        <f t="shared" si="3"/>
        <v>0</v>
      </c>
      <c r="V23" s="138">
        <f t="shared" si="3"/>
        <v>0</v>
      </c>
      <c r="W23" s="138">
        <f t="shared" si="3"/>
        <v>0</v>
      </c>
      <c r="X23" s="138">
        <f t="shared" si="3"/>
        <v>0</v>
      </c>
      <c r="Y23" s="138">
        <f t="shared" si="3"/>
        <v>0</v>
      </c>
      <c r="Z23" s="138">
        <f t="shared" si="3"/>
        <v>0</v>
      </c>
      <c r="AA23" s="138">
        <f t="shared" si="3"/>
        <v>0</v>
      </c>
      <c r="AB23" s="138">
        <f t="shared" si="3"/>
        <v>0</v>
      </c>
      <c r="AC23" s="138">
        <f t="shared" si="3"/>
        <v>0</v>
      </c>
      <c r="AD23" s="138">
        <f t="shared" si="3"/>
        <v>0</v>
      </c>
      <c r="AE23" s="138">
        <f t="shared" si="3"/>
        <v>0</v>
      </c>
      <c r="AF23" s="138">
        <f t="shared" si="3"/>
        <v>0</v>
      </c>
      <c r="AG23" s="138">
        <f t="shared" si="3"/>
        <v>0</v>
      </c>
      <c r="AH23" s="138">
        <f t="shared" si="4"/>
        <v>0</v>
      </c>
      <c r="AI23" s="138">
        <f t="shared" si="4"/>
        <v>0</v>
      </c>
      <c r="AJ23" s="138">
        <f t="shared" si="4"/>
        <v>0</v>
      </c>
      <c r="AK23" s="138">
        <f t="shared" si="4"/>
        <v>0</v>
      </c>
      <c r="AL23" s="138">
        <f t="shared" si="4"/>
        <v>0</v>
      </c>
      <c r="AN23" s="138">
        <f>Rendicontazione!F71*Rendicontazione!I71</f>
        <v>0</v>
      </c>
    </row>
    <row r="24" spans="1:40" x14ac:dyDescent="0.25">
      <c r="E24" s="992" t="s">
        <v>248</v>
      </c>
      <c r="F24" s="992"/>
      <c r="G24" s="992"/>
      <c r="H24" s="992"/>
      <c r="I24" s="992"/>
      <c r="J24" s="992"/>
    </row>
    <row r="25" spans="1:40" x14ac:dyDescent="0.25">
      <c r="E25" s="137" t="s">
        <v>168</v>
      </c>
      <c r="F25" s="134">
        <v>0.75</v>
      </c>
    </row>
    <row r="26" spans="1:40" x14ac:dyDescent="0.25">
      <c r="E26" s="137" t="s">
        <v>169</v>
      </c>
      <c r="F26" s="134">
        <v>0.75</v>
      </c>
      <c r="O26">
        <v>1</v>
      </c>
      <c r="P26">
        <f>Rendicontazione!H73</f>
        <v>0</v>
      </c>
      <c r="Q26" s="25" t="s">
        <v>51</v>
      </c>
      <c r="R26" s="138">
        <f>R$1*VLOOKUP($P26,$E$17:$F$22,2,FALSE)</f>
        <v>0</v>
      </c>
      <c r="S26" s="138">
        <f t="shared" ref="S26:AL32" si="5">S$1*VLOOKUP($P26,$E$17:$F$22,2,FALSE)</f>
        <v>0</v>
      </c>
      <c r="T26" s="138">
        <f t="shared" si="5"/>
        <v>0</v>
      </c>
      <c r="U26" s="138">
        <f t="shared" si="5"/>
        <v>0</v>
      </c>
      <c r="V26" s="138">
        <f t="shared" si="5"/>
        <v>0</v>
      </c>
      <c r="W26" s="138">
        <f t="shared" si="5"/>
        <v>0</v>
      </c>
      <c r="X26" s="138">
        <f t="shared" si="5"/>
        <v>0</v>
      </c>
      <c r="Y26" s="138">
        <f t="shared" si="5"/>
        <v>0</v>
      </c>
      <c r="Z26" s="138">
        <f t="shared" si="5"/>
        <v>0</v>
      </c>
      <c r="AA26" s="138">
        <f t="shared" si="5"/>
        <v>0</v>
      </c>
      <c r="AB26" s="138">
        <f t="shared" si="5"/>
        <v>0</v>
      </c>
      <c r="AC26" s="138">
        <f t="shared" si="5"/>
        <v>0</v>
      </c>
      <c r="AD26" s="138">
        <f t="shared" si="5"/>
        <v>0</v>
      </c>
      <c r="AE26" s="138">
        <f t="shared" si="5"/>
        <v>0</v>
      </c>
      <c r="AF26" s="138">
        <f t="shared" si="5"/>
        <v>0</v>
      </c>
      <c r="AG26" s="138">
        <f t="shared" si="5"/>
        <v>0</v>
      </c>
      <c r="AH26" s="138">
        <f t="shared" si="5"/>
        <v>0</v>
      </c>
      <c r="AI26" s="138">
        <f t="shared" si="5"/>
        <v>0</v>
      </c>
      <c r="AJ26" s="138">
        <f t="shared" si="5"/>
        <v>0</v>
      </c>
      <c r="AK26" s="138">
        <f t="shared" si="5"/>
        <v>0</v>
      </c>
      <c r="AL26" s="138">
        <f t="shared" si="5"/>
        <v>0</v>
      </c>
      <c r="AN26" s="138">
        <f>Rendicontazione!F73*Rendicontazione!I73</f>
        <v>0</v>
      </c>
    </row>
    <row r="27" spans="1:40" x14ac:dyDescent="0.25">
      <c r="O27">
        <v>2</v>
      </c>
      <c r="P27">
        <f>Rendicontazione!H74</f>
        <v>0</v>
      </c>
      <c r="Q27" s="25" t="s">
        <v>51</v>
      </c>
      <c r="R27" s="138">
        <f t="shared" ref="R27:R32" si="6">R$1*VLOOKUP($P27,$E$17:$F$22,2,FALSE)</f>
        <v>0</v>
      </c>
      <c r="S27" s="138">
        <f t="shared" si="5"/>
        <v>0</v>
      </c>
      <c r="T27" s="138">
        <f t="shared" si="5"/>
        <v>0</v>
      </c>
      <c r="U27" s="138">
        <f t="shared" si="5"/>
        <v>0</v>
      </c>
      <c r="V27" s="138">
        <f t="shared" si="5"/>
        <v>0</v>
      </c>
      <c r="W27" s="138">
        <f t="shared" si="5"/>
        <v>0</v>
      </c>
      <c r="X27" s="138">
        <f t="shared" si="5"/>
        <v>0</v>
      </c>
      <c r="Y27" s="138">
        <f t="shared" si="5"/>
        <v>0</v>
      </c>
      <c r="Z27" s="138">
        <f t="shared" si="5"/>
        <v>0</v>
      </c>
      <c r="AA27" s="138">
        <f t="shared" si="5"/>
        <v>0</v>
      </c>
      <c r="AB27" s="138">
        <f t="shared" si="5"/>
        <v>0</v>
      </c>
      <c r="AC27" s="138">
        <f t="shared" si="5"/>
        <v>0</v>
      </c>
      <c r="AD27" s="138">
        <f t="shared" si="5"/>
        <v>0</v>
      </c>
      <c r="AE27" s="138">
        <f t="shared" si="5"/>
        <v>0</v>
      </c>
      <c r="AF27" s="138">
        <f t="shared" si="5"/>
        <v>0</v>
      </c>
      <c r="AG27" s="138">
        <f t="shared" si="5"/>
        <v>0</v>
      </c>
      <c r="AH27" s="138">
        <f t="shared" si="5"/>
        <v>0</v>
      </c>
      <c r="AI27" s="138">
        <f t="shared" si="5"/>
        <v>0</v>
      </c>
      <c r="AJ27" s="138">
        <f t="shared" si="5"/>
        <v>0</v>
      </c>
      <c r="AK27" s="138">
        <f t="shared" si="5"/>
        <v>0</v>
      </c>
      <c r="AL27" s="138">
        <f t="shared" si="5"/>
        <v>0</v>
      </c>
      <c r="AN27" s="138">
        <f>Rendicontazione!F74*Rendicontazione!I74</f>
        <v>0</v>
      </c>
    </row>
    <row r="28" spans="1:40" x14ac:dyDescent="0.25">
      <c r="I28">
        <v>0.75</v>
      </c>
      <c r="O28">
        <v>3</v>
      </c>
      <c r="P28">
        <f>Rendicontazione!H75</f>
        <v>0</v>
      </c>
      <c r="Q28" s="25" t="s">
        <v>51</v>
      </c>
      <c r="R28" s="138">
        <f t="shared" si="6"/>
        <v>0</v>
      </c>
      <c r="S28" s="138">
        <f t="shared" si="5"/>
        <v>0</v>
      </c>
      <c r="T28" s="138">
        <f t="shared" si="5"/>
        <v>0</v>
      </c>
      <c r="U28" s="138">
        <f t="shared" si="5"/>
        <v>0</v>
      </c>
      <c r="V28" s="138">
        <f t="shared" si="5"/>
        <v>0</v>
      </c>
      <c r="W28" s="138">
        <f t="shared" si="5"/>
        <v>0</v>
      </c>
      <c r="X28" s="138">
        <f t="shared" si="5"/>
        <v>0</v>
      </c>
      <c r="Y28" s="138">
        <f t="shared" si="5"/>
        <v>0</v>
      </c>
      <c r="Z28" s="138">
        <f t="shared" si="5"/>
        <v>0</v>
      </c>
      <c r="AA28" s="138">
        <f t="shared" si="5"/>
        <v>0</v>
      </c>
      <c r="AB28" s="138">
        <f t="shared" si="5"/>
        <v>0</v>
      </c>
      <c r="AC28" s="138">
        <f t="shared" si="5"/>
        <v>0</v>
      </c>
      <c r="AD28" s="138">
        <f t="shared" si="5"/>
        <v>0</v>
      </c>
      <c r="AE28" s="138">
        <f t="shared" si="5"/>
        <v>0</v>
      </c>
      <c r="AF28" s="138">
        <f t="shared" si="5"/>
        <v>0</v>
      </c>
      <c r="AG28" s="138">
        <f t="shared" si="5"/>
        <v>0</v>
      </c>
      <c r="AH28" s="138">
        <f t="shared" si="5"/>
        <v>0</v>
      </c>
      <c r="AI28" s="138">
        <f t="shared" si="5"/>
        <v>0</v>
      </c>
      <c r="AJ28" s="138">
        <f t="shared" si="5"/>
        <v>0</v>
      </c>
      <c r="AK28" s="138">
        <f t="shared" si="5"/>
        <v>0</v>
      </c>
      <c r="AL28" s="138">
        <f t="shared" si="5"/>
        <v>0</v>
      </c>
      <c r="AN28" s="138">
        <f>Rendicontazione!F75*Rendicontazione!I75</f>
        <v>0</v>
      </c>
    </row>
    <row r="29" spans="1:40" x14ac:dyDescent="0.25">
      <c r="E29" s="989" t="s">
        <v>170</v>
      </c>
      <c r="F29" s="989"/>
      <c r="G29" s="43" t="s">
        <v>171</v>
      </c>
      <c r="H29">
        <f>Rendicontazione!K32</f>
        <v>0</v>
      </c>
      <c r="O29">
        <v>4</v>
      </c>
      <c r="P29">
        <f>Rendicontazione!H76</f>
        <v>0</v>
      </c>
      <c r="Q29" s="25" t="s">
        <v>51</v>
      </c>
      <c r="R29" s="138">
        <f t="shared" si="6"/>
        <v>0</v>
      </c>
      <c r="S29" s="138">
        <f t="shared" si="5"/>
        <v>0</v>
      </c>
      <c r="T29" s="138">
        <f t="shared" si="5"/>
        <v>0</v>
      </c>
      <c r="U29" s="138">
        <f t="shared" si="5"/>
        <v>0</v>
      </c>
      <c r="V29" s="138">
        <f t="shared" si="5"/>
        <v>0</v>
      </c>
      <c r="W29" s="138">
        <f t="shared" si="5"/>
        <v>0</v>
      </c>
      <c r="X29" s="138">
        <f t="shared" si="5"/>
        <v>0</v>
      </c>
      <c r="Y29" s="138">
        <f t="shared" si="5"/>
        <v>0</v>
      </c>
      <c r="Z29" s="138">
        <f t="shared" si="5"/>
        <v>0</v>
      </c>
      <c r="AA29" s="138">
        <f t="shared" si="5"/>
        <v>0</v>
      </c>
      <c r="AB29" s="138">
        <f t="shared" si="5"/>
        <v>0</v>
      </c>
      <c r="AC29" s="138">
        <f t="shared" si="5"/>
        <v>0</v>
      </c>
      <c r="AD29" s="138">
        <f t="shared" si="5"/>
        <v>0</v>
      </c>
      <c r="AE29" s="138">
        <f t="shared" si="5"/>
        <v>0</v>
      </c>
      <c r="AF29" s="138">
        <f t="shared" si="5"/>
        <v>0</v>
      </c>
      <c r="AG29" s="138">
        <f t="shared" si="5"/>
        <v>0</v>
      </c>
      <c r="AH29" s="138">
        <f t="shared" si="5"/>
        <v>0</v>
      </c>
      <c r="AI29" s="138">
        <f t="shared" si="5"/>
        <v>0</v>
      </c>
      <c r="AJ29" s="138">
        <f t="shared" si="5"/>
        <v>0</v>
      </c>
      <c r="AK29" s="138">
        <f t="shared" si="5"/>
        <v>0</v>
      </c>
      <c r="AL29" s="138">
        <f t="shared" si="5"/>
        <v>0</v>
      </c>
      <c r="AN29" s="138">
        <f>Rendicontazione!F76*Rendicontazione!I76</f>
        <v>0</v>
      </c>
    </row>
    <row r="30" spans="1:40" x14ac:dyDescent="0.25">
      <c r="E30" s="989" t="s">
        <v>173</v>
      </c>
      <c r="F30" s="989"/>
      <c r="G30" s="177" t="s">
        <v>32</v>
      </c>
      <c r="H30">
        <f>Rendicontazione!K33</f>
        <v>0</v>
      </c>
      <c r="O30">
        <v>5</v>
      </c>
      <c r="P30">
        <f>Rendicontazione!H77</f>
        <v>0</v>
      </c>
      <c r="Q30" s="25" t="s">
        <v>51</v>
      </c>
      <c r="R30" s="138">
        <f t="shared" si="6"/>
        <v>0</v>
      </c>
      <c r="S30" s="138">
        <f t="shared" si="5"/>
        <v>0</v>
      </c>
      <c r="T30" s="138">
        <f t="shared" si="5"/>
        <v>0</v>
      </c>
      <c r="U30" s="138">
        <f t="shared" si="5"/>
        <v>0</v>
      </c>
      <c r="V30" s="138">
        <f t="shared" si="5"/>
        <v>0</v>
      </c>
      <c r="W30" s="138">
        <f t="shared" si="5"/>
        <v>0</v>
      </c>
      <c r="X30" s="138">
        <f t="shared" si="5"/>
        <v>0</v>
      </c>
      <c r="Y30" s="138">
        <f t="shared" si="5"/>
        <v>0</v>
      </c>
      <c r="Z30" s="138">
        <f t="shared" si="5"/>
        <v>0</v>
      </c>
      <c r="AA30" s="138">
        <f t="shared" si="5"/>
        <v>0</v>
      </c>
      <c r="AB30" s="138">
        <f t="shared" si="5"/>
        <v>0</v>
      </c>
      <c r="AC30" s="138">
        <f t="shared" si="5"/>
        <v>0</v>
      </c>
      <c r="AD30" s="138">
        <f t="shared" si="5"/>
        <v>0</v>
      </c>
      <c r="AE30" s="138">
        <f t="shared" si="5"/>
        <v>0</v>
      </c>
      <c r="AF30" s="138">
        <f t="shared" si="5"/>
        <v>0</v>
      </c>
      <c r="AG30" s="138">
        <f t="shared" si="5"/>
        <v>0</v>
      </c>
      <c r="AH30" s="138">
        <f t="shared" si="5"/>
        <v>0</v>
      </c>
      <c r="AI30" s="138">
        <f t="shared" si="5"/>
        <v>0</v>
      </c>
      <c r="AJ30" s="138">
        <f t="shared" si="5"/>
        <v>0</v>
      </c>
      <c r="AK30" s="138">
        <f t="shared" si="5"/>
        <v>0</v>
      </c>
      <c r="AL30" s="138">
        <f t="shared" si="5"/>
        <v>0</v>
      </c>
      <c r="AN30" s="138">
        <f>Rendicontazione!F77*Rendicontazione!I77</f>
        <v>0</v>
      </c>
    </row>
    <row r="31" spans="1:40" x14ac:dyDescent="0.25">
      <c r="E31" s="989" t="s">
        <v>163</v>
      </c>
      <c r="F31" s="989"/>
      <c r="G31" s="177" t="s">
        <v>27</v>
      </c>
      <c r="H31">
        <f>Rendicontazione!K34</f>
        <v>0</v>
      </c>
      <c r="I31">
        <f>IFERROR(H31/(H30*9.6),0)</f>
        <v>0</v>
      </c>
      <c r="O31">
        <v>6</v>
      </c>
      <c r="P31">
        <f>Rendicontazione!H78</f>
        <v>0</v>
      </c>
      <c r="Q31" s="25" t="s">
        <v>51</v>
      </c>
      <c r="R31" s="138">
        <f t="shared" si="6"/>
        <v>0</v>
      </c>
      <c r="S31" s="138">
        <f t="shared" si="5"/>
        <v>0</v>
      </c>
      <c r="T31" s="138">
        <f t="shared" si="5"/>
        <v>0</v>
      </c>
      <c r="U31" s="138">
        <f t="shared" si="5"/>
        <v>0</v>
      </c>
      <c r="V31" s="138">
        <f t="shared" si="5"/>
        <v>0</v>
      </c>
      <c r="W31" s="138">
        <f t="shared" si="5"/>
        <v>0</v>
      </c>
      <c r="X31" s="138">
        <f t="shared" si="5"/>
        <v>0</v>
      </c>
      <c r="Y31" s="138">
        <f t="shared" si="5"/>
        <v>0</v>
      </c>
      <c r="Z31" s="138">
        <f t="shared" si="5"/>
        <v>0</v>
      </c>
      <c r="AA31" s="138">
        <f t="shared" si="5"/>
        <v>0</v>
      </c>
      <c r="AB31" s="138">
        <f t="shared" si="5"/>
        <v>0</v>
      </c>
      <c r="AC31" s="138">
        <f t="shared" si="5"/>
        <v>0</v>
      </c>
      <c r="AD31" s="138">
        <f t="shared" si="5"/>
        <v>0</v>
      </c>
      <c r="AE31" s="138">
        <f t="shared" si="5"/>
        <v>0</v>
      </c>
      <c r="AF31" s="138">
        <f t="shared" si="5"/>
        <v>0</v>
      </c>
      <c r="AG31" s="138">
        <f t="shared" si="5"/>
        <v>0</v>
      </c>
      <c r="AH31" s="138">
        <f t="shared" si="5"/>
        <v>0</v>
      </c>
      <c r="AI31" s="138">
        <f t="shared" si="5"/>
        <v>0</v>
      </c>
      <c r="AJ31" s="138">
        <f t="shared" si="5"/>
        <v>0</v>
      </c>
      <c r="AK31" s="138">
        <f t="shared" si="5"/>
        <v>0</v>
      </c>
      <c r="AL31" s="138">
        <f t="shared" si="5"/>
        <v>0</v>
      </c>
      <c r="AN31" s="138">
        <f>Rendicontazione!F78*Rendicontazione!I78</f>
        <v>0</v>
      </c>
    </row>
    <row r="32" spans="1:40" x14ac:dyDescent="0.25">
      <c r="E32" s="989" t="s">
        <v>166</v>
      </c>
      <c r="F32" s="989"/>
      <c r="G32" s="177" t="s">
        <v>167</v>
      </c>
      <c r="H32">
        <f>Rendicontazione!K35</f>
        <v>0</v>
      </c>
      <c r="O32">
        <v>7</v>
      </c>
      <c r="P32">
        <f>Rendicontazione!H79</f>
        <v>0</v>
      </c>
      <c r="Q32" s="25" t="s">
        <v>51</v>
      </c>
      <c r="R32" s="138">
        <f t="shared" si="6"/>
        <v>0</v>
      </c>
      <c r="S32" s="138">
        <f t="shared" si="5"/>
        <v>0</v>
      </c>
      <c r="T32" s="138">
        <f t="shared" si="5"/>
        <v>0</v>
      </c>
      <c r="U32" s="138">
        <f t="shared" si="5"/>
        <v>0</v>
      </c>
      <c r="V32" s="138">
        <f t="shared" si="5"/>
        <v>0</v>
      </c>
      <c r="W32" s="138">
        <f t="shared" si="5"/>
        <v>0</v>
      </c>
      <c r="X32" s="138">
        <f t="shared" si="5"/>
        <v>0</v>
      </c>
      <c r="Y32" s="138">
        <f t="shared" si="5"/>
        <v>0</v>
      </c>
      <c r="Z32" s="138">
        <f t="shared" si="5"/>
        <v>0</v>
      </c>
      <c r="AA32" s="138">
        <f t="shared" si="5"/>
        <v>0</v>
      </c>
      <c r="AB32" s="138">
        <f t="shared" si="5"/>
        <v>0</v>
      </c>
      <c r="AC32" s="138">
        <f t="shared" si="5"/>
        <v>0</v>
      </c>
      <c r="AD32" s="138">
        <f t="shared" si="5"/>
        <v>0</v>
      </c>
      <c r="AE32" s="138">
        <f t="shared" si="5"/>
        <v>0</v>
      </c>
      <c r="AF32" s="138">
        <f t="shared" si="5"/>
        <v>0</v>
      </c>
      <c r="AG32" s="138">
        <f t="shared" si="5"/>
        <v>0</v>
      </c>
      <c r="AH32" s="138">
        <f t="shared" si="5"/>
        <v>0</v>
      </c>
      <c r="AI32" s="138">
        <f t="shared" si="5"/>
        <v>0</v>
      </c>
      <c r="AJ32" s="138">
        <f t="shared" si="5"/>
        <v>0</v>
      </c>
      <c r="AK32" s="138">
        <f t="shared" si="5"/>
        <v>0</v>
      </c>
      <c r="AL32" s="138">
        <f t="shared" si="5"/>
        <v>0</v>
      </c>
      <c r="AN32" s="138">
        <f>Rendicontazione!F79*Rendicontazione!I79</f>
        <v>0</v>
      </c>
    </row>
    <row r="33" spans="5:40" x14ac:dyDescent="0.25">
      <c r="E33" s="989" t="s">
        <v>164</v>
      </c>
      <c r="F33" s="989"/>
      <c r="G33" s="177" t="s">
        <v>27</v>
      </c>
      <c r="H33">
        <f>Rendicontazione!K36</f>
        <v>0</v>
      </c>
      <c r="Q33" s="25"/>
      <c r="R33" s="138"/>
      <c r="S33" s="138"/>
      <c r="T33" s="138"/>
      <c r="U33" s="138"/>
      <c r="V33" s="138"/>
      <c r="W33" s="138"/>
      <c r="X33" s="138"/>
      <c r="Y33" s="138"/>
      <c r="Z33" s="138"/>
      <c r="AA33" s="138"/>
      <c r="AB33" s="138"/>
      <c r="AC33" s="138"/>
      <c r="AD33" s="138"/>
      <c r="AE33" s="138"/>
      <c r="AF33" s="138"/>
      <c r="AG33" s="138"/>
      <c r="AH33" s="138"/>
      <c r="AI33" s="138"/>
      <c r="AJ33" s="138"/>
      <c r="AK33" s="138"/>
      <c r="AL33" s="138"/>
      <c r="AN33" s="138"/>
    </row>
    <row r="34" spans="5:40" x14ac:dyDescent="0.25">
      <c r="E34" s="989" t="s">
        <v>165</v>
      </c>
      <c r="F34" s="989"/>
      <c r="G34" s="177" t="s">
        <v>27</v>
      </c>
      <c r="H34">
        <f>Rendicontazione!K38</f>
        <v>0</v>
      </c>
      <c r="I34">
        <f>IFERROR(H34/(H30*9.6),0)</f>
        <v>0</v>
      </c>
      <c r="Q34" s="25"/>
      <c r="R34" s="138"/>
      <c r="S34" s="138"/>
      <c r="T34" s="138"/>
      <c r="U34" s="138"/>
      <c r="V34" s="138"/>
      <c r="W34" s="138"/>
      <c r="X34" s="138"/>
      <c r="Y34" s="138"/>
      <c r="Z34" s="138"/>
      <c r="AA34" s="138"/>
      <c r="AB34" s="138"/>
      <c r="AC34" s="138"/>
      <c r="AD34" s="138"/>
      <c r="AE34" s="138"/>
      <c r="AF34" s="138"/>
      <c r="AG34" s="138"/>
      <c r="AH34" s="138"/>
      <c r="AI34" s="138"/>
      <c r="AJ34" s="138"/>
      <c r="AK34" s="138"/>
      <c r="AL34" s="138"/>
      <c r="AN34" s="138"/>
    </row>
    <row r="35" spans="5:40" x14ac:dyDescent="0.25">
      <c r="E35" s="989" t="s">
        <v>172</v>
      </c>
      <c r="F35" s="989"/>
      <c r="G35" s="177" t="s">
        <v>32</v>
      </c>
      <c r="H35">
        <f>H30*I35</f>
        <v>0</v>
      </c>
      <c r="I35">
        <f>IF(Rendicontazione!J31="NON Disponibile",IF(I28-I31-I34&lt;=0,0,I28-I31-I34),IF(Rendicontazione!L31-I31-I34&lt;=0,0,Rendicontazione!L31-I31-I34))</f>
        <v>0.75</v>
      </c>
    </row>
    <row r="37" spans="5:40" x14ac:dyDescent="0.25">
      <c r="E37" t="s">
        <v>249</v>
      </c>
      <c r="O37">
        <v>1</v>
      </c>
      <c r="P37">
        <f>Rendicontazione!H82</f>
        <v>0</v>
      </c>
      <c r="Q37" s="25" t="s">
        <v>51</v>
      </c>
      <c r="R37" s="138">
        <f>R$1*VLOOKUP($P37,$E$17:$F$22,2,FALSE)</f>
        <v>0</v>
      </c>
      <c r="S37" s="138">
        <f t="shared" ref="S37:AL42" si="7">S$1*VLOOKUP($P37,$E$17:$F$22,2,FALSE)</f>
        <v>0</v>
      </c>
      <c r="T37" s="138">
        <f t="shared" si="7"/>
        <v>0</v>
      </c>
      <c r="U37" s="138">
        <f t="shared" si="7"/>
        <v>0</v>
      </c>
      <c r="V37" s="138">
        <f t="shared" si="7"/>
        <v>0</v>
      </c>
      <c r="W37" s="138">
        <f t="shared" si="7"/>
        <v>0</v>
      </c>
      <c r="X37" s="138">
        <f t="shared" si="7"/>
        <v>0</v>
      </c>
      <c r="Y37" s="138">
        <f t="shared" si="7"/>
        <v>0</v>
      </c>
      <c r="Z37" s="138">
        <f t="shared" si="7"/>
        <v>0</v>
      </c>
      <c r="AA37" s="138">
        <f t="shared" si="7"/>
        <v>0</v>
      </c>
      <c r="AB37" s="138">
        <f t="shared" si="7"/>
        <v>0</v>
      </c>
      <c r="AC37" s="138">
        <f t="shared" si="7"/>
        <v>0</v>
      </c>
      <c r="AD37" s="138">
        <f t="shared" si="7"/>
        <v>0</v>
      </c>
      <c r="AE37" s="138">
        <f t="shared" si="7"/>
        <v>0</v>
      </c>
      <c r="AF37" s="138">
        <f t="shared" si="7"/>
        <v>0</v>
      </c>
      <c r="AG37" s="138">
        <f t="shared" si="7"/>
        <v>0</v>
      </c>
      <c r="AH37" s="138">
        <f t="shared" si="7"/>
        <v>0</v>
      </c>
      <c r="AI37" s="138">
        <f t="shared" si="7"/>
        <v>0</v>
      </c>
      <c r="AJ37" s="138">
        <f t="shared" si="7"/>
        <v>0</v>
      </c>
      <c r="AK37" s="138">
        <f t="shared" si="7"/>
        <v>0</v>
      </c>
      <c r="AL37" s="138">
        <f t="shared" si="7"/>
        <v>0</v>
      </c>
      <c r="AN37" s="138">
        <f>Rendicontazione!F82*Rendicontazione!I82</f>
        <v>0</v>
      </c>
    </row>
    <row r="38" spans="5:40" x14ac:dyDescent="0.25">
      <c r="E38" t="s">
        <v>250</v>
      </c>
      <c r="O38">
        <v>2</v>
      </c>
      <c r="P38">
        <f>Rendicontazione!H83</f>
        <v>0</v>
      </c>
      <c r="Q38" s="25" t="s">
        <v>51</v>
      </c>
      <c r="R38" s="138">
        <f t="shared" ref="R38:R42" si="8">R$1*VLOOKUP($P38,$E$17:$F$22,2,FALSE)</f>
        <v>0</v>
      </c>
      <c r="S38" s="138">
        <f t="shared" si="7"/>
        <v>0</v>
      </c>
      <c r="T38" s="138">
        <f t="shared" si="7"/>
        <v>0</v>
      </c>
      <c r="U38" s="138">
        <f t="shared" si="7"/>
        <v>0</v>
      </c>
      <c r="V38" s="138">
        <f t="shared" si="7"/>
        <v>0</v>
      </c>
      <c r="W38" s="138">
        <f t="shared" si="7"/>
        <v>0</v>
      </c>
      <c r="X38" s="138">
        <f t="shared" si="7"/>
        <v>0</v>
      </c>
      <c r="Y38" s="138">
        <f t="shared" si="7"/>
        <v>0</v>
      </c>
      <c r="Z38" s="138">
        <f t="shared" si="7"/>
        <v>0</v>
      </c>
      <c r="AA38" s="138">
        <f t="shared" si="7"/>
        <v>0</v>
      </c>
      <c r="AB38" s="138">
        <f t="shared" si="7"/>
        <v>0</v>
      </c>
      <c r="AC38" s="138">
        <f t="shared" si="7"/>
        <v>0</v>
      </c>
      <c r="AD38" s="138">
        <f t="shared" si="7"/>
        <v>0</v>
      </c>
      <c r="AE38" s="138">
        <f t="shared" si="7"/>
        <v>0</v>
      </c>
      <c r="AF38" s="138">
        <f t="shared" si="7"/>
        <v>0</v>
      </c>
      <c r="AG38" s="138">
        <f t="shared" si="7"/>
        <v>0</v>
      </c>
      <c r="AH38" s="138">
        <f t="shared" si="7"/>
        <v>0</v>
      </c>
      <c r="AI38" s="138">
        <f t="shared" si="7"/>
        <v>0</v>
      </c>
      <c r="AJ38" s="138">
        <f t="shared" si="7"/>
        <v>0</v>
      </c>
      <c r="AK38" s="138">
        <f t="shared" si="7"/>
        <v>0</v>
      </c>
      <c r="AL38" s="138">
        <f t="shared" si="7"/>
        <v>0</v>
      </c>
      <c r="AN38" s="138">
        <f>Rendicontazione!F83*Rendicontazione!I83</f>
        <v>0</v>
      </c>
    </row>
    <row r="39" spans="5:40" x14ac:dyDescent="0.25">
      <c r="E39" t="s">
        <v>251</v>
      </c>
      <c r="O39">
        <v>3</v>
      </c>
      <c r="P39">
        <f>Rendicontazione!H84</f>
        <v>0</v>
      </c>
      <c r="Q39" s="25" t="s">
        <v>51</v>
      </c>
      <c r="R39" s="138">
        <f t="shared" si="8"/>
        <v>0</v>
      </c>
      <c r="S39" s="138">
        <f t="shared" si="7"/>
        <v>0</v>
      </c>
      <c r="T39" s="138">
        <f t="shared" si="7"/>
        <v>0</v>
      </c>
      <c r="U39" s="138">
        <f t="shared" si="7"/>
        <v>0</v>
      </c>
      <c r="V39" s="138">
        <f t="shared" si="7"/>
        <v>0</v>
      </c>
      <c r="W39" s="138">
        <f t="shared" si="7"/>
        <v>0</v>
      </c>
      <c r="X39" s="138">
        <f t="shared" si="7"/>
        <v>0</v>
      </c>
      <c r="Y39" s="138">
        <f t="shared" si="7"/>
        <v>0</v>
      </c>
      <c r="Z39" s="138">
        <f t="shared" si="7"/>
        <v>0</v>
      </c>
      <c r="AA39" s="138">
        <f t="shared" si="7"/>
        <v>0</v>
      </c>
      <c r="AB39" s="138">
        <f t="shared" si="7"/>
        <v>0</v>
      </c>
      <c r="AC39" s="138">
        <f t="shared" si="7"/>
        <v>0</v>
      </c>
      <c r="AD39" s="138">
        <f t="shared" si="7"/>
        <v>0</v>
      </c>
      <c r="AE39" s="138">
        <f t="shared" si="7"/>
        <v>0</v>
      </c>
      <c r="AF39" s="138">
        <f t="shared" si="7"/>
        <v>0</v>
      </c>
      <c r="AG39" s="138">
        <f t="shared" si="7"/>
        <v>0</v>
      </c>
      <c r="AH39" s="138">
        <f t="shared" si="7"/>
        <v>0</v>
      </c>
      <c r="AI39" s="138">
        <f t="shared" si="7"/>
        <v>0</v>
      </c>
      <c r="AJ39" s="138">
        <f t="shared" si="7"/>
        <v>0</v>
      </c>
      <c r="AK39" s="138">
        <f t="shared" si="7"/>
        <v>0</v>
      </c>
      <c r="AL39" s="138">
        <f t="shared" si="7"/>
        <v>0</v>
      </c>
      <c r="AN39" s="138">
        <f>Rendicontazione!F84*Rendicontazione!I84</f>
        <v>0</v>
      </c>
    </row>
    <row r="40" spans="5:40" x14ac:dyDescent="0.25">
      <c r="O40">
        <v>4</v>
      </c>
      <c r="P40">
        <f>Rendicontazione!H85</f>
        <v>0</v>
      </c>
      <c r="Q40" s="25" t="s">
        <v>51</v>
      </c>
      <c r="R40" s="138">
        <f t="shared" si="8"/>
        <v>0</v>
      </c>
      <c r="S40" s="138">
        <f t="shared" si="7"/>
        <v>0</v>
      </c>
      <c r="T40" s="138">
        <f t="shared" si="7"/>
        <v>0</v>
      </c>
      <c r="U40" s="138">
        <f t="shared" si="7"/>
        <v>0</v>
      </c>
      <c r="V40" s="138">
        <f t="shared" si="7"/>
        <v>0</v>
      </c>
      <c r="W40" s="138">
        <f t="shared" si="7"/>
        <v>0</v>
      </c>
      <c r="X40" s="138">
        <f t="shared" si="7"/>
        <v>0</v>
      </c>
      <c r="Y40" s="138">
        <f t="shared" si="7"/>
        <v>0</v>
      </c>
      <c r="Z40" s="138">
        <f t="shared" si="7"/>
        <v>0</v>
      </c>
      <c r="AA40" s="138">
        <f t="shared" si="7"/>
        <v>0</v>
      </c>
      <c r="AB40" s="138">
        <f t="shared" si="7"/>
        <v>0</v>
      </c>
      <c r="AC40" s="138">
        <f t="shared" si="7"/>
        <v>0</v>
      </c>
      <c r="AD40" s="138">
        <f t="shared" si="7"/>
        <v>0</v>
      </c>
      <c r="AE40" s="138">
        <f t="shared" si="7"/>
        <v>0</v>
      </c>
      <c r="AF40" s="138">
        <f t="shared" si="7"/>
        <v>0</v>
      </c>
      <c r="AG40" s="138">
        <f t="shared" si="7"/>
        <v>0</v>
      </c>
      <c r="AH40" s="138">
        <f t="shared" si="7"/>
        <v>0</v>
      </c>
      <c r="AI40" s="138">
        <f t="shared" si="7"/>
        <v>0</v>
      </c>
      <c r="AJ40" s="138">
        <f t="shared" si="7"/>
        <v>0</v>
      </c>
      <c r="AK40" s="138">
        <f t="shared" si="7"/>
        <v>0</v>
      </c>
      <c r="AL40" s="138">
        <f t="shared" si="7"/>
        <v>0</v>
      </c>
      <c r="AN40" s="138">
        <f>Rendicontazione!F85*Rendicontazione!I85</f>
        <v>0</v>
      </c>
    </row>
    <row r="41" spans="5:40" x14ac:dyDescent="0.25">
      <c r="O41">
        <v>5</v>
      </c>
      <c r="P41">
        <f>Rendicontazione!H86</f>
        <v>0</v>
      </c>
      <c r="Q41" s="25" t="s">
        <v>51</v>
      </c>
      <c r="R41" s="138">
        <f t="shared" si="8"/>
        <v>0</v>
      </c>
      <c r="S41" s="138">
        <f t="shared" si="7"/>
        <v>0</v>
      </c>
      <c r="T41" s="138">
        <f t="shared" si="7"/>
        <v>0</v>
      </c>
      <c r="U41" s="138">
        <f t="shared" si="7"/>
        <v>0</v>
      </c>
      <c r="V41" s="138">
        <f t="shared" si="7"/>
        <v>0</v>
      </c>
      <c r="W41" s="138">
        <f t="shared" si="7"/>
        <v>0</v>
      </c>
      <c r="X41" s="138">
        <f t="shared" si="7"/>
        <v>0</v>
      </c>
      <c r="Y41" s="138">
        <f t="shared" si="7"/>
        <v>0</v>
      </c>
      <c r="Z41" s="138">
        <f t="shared" si="7"/>
        <v>0</v>
      </c>
      <c r="AA41" s="138">
        <f t="shared" si="7"/>
        <v>0</v>
      </c>
      <c r="AB41" s="138">
        <f t="shared" si="7"/>
        <v>0</v>
      </c>
      <c r="AC41" s="138">
        <f t="shared" si="7"/>
        <v>0</v>
      </c>
      <c r="AD41" s="138">
        <f t="shared" si="7"/>
        <v>0</v>
      </c>
      <c r="AE41" s="138">
        <f t="shared" si="7"/>
        <v>0</v>
      </c>
      <c r="AF41" s="138">
        <f t="shared" si="7"/>
        <v>0</v>
      </c>
      <c r="AG41" s="138">
        <f t="shared" si="7"/>
        <v>0</v>
      </c>
      <c r="AH41" s="138">
        <f t="shared" si="7"/>
        <v>0</v>
      </c>
      <c r="AI41" s="138">
        <f t="shared" si="7"/>
        <v>0</v>
      </c>
      <c r="AJ41" s="138">
        <f t="shared" si="7"/>
        <v>0</v>
      </c>
      <c r="AK41" s="138">
        <f t="shared" si="7"/>
        <v>0</v>
      </c>
      <c r="AL41" s="138">
        <f t="shared" si="7"/>
        <v>0</v>
      </c>
      <c r="AN41" s="138">
        <f>Rendicontazione!F86*Rendicontazione!I86</f>
        <v>0</v>
      </c>
    </row>
    <row r="42" spans="5:40" x14ac:dyDescent="0.25">
      <c r="O42">
        <v>6</v>
      </c>
      <c r="P42">
        <f>Rendicontazione!H87</f>
        <v>0</v>
      </c>
      <c r="Q42" s="25" t="s">
        <v>51</v>
      </c>
      <c r="R42" s="138">
        <f t="shared" si="8"/>
        <v>0</v>
      </c>
      <c r="S42" s="138">
        <f t="shared" si="7"/>
        <v>0</v>
      </c>
      <c r="T42" s="138">
        <f t="shared" si="7"/>
        <v>0</v>
      </c>
      <c r="U42" s="138">
        <f t="shared" si="7"/>
        <v>0</v>
      </c>
      <c r="V42" s="138">
        <f t="shared" si="7"/>
        <v>0</v>
      </c>
      <c r="W42" s="138">
        <f t="shared" si="7"/>
        <v>0</v>
      </c>
      <c r="X42" s="138">
        <f t="shared" si="7"/>
        <v>0</v>
      </c>
      <c r="Y42" s="138">
        <f t="shared" si="7"/>
        <v>0</v>
      </c>
      <c r="Z42" s="138">
        <f t="shared" si="7"/>
        <v>0</v>
      </c>
      <c r="AA42" s="138">
        <f t="shared" si="7"/>
        <v>0</v>
      </c>
      <c r="AB42" s="138">
        <f t="shared" si="7"/>
        <v>0</v>
      </c>
      <c r="AC42" s="138">
        <f t="shared" si="7"/>
        <v>0</v>
      </c>
      <c r="AD42" s="138">
        <f t="shared" si="7"/>
        <v>0</v>
      </c>
      <c r="AE42" s="138">
        <f t="shared" si="7"/>
        <v>0</v>
      </c>
      <c r="AF42" s="138">
        <f t="shared" si="7"/>
        <v>0</v>
      </c>
      <c r="AG42" s="138">
        <f t="shared" si="7"/>
        <v>0</v>
      </c>
      <c r="AH42" s="138">
        <f t="shared" si="7"/>
        <v>0</v>
      </c>
      <c r="AI42" s="138">
        <f t="shared" si="7"/>
        <v>0</v>
      </c>
      <c r="AJ42" s="138">
        <f t="shared" si="7"/>
        <v>0</v>
      </c>
      <c r="AK42" s="138">
        <f t="shared" si="7"/>
        <v>0</v>
      </c>
      <c r="AL42" s="138">
        <f t="shared" si="7"/>
        <v>0</v>
      </c>
      <c r="AN42" s="138">
        <f>Rendicontazione!F87*Rendicontazione!I87</f>
        <v>0</v>
      </c>
    </row>
    <row r="43" spans="5:40" x14ac:dyDescent="0.25">
      <c r="I43" t="s">
        <v>51</v>
      </c>
      <c r="K43">
        <v>0</v>
      </c>
    </row>
    <row r="44" spans="5:40" x14ac:dyDescent="0.25">
      <c r="E44" s="702" t="s">
        <v>53</v>
      </c>
      <c r="F44" s="703"/>
      <c r="H44" t="str">
        <f t="shared" ref="H44:H50" si="9">E44</f>
        <v>Energia Termica</v>
      </c>
      <c r="I44" s="238" t="s">
        <v>34</v>
      </c>
      <c r="J44" s="16"/>
      <c r="K44">
        <f>860*10^(-7)/0.9</f>
        <v>9.5555555555555541E-5</v>
      </c>
      <c r="L44">
        <v>3</v>
      </c>
      <c r="M44" s="15" t="s">
        <v>27</v>
      </c>
      <c r="N44" s="492">
        <f>Rendicontazione!J9</f>
        <v>0</v>
      </c>
      <c r="P44" t="s">
        <v>245</v>
      </c>
    </row>
    <row r="45" spans="5:40" x14ac:dyDescent="0.25">
      <c r="E45" s="702" t="s">
        <v>54</v>
      </c>
      <c r="F45" s="703"/>
      <c r="H45" t="str">
        <f t="shared" si="9"/>
        <v>Energia frigorifera</v>
      </c>
      <c r="I45" s="238" t="s">
        <v>35</v>
      </c>
      <c r="J45" s="16">
        <v>3</v>
      </c>
      <c r="K45">
        <f>(1/J45)*0.187*10^(-3)</f>
        <v>6.2333333333333335E-5</v>
      </c>
      <c r="L45">
        <v>4</v>
      </c>
      <c r="M45" s="15" t="s">
        <v>27</v>
      </c>
      <c r="N45" s="492">
        <f>Rendicontazione!J10</f>
        <v>0</v>
      </c>
      <c r="Q45" s="25" t="s">
        <v>51</v>
      </c>
      <c r="R45" s="135">
        <v>0</v>
      </c>
      <c r="S45" s="135">
        <v>0.05</v>
      </c>
      <c r="T45" s="135">
        <f>S45+$S$1</f>
        <v>0.1</v>
      </c>
      <c r="U45" s="135">
        <f t="shared" ref="U45:AD45" si="10">T45+$S$1</f>
        <v>0.15000000000000002</v>
      </c>
      <c r="V45" s="135">
        <f t="shared" si="10"/>
        <v>0.2</v>
      </c>
      <c r="W45" s="135">
        <f t="shared" si="10"/>
        <v>0.25</v>
      </c>
      <c r="X45" s="135">
        <f t="shared" si="10"/>
        <v>0.3</v>
      </c>
      <c r="Y45" s="135">
        <f t="shared" si="10"/>
        <v>0.35</v>
      </c>
      <c r="Z45" s="135">
        <f t="shared" si="10"/>
        <v>0.39999999999999997</v>
      </c>
      <c r="AA45" s="135">
        <f t="shared" si="10"/>
        <v>0.44999999999999996</v>
      </c>
      <c r="AB45" s="135">
        <f t="shared" si="10"/>
        <v>0.49999999999999994</v>
      </c>
      <c r="AC45" s="135">
        <f t="shared" si="10"/>
        <v>0.54999999999999993</v>
      </c>
      <c r="AD45" s="135">
        <f t="shared" si="10"/>
        <v>0.6</v>
      </c>
      <c r="AE45" s="135">
        <f t="shared" ref="AE45:AL45" si="11">AD45+$S$1</f>
        <v>0.65</v>
      </c>
      <c r="AF45" s="135">
        <f t="shared" si="11"/>
        <v>0.70000000000000007</v>
      </c>
      <c r="AG45" s="135">
        <f t="shared" si="11"/>
        <v>0.75000000000000011</v>
      </c>
      <c r="AH45" s="135">
        <f t="shared" si="11"/>
        <v>0.80000000000000016</v>
      </c>
      <c r="AI45" s="135">
        <f t="shared" si="11"/>
        <v>0.8500000000000002</v>
      </c>
      <c r="AJ45" s="135">
        <f t="shared" si="11"/>
        <v>0.90000000000000024</v>
      </c>
      <c r="AK45" s="135">
        <f t="shared" si="11"/>
        <v>0.95000000000000029</v>
      </c>
      <c r="AL45" s="135">
        <f t="shared" si="11"/>
        <v>1.0000000000000002</v>
      </c>
    </row>
    <row r="46" spans="5:40" x14ac:dyDescent="0.25">
      <c r="E46" s="702" t="s">
        <v>36</v>
      </c>
      <c r="F46" s="703"/>
      <c r="H46" t="str">
        <f t="shared" si="9"/>
        <v>Biomassa</v>
      </c>
      <c r="I46" s="238" t="s">
        <v>37</v>
      </c>
      <c r="J46" s="49">
        <f>Rendicontazione!N11</f>
        <v>0</v>
      </c>
      <c r="K46">
        <f>J46*10^-4</f>
        <v>0</v>
      </c>
      <c r="L46">
        <v>5</v>
      </c>
      <c r="M46" s="15" t="s">
        <v>16</v>
      </c>
      <c r="N46" s="492">
        <f>Rendicontazione!J11</f>
        <v>0</v>
      </c>
      <c r="O46">
        <v>1</v>
      </c>
      <c r="P46" s="302">
        <f>Rendicontazione!H96</f>
        <v>0</v>
      </c>
      <c r="Q46" s="25" t="s">
        <v>51</v>
      </c>
      <c r="R46" s="138">
        <f>R$45*VLOOKUP($P46,$E$17:$F$22,2,FALSE)</f>
        <v>0</v>
      </c>
      <c r="S46" s="138">
        <f t="shared" ref="S46:AL58" si="12">S$45*VLOOKUP($P46,$E$17:$F$22,2,FALSE)</f>
        <v>0</v>
      </c>
      <c r="T46" s="138">
        <f t="shared" si="12"/>
        <v>0</v>
      </c>
      <c r="U46" s="138">
        <f t="shared" si="12"/>
        <v>0</v>
      </c>
      <c r="V46" s="138">
        <f t="shared" si="12"/>
        <v>0</v>
      </c>
      <c r="W46" s="138">
        <f t="shared" si="12"/>
        <v>0</v>
      </c>
      <c r="X46" s="138">
        <f t="shared" si="12"/>
        <v>0</v>
      </c>
      <c r="Y46" s="138">
        <f t="shared" si="12"/>
        <v>0</v>
      </c>
      <c r="Z46" s="138">
        <f t="shared" si="12"/>
        <v>0</v>
      </c>
      <c r="AA46" s="138">
        <f t="shared" si="12"/>
        <v>0</v>
      </c>
      <c r="AB46" s="138">
        <f t="shared" si="12"/>
        <v>0</v>
      </c>
      <c r="AC46" s="138">
        <f t="shared" si="12"/>
        <v>0</v>
      </c>
      <c r="AD46" s="138">
        <f t="shared" si="12"/>
        <v>0</v>
      </c>
      <c r="AE46" s="138">
        <f t="shared" si="12"/>
        <v>0</v>
      </c>
      <c r="AF46" s="138">
        <f t="shared" si="12"/>
        <v>0</v>
      </c>
      <c r="AG46" s="138">
        <f t="shared" si="12"/>
        <v>0</v>
      </c>
      <c r="AH46" s="138">
        <f t="shared" si="12"/>
        <v>0</v>
      </c>
      <c r="AI46" s="138">
        <f t="shared" si="12"/>
        <v>0</v>
      </c>
      <c r="AJ46" s="138">
        <f t="shared" si="12"/>
        <v>0</v>
      </c>
      <c r="AK46" s="138">
        <f t="shared" si="12"/>
        <v>0</v>
      </c>
      <c r="AL46" s="138">
        <f t="shared" si="12"/>
        <v>0</v>
      </c>
      <c r="AN46" s="138">
        <f>Rendicontazione!F96*Rendicontazione!I96</f>
        <v>0</v>
      </c>
    </row>
    <row r="47" spans="5:40" x14ac:dyDescent="0.25">
      <c r="E47" s="702" t="s">
        <v>38</v>
      </c>
      <c r="F47" s="703"/>
      <c r="H47" t="str">
        <f t="shared" si="9"/>
        <v>Olio combustib.</v>
      </c>
      <c r="I47" s="238" t="s">
        <v>37</v>
      </c>
      <c r="J47" s="16">
        <v>9800</v>
      </c>
      <c r="K47">
        <f>J47*10^-4</f>
        <v>0.98000000000000009</v>
      </c>
      <c r="L47">
        <v>6</v>
      </c>
      <c r="M47" s="15" t="s">
        <v>16</v>
      </c>
      <c r="N47" s="492">
        <f>Rendicontazione!J12</f>
        <v>0</v>
      </c>
      <c r="O47">
        <v>2</v>
      </c>
      <c r="P47" s="302" t="str">
        <f>Rendicontazione!H97</f>
        <v>Calcoli</v>
      </c>
      <c r="Q47" s="25" t="s">
        <v>51</v>
      </c>
      <c r="R47" s="138">
        <f t="shared" ref="R47:AG59" si="13">R$45*VLOOKUP($P47,$E$17:$F$22,2,FALSE)</f>
        <v>0</v>
      </c>
      <c r="S47" s="138">
        <f t="shared" si="12"/>
        <v>0</v>
      </c>
      <c r="T47" s="138">
        <f t="shared" si="12"/>
        <v>0</v>
      </c>
      <c r="U47" s="138">
        <f t="shared" si="12"/>
        <v>0</v>
      </c>
      <c r="V47" s="138">
        <f t="shared" si="12"/>
        <v>0</v>
      </c>
      <c r="W47" s="138">
        <f t="shared" si="12"/>
        <v>0</v>
      </c>
      <c r="X47" s="138">
        <f t="shared" si="12"/>
        <v>0</v>
      </c>
      <c r="Y47" s="138">
        <f t="shared" si="12"/>
        <v>0</v>
      </c>
      <c r="Z47" s="138">
        <f t="shared" si="12"/>
        <v>0</v>
      </c>
      <c r="AA47" s="138">
        <f t="shared" si="12"/>
        <v>0</v>
      </c>
      <c r="AB47" s="138">
        <f t="shared" si="12"/>
        <v>0</v>
      </c>
      <c r="AC47" s="138">
        <f t="shared" si="12"/>
        <v>0</v>
      </c>
      <c r="AD47" s="138">
        <f t="shared" si="12"/>
        <v>0</v>
      </c>
      <c r="AE47" s="138">
        <f t="shared" si="12"/>
        <v>0</v>
      </c>
      <c r="AF47" s="138">
        <f t="shared" si="12"/>
        <v>0</v>
      </c>
      <c r="AG47" s="138">
        <f t="shared" si="12"/>
        <v>0</v>
      </c>
      <c r="AH47" s="138">
        <f t="shared" si="12"/>
        <v>0</v>
      </c>
      <c r="AI47" s="138">
        <f t="shared" si="12"/>
        <v>0</v>
      </c>
      <c r="AJ47" s="138">
        <f t="shared" si="12"/>
        <v>0</v>
      </c>
      <c r="AK47" s="138">
        <f t="shared" si="12"/>
        <v>0</v>
      </c>
      <c r="AL47" s="138">
        <f t="shared" si="12"/>
        <v>0</v>
      </c>
      <c r="AN47" s="138">
        <f>Rendicontazione!F97*Rendicontazione!I97</f>
        <v>0</v>
      </c>
    </row>
    <row r="48" spans="5:40" x14ac:dyDescent="0.25">
      <c r="E48" s="702" t="s">
        <v>39</v>
      </c>
      <c r="F48" s="703"/>
      <c r="H48" t="str">
        <f t="shared" si="9"/>
        <v>GPL</v>
      </c>
      <c r="I48" s="238" t="s">
        <v>37</v>
      </c>
      <c r="J48" s="16">
        <v>11000</v>
      </c>
      <c r="K48">
        <f>J48*10^-4</f>
        <v>1.1000000000000001</v>
      </c>
      <c r="L48">
        <v>7</v>
      </c>
      <c r="M48" s="15" t="s">
        <v>16</v>
      </c>
      <c r="N48" s="492">
        <f>Rendicontazione!J13</f>
        <v>0</v>
      </c>
      <c r="O48">
        <v>3</v>
      </c>
      <c r="P48" s="302">
        <f>Rendicontazione!H98</f>
        <v>0</v>
      </c>
      <c r="Q48" s="25" t="s">
        <v>51</v>
      </c>
      <c r="R48" s="138">
        <f t="shared" si="13"/>
        <v>0</v>
      </c>
      <c r="S48" s="138">
        <f t="shared" si="12"/>
        <v>0</v>
      </c>
      <c r="T48" s="138">
        <f t="shared" si="12"/>
        <v>0</v>
      </c>
      <c r="U48" s="138">
        <f t="shared" si="12"/>
        <v>0</v>
      </c>
      <c r="V48" s="138">
        <f t="shared" si="12"/>
        <v>0</v>
      </c>
      <c r="W48" s="138">
        <f t="shared" si="12"/>
        <v>0</v>
      </c>
      <c r="X48" s="138">
        <f t="shared" si="12"/>
        <v>0</v>
      </c>
      <c r="Y48" s="138">
        <f t="shared" si="12"/>
        <v>0</v>
      </c>
      <c r="Z48" s="138">
        <f t="shared" si="12"/>
        <v>0</v>
      </c>
      <c r="AA48" s="138">
        <f t="shared" si="12"/>
        <v>0</v>
      </c>
      <c r="AB48" s="138">
        <f t="shared" si="12"/>
        <v>0</v>
      </c>
      <c r="AC48" s="138">
        <f t="shared" si="12"/>
        <v>0</v>
      </c>
      <c r="AD48" s="138">
        <f t="shared" si="12"/>
        <v>0</v>
      </c>
      <c r="AE48" s="138">
        <f t="shared" si="12"/>
        <v>0</v>
      </c>
      <c r="AF48" s="138">
        <f t="shared" si="12"/>
        <v>0</v>
      </c>
      <c r="AG48" s="138">
        <f t="shared" si="12"/>
        <v>0</v>
      </c>
      <c r="AH48" s="138">
        <f t="shared" si="12"/>
        <v>0</v>
      </c>
      <c r="AI48" s="138">
        <f t="shared" si="12"/>
        <v>0</v>
      </c>
      <c r="AJ48" s="138">
        <f t="shared" si="12"/>
        <v>0</v>
      </c>
      <c r="AK48" s="138">
        <f t="shared" si="12"/>
        <v>0</v>
      </c>
      <c r="AL48" s="138">
        <f t="shared" si="12"/>
        <v>0</v>
      </c>
      <c r="AN48" s="138">
        <f>Rendicontazione!F98*Rendicontazione!I98</f>
        <v>0</v>
      </c>
    </row>
    <row r="49" spans="5:40" x14ac:dyDescent="0.25">
      <c r="E49" s="702" t="s">
        <v>40</v>
      </c>
      <c r="F49" s="703"/>
      <c r="H49" t="str">
        <f t="shared" si="9"/>
        <v>Gasolio</v>
      </c>
      <c r="I49" s="238" t="s">
        <v>37</v>
      </c>
      <c r="J49" s="16">
        <v>10200</v>
      </c>
      <c r="K49">
        <f>J49*10^-4</f>
        <v>1.02</v>
      </c>
      <c r="L49">
        <v>8</v>
      </c>
      <c r="M49" s="15" t="s">
        <v>16</v>
      </c>
      <c r="N49" s="492">
        <f>Rendicontazione!J14</f>
        <v>0</v>
      </c>
      <c r="O49">
        <v>4</v>
      </c>
      <c r="P49" s="302">
        <f>Rendicontazione!H99</f>
        <v>0</v>
      </c>
      <c r="Q49" s="25" t="s">
        <v>51</v>
      </c>
      <c r="R49" s="138">
        <f t="shared" si="13"/>
        <v>0</v>
      </c>
      <c r="S49" s="138">
        <f t="shared" si="12"/>
        <v>0</v>
      </c>
      <c r="T49" s="138">
        <f t="shared" si="12"/>
        <v>0</v>
      </c>
      <c r="U49" s="138">
        <f t="shared" si="12"/>
        <v>0</v>
      </c>
      <c r="V49" s="138">
        <f t="shared" si="12"/>
        <v>0</v>
      </c>
      <c r="W49" s="138">
        <f t="shared" si="12"/>
        <v>0</v>
      </c>
      <c r="X49" s="138">
        <f t="shared" si="12"/>
        <v>0</v>
      </c>
      <c r="Y49" s="138">
        <f t="shared" si="12"/>
        <v>0</v>
      </c>
      <c r="Z49" s="138">
        <f t="shared" si="12"/>
        <v>0</v>
      </c>
      <c r="AA49" s="138">
        <f t="shared" si="12"/>
        <v>0</v>
      </c>
      <c r="AB49" s="138">
        <f t="shared" si="12"/>
        <v>0</v>
      </c>
      <c r="AC49" s="138">
        <f t="shared" si="12"/>
        <v>0</v>
      </c>
      <c r="AD49" s="138">
        <f t="shared" si="12"/>
        <v>0</v>
      </c>
      <c r="AE49" s="138">
        <f t="shared" si="12"/>
        <v>0</v>
      </c>
      <c r="AF49" s="138">
        <f t="shared" si="12"/>
        <v>0</v>
      </c>
      <c r="AG49" s="138">
        <f t="shared" si="12"/>
        <v>0</v>
      </c>
      <c r="AH49" s="138">
        <f t="shared" si="12"/>
        <v>0</v>
      </c>
      <c r="AI49" s="138">
        <f t="shared" si="12"/>
        <v>0</v>
      </c>
      <c r="AJ49" s="138">
        <f t="shared" si="12"/>
        <v>0</v>
      </c>
      <c r="AK49" s="138">
        <f t="shared" si="12"/>
        <v>0</v>
      </c>
      <c r="AL49" s="138">
        <f t="shared" si="12"/>
        <v>0</v>
      </c>
      <c r="AN49" s="138">
        <f>Rendicontazione!F99*Rendicontazione!I99</f>
        <v>0</v>
      </c>
    </row>
    <row r="50" spans="5:40" x14ac:dyDescent="0.25">
      <c r="E50" s="795" t="s">
        <v>41</v>
      </c>
      <c r="F50" s="796"/>
      <c r="H50" t="str">
        <f t="shared" si="9"/>
        <v>Coke di petrolio</v>
      </c>
      <c r="I50" s="238" t="s">
        <v>37</v>
      </c>
      <c r="J50" s="16">
        <v>8300</v>
      </c>
      <c r="K50">
        <f>J50*10^-4</f>
        <v>0.83000000000000007</v>
      </c>
      <c r="L50">
        <v>9</v>
      </c>
      <c r="M50" s="15" t="s">
        <v>16</v>
      </c>
      <c r="N50" s="492">
        <f>Rendicontazione!J15</f>
        <v>0</v>
      </c>
      <c r="O50">
        <v>5</v>
      </c>
      <c r="P50" s="302" t="str">
        <f>Rendicontazione!H101</f>
        <v>…</v>
      </c>
      <c r="Q50" s="25" t="s">
        <v>51</v>
      </c>
      <c r="R50" s="138">
        <f t="shared" si="13"/>
        <v>0</v>
      </c>
      <c r="S50" s="138">
        <f t="shared" si="12"/>
        <v>0</v>
      </c>
      <c r="T50" s="138">
        <f t="shared" si="12"/>
        <v>0</v>
      </c>
      <c r="U50" s="138">
        <f t="shared" si="12"/>
        <v>0</v>
      </c>
      <c r="V50" s="138">
        <f t="shared" si="12"/>
        <v>0</v>
      </c>
      <c r="W50" s="138">
        <f t="shared" si="12"/>
        <v>0</v>
      </c>
      <c r="X50" s="138">
        <f t="shared" si="12"/>
        <v>0</v>
      </c>
      <c r="Y50" s="138">
        <f t="shared" si="12"/>
        <v>0</v>
      </c>
      <c r="Z50" s="138">
        <f t="shared" si="12"/>
        <v>0</v>
      </c>
      <c r="AA50" s="138">
        <f t="shared" si="12"/>
        <v>0</v>
      </c>
      <c r="AB50" s="138">
        <f t="shared" si="12"/>
        <v>0</v>
      </c>
      <c r="AC50" s="138">
        <f t="shared" si="12"/>
        <v>0</v>
      </c>
      <c r="AD50" s="138">
        <f t="shared" si="12"/>
        <v>0</v>
      </c>
      <c r="AE50" s="138">
        <f t="shared" si="12"/>
        <v>0</v>
      </c>
      <c r="AF50" s="138">
        <f t="shared" si="12"/>
        <v>0</v>
      </c>
      <c r="AG50" s="138">
        <f t="shared" si="12"/>
        <v>0</v>
      </c>
      <c r="AH50" s="138">
        <f t="shared" si="12"/>
        <v>0</v>
      </c>
      <c r="AI50" s="138">
        <f t="shared" si="12"/>
        <v>0</v>
      </c>
      <c r="AJ50" s="138">
        <f t="shared" si="12"/>
        <v>0</v>
      </c>
      <c r="AK50" s="138">
        <f t="shared" si="12"/>
        <v>0</v>
      </c>
      <c r="AL50" s="138">
        <f t="shared" si="12"/>
        <v>0</v>
      </c>
      <c r="AN50" s="138">
        <f>Rendicontazione!F100*Rendicontazione!I100</f>
        <v>0</v>
      </c>
    </row>
    <row r="51" spans="5:40" x14ac:dyDescent="0.25">
      <c r="E51" s="15" t="s">
        <v>42</v>
      </c>
      <c r="F51" s="400" t="str">
        <f>IF(Rendicontazione!H16="","",Rendicontazione!H16)</f>
        <v/>
      </c>
      <c r="H51" t="str">
        <f>CONCATENATE(E51," ",F51)</f>
        <v xml:space="preserve">Altro_1: </v>
      </c>
      <c r="I51" s="239">
        <v>1</v>
      </c>
      <c r="J51" s="239"/>
      <c r="K51">
        <v>1</v>
      </c>
      <c r="L51">
        <v>10</v>
      </c>
      <c r="M51" s="15" t="s">
        <v>45</v>
      </c>
      <c r="N51" s="492">
        <f>Rendicontazione!J16</f>
        <v>0</v>
      </c>
      <c r="O51">
        <v>6</v>
      </c>
      <c r="P51" s="302">
        <f>Rendicontazione!H102</f>
        <v>0</v>
      </c>
      <c r="Q51" s="25" t="s">
        <v>51</v>
      </c>
      <c r="R51" s="138">
        <f t="shared" si="13"/>
        <v>0</v>
      </c>
      <c r="S51" s="138">
        <f t="shared" si="12"/>
        <v>0</v>
      </c>
      <c r="T51" s="138">
        <f t="shared" si="12"/>
        <v>0</v>
      </c>
      <c r="U51" s="138">
        <f t="shared" si="12"/>
        <v>0</v>
      </c>
      <c r="V51" s="138">
        <f t="shared" si="12"/>
        <v>0</v>
      </c>
      <c r="W51" s="138">
        <f t="shared" si="12"/>
        <v>0</v>
      </c>
      <c r="X51" s="138">
        <f t="shared" si="12"/>
        <v>0</v>
      </c>
      <c r="Y51" s="138">
        <f t="shared" si="12"/>
        <v>0</v>
      </c>
      <c r="Z51" s="138">
        <f t="shared" si="12"/>
        <v>0</v>
      </c>
      <c r="AA51" s="138">
        <f t="shared" si="12"/>
        <v>0</v>
      </c>
      <c r="AB51" s="138">
        <f t="shared" si="12"/>
        <v>0</v>
      </c>
      <c r="AC51" s="138">
        <f t="shared" si="12"/>
        <v>0</v>
      </c>
      <c r="AD51" s="138">
        <f t="shared" si="12"/>
        <v>0</v>
      </c>
      <c r="AE51" s="138">
        <f t="shared" si="12"/>
        <v>0</v>
      </c>
      <c r="AF51" s="138">
        <f t="shared" si="12"/>
        <v>0</v>
      </c>
      <c r="AG51" s="138">
        <f t="shared" si="12"/>
        <v>0</v>
      </c>
      <c r="AH51" s="138">
        <f t="shared" si="12"/>
        <v>0</v>
      </c>
      <c r="AI51" s="138">
        <f t="shared" si="12"/>
        <v>0</v>
      </c>
      <c r="AJ51" s="138">
        <f t="shared" si="12"/>
        <v>0</v>
      </c>
      <c r="AK51" s="138">
        <f t="shared" si="12"/>
        <v>0</v>
      </c>
      <c r="AL51" s="138">
        <f t="shared" si="12"/>
        <v>0</v>
      </c>
      <c r="AN51" s="138">
        <f>Rendicontazione!F101*Rendicontazione!I101</f>
        <v>0</v>
      </c>
    </row>
    <row r="52" spans="5:40" x14ac:dyDescent="0.25">
      <c r="E52" s="15" t="s">
        <v>44</v>
      </c>
      <c r="F52" s="400" t="str">
        <f>IF(Rendicontazione!H17="","",Rendicontazione!H17)</f>
        <v/>
      </c>
      <c r="H52" t="str">
        <f>CONCATENATE(E52," ",F52)</f>
        <v xml:space="preserve">Altro_2: </v>
      </c>
      <c r="I52" s="238">
        <v>1</v>
      </c>
      <c r="J52" s="239"/>
      <c r="K52">
        <v>1</v>
      </c>
      <c r="L52">
        <v>11</v>
      </c>
      <c r="M52" s="15" t="s">
        <v>45</v>
      </c>
      <c r="N52" s="492">
        <f>Rendicontazione!J17</f>
        <v>0</v>
      </c>
      <c r="O52">
        <v>7</v>
      </c>
      <c r="P52" s="302" t="str">
        <f>Rendicontazione!H103</f>
        <v>…</v>
      </c>
      <c r="Q52" s="25" t="s">
        <v>51</v>
      </c>
      <c r="R52" s="138">
        <f t="shared" si="13"/>
        <v>0</v>
      </c>
      <c r="S52" s="138">
        <f t="shared" si="12"/>
        <v>0</v>
      </c>
      <c r="T52" s="138">
        <f t="shared" si="12"/>
        <v>0</v>
      </c>
      <c r="U52" s="138">
        <f t="shared" si="12"/>
        <v>0</v>
      </c>
      <c r="V52" s="138">
        <f t="shared" si="12"/>
        <v>0</v>
      </c>
      <c r="W52" s="138">
        <f t="shared" si="12"/>
        <v>0</v>
      </c>
      <c r="X52" s="138">
        <f t="shared" si="12"/>
        <v>0</v>
      </c>
      <c r="Y52" s="138">
        <f t="shared" si="12"/>
        <v>0</v>
      </c>
      <c r="Z52" s="138">
        <f t="shared" si="12"/>
        <v>0</v>
      </c>
      <c r="AA52" s="138">
        <f t="shared" si="12"/>
        <v>0</v>
      </c>
      <c r="AB52" s="138">
        <f t="shared" si="12"/>
        <v>0</v>
      </c>
      <c r="AC52" s="138">
        <f t="shared" si="12"/>
        <v>0</v>
      </c>
      <c r="AD52" s="138">
        <f t="shared" si="12"/>
        <v>0</v>
      </c>
      <c r="AE52" s="138">
        <f t="shared" si="12"/>
        <v>0</v>
      </c>
      <c r="AF52" s="138">
        <f t="shared" si="12"/>
        <v>0</v>
      </c>
      <c r="AG52" s="138">
        <f t="shared" si="12"/>
        <v>0</v>
      </c>
      <c r="AH52" s="138">
        <f t="shared" si="12"/>
        <v>0</v>
      </c>
      <c r="AI52" s="138">
        <f t="shared" si="12"/>
        <v>0</v>
      </c>
      <c r="AJ52" s="138">
        <f t="shared" si="12"/>
        <v>0</v>
      </c>
      <c r="AK52" s="138">
        <f t="shared" si="12"/>
        <v>0</v>
      </c>
      <c r="AL52" s="138">
        <f t="shared" si="12"/>
        <v>0</v>
      </c>
      <c r="AN52" s="138">
        <f>Rendicontazione!F102*Rendicontazione!I102</f>
        <v>0</v>
      </c>
    </row>
    <row r="53" spans="5:40" x14ac:dyDescent="0.25">
      <c r="O53">
        <v>8</v>
      </c>
      <c r="P53" s="302" t="str">
        <f>Rendicontazione!H104</f>
        <v>…</v>
      </c>
      <c r="Q53" s="25" t="s">
        <v>51</v>
      </c>
      <c r="R53" s="138">
        <f t="shared" si="13"/>
        <v>0</v>
      </c>
      <c r="S53" s="138">
        <f t="shared" si="12"/>
        <v>0</v>
      </c>
      <c r="T53" s="138">
        <f t="shared" si="12"/>
        <v>0</v>
      </c>
      <c r="U53" s="138">
        <f t="shared" si="12"/>
        <v>0</v>
      </c>
      <c r="V53" s="138">
        <f t="shared" si="12"/>
        <v>0</v>
      </c>
      <c r="W53" s="138">
        <f t="shared" si="12"/>
        <v>0</v>
      </c>
      <c r="X53" s="138">
        <f t="shared" si="12"/>
        <v>0</v>
      </c>
      <c r="Y53" s="138">
        <f t="shared" si="12"/>
        <v>0</v>
      </c>
      <c r="Z53" s="138">
        <f t="shared" si="12"/>
        <v>0</v>
      </c>
      <c r="AA53" s="138">
        <f t="shared" si="12"/>
        <v>0</v>
      </c>
      <c r="AB53" s="138">
        <f t="shared" si="12"/>
        <v>0</v>
      </c>
      <c r="AC53" s="138">
        <f t="shared" si="12"/>
        <v>0</v>
      </c>
      <c r="AD53" s="138">
        <f t="shared" si="12"/>
        <v>0</v>
      </c>
      <c r="AE53" s="138">
        <f t="shared" si="12"/>
        <v>0</v>
      </c>
      <c r="AF53" s="138">
        <f t="shared" si="12"/>
        <v>0</v>
      </c>
      <c r="AG53" s="138">
        <f t="shared" si="12"/>
        <v>0</v>
      </c>
      <c r="AH53" s="138">
        <f t="shared" si="12"/>
        <v>0</v>
      </c>
      <c r="AI53" s="138">
        <f t="shared" si="12"/>
        <v>0</v>
      </c>
      <c r="AJ53" s="138">
        <f t="shared" si="12"/>
        <v>0</v>
      </c>
      <c r="AK53" s="138">
        <f t="shared" si="12"/>
        <v>0</v>
      </c>
      <c r="AL53" s="138">
        <f t="shared" si="12"/>
        <v>0</v>
      </c>
      <c r="AN53" s="138">
        <f>Rendicontazione!F103*Rendicontazione!I103</f>
        <v>0</v>
      </c>
    </row>
    <row r="54" spans="5:40" x14ac:dyDescent="0.25">
      <c r="O54">
        <v>9</v>
      </c>
      <c r="P54" s="302" t="str">
        <f>Rendicontazione!H105</f>
        <v>…</v>
      </c>
      <c r="Q54" s="25" t="s">
        <v>51</v>
      </c>
      <c r="R54" s="138">
        <f t="shared" si="13"/>
        <v>0</v>
      </c>
      <c r="S54" s="138">
        <f t="shared" si="12"/>
        <v>0</v>
      </c>
      <c r="T54" s="138">
        <f t="shared" si="12"/>
        <v>0</v>
      </c>
      <c r="U54" s="138">
        <f t="shared" si="12"/>
        <v>0</v>
      </c>
      <c r="V54" s="138">
        <f t="shared" si="12"/>
        <v>0</v>
      </c>
      <c r="W54" s="138">
        <f t="shared" si="12"/>
        <v>0</v>
      </c>
      <c r="X54" s="138">
        <f t="shared" si="12"/>
        <v>0</v>
      </c>
      <c r="Y54" s="138">
        <f t="shared" si="12"/>
        <v>0</v>
      </c>
      <c r="Z54" s="138">
        <f t="shared" si="12"/>
        <v>0</v>
      </c>
      <c r="AA54" s="138">
        <f t="shared" si="12"/>
        <v>0</v>
      </c>
      <c r="AB54" s="138">
        <f t="shared" si="12"/>
        <v>0</v>
      </c>
      <c r="AC54" s="138">
        <f t="shared" si="12"/>
        <v>0</v>
      </c>
      <c r="AD54" s="138">
        <f t="shared" si="12"/>
        <v>0</v>
      </c>
      <c r="AE54" s="138">
        <f t="shared" si="12"/>
        <v>0</v>
      </c>
      <c r="AF54" s="138">
        <f t="shared" si="12"/>
        <v>0</v>
      </c>
      <c r="AG54" s="138">
        <f t="shared" si="12"/>
        <v>0</v>
      </c>
      <c r="AH54" s="138">
        <f t="shared" si="12"/>
        <v>0</v>
      </c>
      <c r="AI54" s="138">
        <f t="shared" si="12"/>
        <v>0</v>
      </c>
      <c r="AJ54" s="138">
        <f t="shared" si="12"/>
        <v>0</v>
      </c>
      <c r="AK54" s="138">
        <f t="shared" si="12"/>
        <v>0</v>
      </c>
      <c r="AL54" s="138">
        <f t="shared" si="12"/>
        <v>0</v>
      </c>
      <c r="AN54" s="138">
        <f>Rendicontazione!F104*Rendicontazione!I104</f>
        <v>0</v>
      </c>
    </row>
    <row r="55" spans="5:40" x14ac:dyDescent="0.25">
      <c r="O55">
        <v>10</v>
      </c>
      <c r="P55" s="302">
        <f>Rendicontazione!H106</f>
        <v>0</v>
      </c>
      <c r="Q55" s="25" t="s">
        <v>51</v>
      </c>
      <c r="R55" s="138">
        <f t="shared" si="13"/>
        <v>0</v>
      </c>
      <c r="S55" s="138">
        <f t="shared" si="12"/>
        <v>0</v>
      </c>
      <c r="T55" s="138">
        <f t="shared" si="12"/>
        <v>0</v>
      </c>
      <c r="U55" s="138">
        <f t="shared" si="12"/>
        <v>0</v>
      </c>
      <c r="V55" s="138">
        <f t="shared" si="12"/>
        <v>0</v>
      </c>
      <c r="W55" s="138">
        <f t="shared" si="12"/>
        <v>0</v>
      </c>
      <c r="X55" s="138">
        <f t="shared" si="12"/>
        <v>0</v>
      </c>
      <c r="Y55" s="138">
        <f t="shared" si="12"/>
        <v>0</v>
      </c>
      <c r="Z55" s="138">
        <f t="shared" si="12"/>
        <v>0</v>
      </c>
      <c r="AA55" s="138">
        <f t="shared" si="12"/>
        <v>0</v>
      </c>
      <c r="AB55" s="138">
        <f t="shared" si="12"/>
        <v>0</v>
      </c>
      <c r="AC55" s="138">
        <f t="shared" si="12"/>
        <v>0</v>
      </c>
      <c r="AD55" s="138">
        <f t="shared" si="12"/>
        <v>0</v>
      </c>
      <c r="AE55" s="138">
        <f t="shared" si="12"/>
        <v>0</v>
      </c>
      <c r="AF55" s="138">
        <f t="shared" si="12"/>
        <v>0</v>
      </c>
      <c r="AG55" s="138">
        <f t="shared" si="12"/>
        <v>0</v>
      </c>
      <c r="AH55" s="138">
        <f t="shared" si="12"/>
        <v>0</v>
      </c>
      <c r="AI55" s="138">
        <f t="shared" si="12"/>
        <v>0</v>
      </c>
      <c r="AJ55" s="138">
        <f t="shared" si="12"/>
        <v>0</v>
      </c>
      <c r="AK55" s="138">
        <f t="shared" si="12"/>
        <v>0</v>
      </c>
      <c r="AL55" s="138">
        <f t="shared" si="12"/>
        <v>0</v>
      </c>
      <c r="AN55" s="138">
        <f>Rendicontazione!F105*Rendicontazione!I105</f>
        <v>0</v>
      </c>
    </row>
    <row r="56" spans="5:40" x14ac:dyDescent="0.25">
      <c r="O56">
        <v>11</v>
      </c>
      <c r="P56" s="302" t="str">
        <f>Rendicontazione!H107</f>
        <v>…</v>
      </c>
      <c r="Q56" s="25" t="s">
        <v>51</v>
      </c>
      <c r="R56" s="138">
        <f t="shared" si="13"/>
        <v>0</v>
      </c>
      <c r="S56" s="138">
        <f t="shared" si="12"/>
        <v>0</v>
      </c>
      <c r="T56" s="138">
        <f t="shared" si="12"/>
        <v>0</v>
      </c>
      <c r="U56" s="138">
        <f t="shared" si="12"/>
        <v>0</v>
      </c>
      <c r="V56" s="138">
        <f t="shared" si="12"/>
        <v>0</v>
      </c>
      <c r="W56" s="138">
        <f t="shared" si="12"/>
        <v>0</v>
      </c>
      <c r="X56" s="138">
        <f t="shared" si="12"/>
        <v>0</v>
      </c>
      <c r="Y56" s="138">
        <f t="shared" si="12"/>
        <v>0</v>
      </c>
      <c r="Z56" s="138">
        <f t="shared" si="12"/>
        <v>0</v>
      </c>
      <c r="AA56" s="138">
        <f t="shared" si="12"/>
        <v>0</v>
      </c>
      <c r="AB56" s="138">
        <f t="shared" si="12"/>
        <v>0</v>
      </c>
      <c r="AC56" s="138">
        <f t="shared" si="12"/>
        <v>0</v>
      </c>
      <c r="AD56" s="138">
        <f t="shared" si="12"/>
        <v>0</v>
      </c>
      <c r="AE56" s="138">
        <f t="shared" si="12"/>
        <v>0</v>
      </c>
      <c r="AF56" s="138">
        <f t="shared" si="12"/>
        <v>0</v>
      </c>
      <c r="AG56" s="138">
        <f t="shared" si="12"/>
        <v>0</v>
      </c>
      <c r="AH56" s="138">
        <f t="shared" si="12"/>
        <v>0</v>
      </c>
      <c r="AI56" s="138">
        <f t="shared" si="12"/>
        <v>0</v>
      </c>
      <c r="AJ56" s="138">
        <f t="shared" si="12"/>
        <v>0</v>
      </c>
      <c r="AK56" s="138">
        <f t="shared" si="12"/>
        <v>0</v>
      </c>
      <c r="AL56" s="138">
        <f t="shared" si="12"/>
        <v>0</v>
      </c>
      <c r="AN56" s="138">
        <f>Rendicontazione!F106*Rendicontazione!I106</f>
        <v>0</v>
      </c>
    </row>
    <row r="57" spans="5:40" x14ac:dyDescent="0.25">
      <c r="O57">
        <v>12</v>
      </c>
      <c r="P57" s="302" t="str">
        <f>Rendicontazione!H108</f>
        <v>…</v>
      </c>
      <c r="Q57" s="25" t="s">
        <v>51</v>
      </c>
      <c r="R57" s="138">
        <f t="shared" si="13"/>
        <v>0</v>
      </c>
      <c r="S57" s="138">
        <f t="shared" si="12"/>
        <v>0</v>
      </c>
      <c r="T57" s="138">
        <f t="shared" si="12"/>
        <v>0</v>
      </c>
      <c r="U57" s="138">
        <f t="shared" si="12"/>
        <v>0</v>
      </c>
      <c r="V57" s="138">
        <f t="shared" si="12"/>
        <v>0</v>
      </c>
      <c r="W57" s="138">
        <f t="shared" si="12"/>
        <v>0</v>
      </c>
      <c r="X57" s="138">
        <f t="shared" si="12"/>
        <v>0</v>
      </c>
      <c r="Y57" s="138">
        <f t="shared" si="12"/>
        <v>0</v>
      </c>
      <c r="Z57" s="138">
        <f t="shared" si="12"/>
        <v>0</v>
      </c>
      <c r="AA57" s="138">
        <f t="shared" si="12"/>
        <v>0</v>
      </c>
      <c r="AB57" s="138">
        <f t="shared" si="12"/>
        <v>0</v>
      </c>
      <c r="AC57" s="138">
        <f t="shared" si="12"/>
        <v>0</v>
      </c>
      <c r="AD57" s="138">
        <f t="shared" si="12"/>
        <v>0</v>
      </c>
      <c r="AE57" s="138">
        <f t="shared" si="12"/>
        <v>0</v>
      </c>
      <c r="AF57" s="138">
        <f t="shared" si="12"/>
        <v>0</v>
      </c>
      <c r="AG57" s="138">
        <f t="shared" si="12"/>
        <v>0</v>
      </c>
      <c r="AH57" s="138">
        <f t="shared" si="12"/>
        <v>0</v>
      </c>
      <c r="AI57" s="138">
        <f t="shared" si="12"/>
        <v>0</v>
      </c>
      <c r="AJ57" s="138">
        <f t="shared" si="12"/>
        <v>0</v>
      </c>
      <c r="AK57" s="138">
        <f t="shared" si="12"/>
        <v>0</v>
      </c>
      <c r="AL57" s="138">
        <f t="shared" si="12"/>
        <v>0</v>
      </c>
      <c r="AN57" s="138">
        <f>Rendicontazione!F107*Rendicontazione!I107</f>
        <v>0</v>
      </c>
    </row>
    <row r="58" spans="5:40" x14ac:dyDescent="0.25">
      <c r="O58">
        <v>13</v>
      </c>
      <c r="P58" s="302" t="str">
        <f>Rendicontazione!H109</f>
        <v>…</v>
      </c>
      <c r="Q58" s="25" t="s">
        <v>51</v>
      </c>
      <c r="R58" s="138">
        <f t="shared" si="13"/>
        <v>0</v>
      </c>
      <c r="S58" s="138">
        <f t="shared" si="12"/>
        <v>0</v>
      </c>
      <c r="T58" s="138">
        <f t="shared" si="12"/>
        <v>0</v>
      </c>
      <c r="U58" s="138">
        <f t="shared" si="12"/>
        <v>0</v>
      </c>
      <c r="V58" s="138">
        <f t="shared" si="12"/>
        <v>0</v>
      </c>
      <c r="W58" s="138">
        <f t="shared" si="12"/>
        <v>0</v>
      </c>
      <c r="X58" s="138">
        <f t="shared" si="12"/>
        <v>0</v>
      </c>
      <c r="Y58" s="138">
        <f t="shared" si="12"/>
        <v>0</v>
      </c>
      <c r="Z58" s="138">
        <f t="shared" si="12"/>
        <v>0</v>
      </c>
      <c r="AA58" s="138">
        <f t="shared" si="12"/>
        <v>0</v>
      </c>
      <c r="AB58" s="138">
        <f t="shared" si="12"/>
        <v>0</v>
      </c>
      <c r="AC58" s="138">
        <f t="shared" si="12"/>
        <v>0</v>
      </c>
      <c r="AD58" s="138">
        <f t="shared" si="12"/>
        <v>0</v>
      </c>
      <c r="AE58" s="138">
        <f t="shared" si="12"/>
        <v>0</v>
      </c>
      <c r="AF58" s="138">
        <f t="shared" si="12"/>
        <v>0</v>
      </c>
      <c r="AG58" s="138">
        <f t="shared" si="12"/>
        <v>0</v>
      </c>
      <c r="AH58" s="138">
        <f t="shared" ref="AH58:AL59" si="14">AH$45*VLOOKUP($P58,$E$17:$F$22,2,FALSE)</f>
        <v>0</v>
      </c>
      <c r="AI58" s="138">
        <f t="shared" si="14"/>
        <v>0</v>
      </c>
      <c r="AJ58" s="138">
        <f t="shared" si="14"/>
        <v>0</v>
      </c>
      <c r="AK58" s="138">
        <f t="shared" si="14"/>
        <v>0</v>
      </c>
      <c r="AL58" s="138">
        <f t="shared" si="14"/>
        <v>0</v>
      </c>
      <c r="AN58" s="138">
        <f>Rendicontazione!F108*Rendicontazione!I108</f>
        <v>0</v>
      </c>
    </row>
    <row r="59" spans="5:40" x14ac:dyDescent="0.25">
      <c r="O59">
        <v>14</v>
      </c>
      <c r="P59" s="302" t="str">
        <f>Rendicontazione!H110</f>
        <v>…</v>
      </c>
      <c r="Q59" s="25" t="s">
        <v>51</v>
      </c>
      <c r="R59" s="138">
        <f t="shared" si="13"/>
        <v>0</v>
      </c>
      <c r="S59" s="138">
        <f t="shared" si="13"/>
        <v>0</v>
      </c>
      <c r="T59" s="138">
        <f t="shared" si="13"/>
        <v>0</v>
      </c>
      <c r="U59" s="138">
        <f t="shared" si="13"/>
        <v>0</v>
      </c>
      <c r="V59" s="138">
        <f t="shared" si="13"/>
        <v>0</v>
      </c>
      <c r="W59" s="138">
        <f t="shared" si="13"/>
        <v>0</v>
      </c>
      <c r="X59" s="138">
        <f t="shared" si="13"/>
        <v>0</v>
      </c>
      <c r="Y59" s="138">
        <f t="shared" si="13"/>
        <v>0</v>
      </c>
      <c r="Z59" s="138">
        <f t="shared" si="13"/>
        <v>0</v>
      </c>
      <c r="AA59" s="138">
        <f t="shared" si="13"/>
        <v>0</v>
      </c>
      <c r="AB59" s="138">
        <f t="shared" si="13"/>
        <v>0</v>
      </c>
      <c r="AC59" s="138">
        <f t="shared" si="13"/>
        <v>0</v>
      </c>
      <c r="AD59" s="138">
        <f t="shared" si="13"/>
        <v>0</v>
      </c>
      <c r="AE59" s="138">
        <f t="shared" si="13"/>
        <v>0</v>
      </c>
      <c r="AF59" s="138">
        <f t="shared" si="13"/>
        <v>0</v>
      </c>
      <c r="AG59" s="138">
        <f t="shared" si="13"/>
        <v>0</v>
      </c>
      <c r="AH59" s="138">
        <f t="shared" si="14"/>
        <v>0</v>
      </c>
      <c r="AI59" s="138">
        <f t="shared" si="14"/>
        <v>0</v>
      </c>
      <c r="AJ59" s="138">
        <f t="shared" si="14"/>
        <v>0</v>
      </c>
      <c r="AK59" s="138">
        <f t="shared" si="14"/>
        <v>0</v>
      </c>
      <c r="AL59" s="138">
        <f t="shared" si="14"/>
        <v>0</v>
      </c>
      <c r="AN59" s="138">
        <f>Rendicontazione!F109*Rendicontazione!I109</f>
        <v>0</v>
      </c>
    </row>
    <row r="62" spans="5:40" x14ac:dyDescent="0.25">
      <c r="O62">
        <v>1</v>
      </c>
      <c r="P62" s="302">
        <f>Rendicontazione!H113</f>
        <v>0</v>
      </c>
      <c r="Q62" s="25" t="s">
        <v>51</v>
      </c>
      <c r="R62" s="138">
        <f>R$45*VLOOKUP($P62,$E$17:$F$22,2,FALSE)</f>
        <v>0</v>
      </c>
      <c r="S62" s="138">
        <f t="shared" ref="S62:AL67" si="15">S$45*VLOOKUP($P62,$E$17:$F$22,2,FALSE)</f>
        <v>0</v>
      </c>
      <c r="T62" s="138">
        <f t="shared" si="15"/>
        <v>0</v>
      </c>
      <c r="U62" s="138">
        <f t="shared" si="15"/>
        <v>0</v>
      </c>
      <c r="V62" s="138">
        <f t="shared" si="15"/>
        <v>0</v>
      </c>
      <c r="W62" s="138">
        <f t="shared" si="15"/>
        <v>0</v>
      </c>
      <c r="X62" s="138">
        <f t="shared" si="15"/>
        <v>0</v>
      </c>
      <c r="Y62" s="138">
        <f t="shared" si="15"/>
        <v>0</v>
      </c>
      <c r="Z62" s="138">
        <f t="shared" si="15"/>
        <v>0</v>
      </c>
      <c r="AA62" s="138">
        <f t="shared" si="15"/>
        <v>0</v>
      </c>
      <c r="AB62" s="138">
        <f t="shared" si="15"/>
        <v>0</v>
      </c>
      <c r="AC62" s="138">
        <f t="shared" si="15"/>
        <v>0</v>
      </c>
      <c r="AD62" s="138">
        <f t="shared" si="15"/>
        <v>0</v>
      </c>
      <c r="AE62" s="138">
        <f t="shared" si="15"/>
        <v>0</v>
      </c>
      <c r="AF62" s="138">
        <f t="shared" si="15"/>
        <v>0</v>
      </c>
      <c r="AG62" s="138">
        <f t="shared" si="15"/>
        <v>0</v>
      </c>
      <c r="AH62" s="138">
        <f t="shared" si="15"/>
        <v>0</v>
      </c>
      <c r="AI62" s="138">
        <f t="shared" si="15"/>
        <v>0</v>
      </c>
      <c r="AJ62" s="138">
        <f t="shared" si="15"/>
        <v>0</v>
      </c>
      <c r="AK62" s="138">
        <f t="shared" si="15"/>
        <v>0</v>
      </c>
      <c r="AL62" s="138">
        <f t="shared" si="15"/>
        <v>0</v>
      </c>
      <c r="AN62" s="138">
        <f>Rendicontazione!F113*Rendicontazione!I113</f>
        <v>0</v>
      </c>
    </row>
    <row r="63" spans="5:40" x14ac:dyDescent="0.25">
      <c r="O63">
        <v>2</v>
      </c>
      <c r="P63" s="302" t="str">
        <f>Rendicontazione!H114</f>
        <v>…</v>
      </c>
      <c r="Q63" s="25" t="s">
        <v>51</v>
      </c>
      <c r="R63" s="138">
        <f t="shared" ref="R63:R67" si="16">R$45*VLOOKUP($P63,$E$17:$F$22,2,FALSE)</f>
        <v>0</v>
      </c>
      <c r="S63" s="138">
        <f t="shared" si="15"/>
        <v>0</v>
      </c>
      <c r="T63" s="138">
        <f t="shared" si="15"/>
        <v>0</v>
      </c>
      <c r="U63" s="138">
        <f t="shared" si="15"/>
        <v>0</v>
      </c>
      <c r="V63" s="138">
        <f t="shared" si="15"/>
        <v>0</v>
      </c>
      <c r="W63" s="138">
        <f t="shared" si="15"/>
        <v>0</v>
      </c>
      <c r="X63" s="138">
        <f t="shared" si="15"/>
        <v>0</v>
      </c>
      <c r="Y63" s="138">
        <f t="shared" si="15"/>
        <v>0</v>
      </c>
      <c r="Z63" s="138">
        <f t="shared" si="15"/>
        <v>0</v>
      </c>
      <c r="AA63" s="138">
        <f t="shared" si="15"/>
        <v>0</v>
      </c>
      <c r="AB63" s="138">
        <f t="shared" si="15"/>
        <v>0</v>
      </c>
      <c r="AC63" s="138">
        <f t="shared" si="15"/>
        <v>0</v>
      </c>
      <c r="AD63" s="138">
        <f t="shared" si="15"/>
        <v>0</v>
      </c>
      <c r="AE63" s="138">
        <f t="shared" si="15"/>
        <v>0</v>
      </c>
      <c r="AF63" s="138">
        <f t="shared" si="15"/>
        <v>0</v>
      </c>
      <c r="AG63" s="138">
        <f t="shared" si="15"/>
        <v>0</v>
      </c>
      <c r="AH63" s="138">
        <f t="shared" si="15"/>
        <v>0</v>
      </c>
      <c r="AI63" s="138">
        <f t="shared" si="15"/>
        <v>0</v>
      </c>
      <c r="AJ63" s="138">
        <f t="shared" si="15"/>
        <v>0</v>
      </c>
      <c r="AK63" s="138">
        <f t="shared" si="15"/>
        <v>0</v>
      </c>
      <c r="AL63" s="138">
        <f t="shared" si="15"/>
        <v>0</v>
      </c>
      <c r="AN63" s="138">
        <f>Rendicontazione!F114*Rendicontazione!I114</f>
        <v>0</v>
      </c>
    </row>
    <row r="64" spans="5:40" x14ac:dyDescent="0.25">
      <c r="O64">
        <v>3</v>
      </c>
      <c r="P64" s="302" t="str">
        <f>Rendicontazione!H115</f>
        <v>…</v>
      </c>
      <c r="Q64" s="25" t="s">
        <v>51</v>
      </c>
      <c r="R64" s="138">
        <f t="shared" si="16"/>
        <v>0</v>
      </c>
      <c r="S64" s="138">
        <f t="shared" si="15"/>
        <v>0</v>
      </c>
      <c r="T64" s="138">
        <f t="shared" si="15"/>
        <v>0</v>
      </c>
      <c r="U64" s="138">
        <f t="shared" si="15"/>
        <v>0</v>
      </c>
      <c r="V64" s="138">
        <f t="shared" si="15"/>
        <v>0</v>
      </c>
      <c r="W64" s="138">
        <f t="shared" si="15"/>
        <v>0</v>
      </c>
      <c r="X64" s="138">
        <f t="shared" si="15"/>
        <v>0</v>
      </c>
      <c r="Y64" s="138">
        <f t="shared" si="15"/>
        <v>0</v>
      </c>
      <c r="Z64" s="138">
        <f t="shared" si="15"/>
        <v>0</v>
      </c>
      <c r="AA64" s="138">
        <f t="shared" si="15"/>
        <v>0</v>
      </c>
      <c r="AB64" s="138">
        <f t="shared" si="15"/>
        <v>0</v>
      </c>
      <c r="AC64" s="138">
        <f t="shared" si="15"/>
        <v>0</v>
      </c>
      <c r="AD64" s="138">
        <f t="shared" si="15"/>
        <v>0</v>
      </c>
      <c r="AE64" s="138">
        <f t="shared" si="15"/>
        <v>0</v>
      </c>
      <c r="AF64" s="138">
        <f t="shared" si="15"/>
        <v>0</v>
      </c>
      <c r="AG64" s="138">
        <f t="shared" si="15"/>
        <v>0</v>
      </c>
      <c r="AH64" s="138">
        <f t="shared" si="15"/>
        <v>0</v>
      </c>
      <c r="AI64" s="138">
        <f t="shared" si="15"/>
        <v>0</v>
      </c>
      <c r="AJ64" s="138">
        <f t="shared" si="15"/>
        <v>0</v>
      </c>
      <c r="AK64" s="138">
        <f t="shared" si="15"/>
        <v>0</v>
      </c>
      <c r="AL64" s="138">
        <f t="shared" si="15"/>
        <v>0</v>
      </c>
      <c r="AN64" s="138">
        <f>Rendicontazione!F115*Rendicontazione!I115</f>
        <v>0</v>
      </c>
    </row>
    <row r="65" spans="15:40" x14ac:dyDescent="0.25">
      <c r="O65">
        <v>4</v>
      </c>
      <c r="P65" s="302" t="str">
        <f>Rendicontazione!H116</f>
        <v>…</v>
      </c>
      <c r="Q65" s="25" t="s">
        <v>51</v>
      </c>
      <c r="R65" s="138">
        <f t="shared" si="16"/>
        <v>0</v>
      </c>
      <c r="S65" s="138">
        <f t="shared" si="15"/>
        <v>0</v>
      </c>
      <c r="T65" s="138">
        <f t="shared" si="15"/>
        <v>0</v>
      </c>
      <c r="U65" s="138">
        <f t="shared" si="15"/>
        <v>0</v>
      </c>
      <c r="V65" s="138">
        <f t="shared" si="15"/>
        <v>0</v>
      </c>
      <c r="W65" s="138">
        <f t="shared" si="15"/>
        <v>0</v>
      </c>
      <c r="X65" s="138">
        <f t="shared" si="15"/>
        <v>0</v>
      </c>
      <c r="Y65" s="138">
        <f t="shared" si="15"/>
        <v>0</v>
      </c>
      <c r="Z65" s="138">
        <f t="shared" si="15"/>
        <v>0</v>
      </c>
      <c r="AA65" s="138">
        <f t="shared" si="15"/>
        <v>0</v>
      </c>
      <c r="AB65" s="138">
        <f t="shared" si="15"/>
        <v>0</v>
      </c>
      <c r="AC65" s="138">
        <f t="shared" si="15"/>
        <v>0</v>
      </c>
      <c r="AD65" s="138">
        <f t="shared" si="15"/>
        <v>0</v>
      </c>
      <c r="AE65" s="138">
        <f t="shared" si="15"/>
        <v>0</v>
      </c>
      <c r="AF65" s="138">
        <f t="shared" si="15"/>
        <v>0</v>
      </c>
      <c r="AG65" s="138">
        <f t="shared" si="15"/>
        <v>0</v>
      </c>
      <c r="AH65" s="138">
        <f t="shared" si="15"/>
        <v>0</v>
      </c>
      <c r="AI65" s="138">
        <f t="shared" si="15"/>
        <v>0</v>
      </c>
      <c r="AJ65" s="138">
        <f t="shared" si="15"/>
        <v>0</v>
      </c>
      <c r="AK65" s="138">
        <f t="shared" si="15"/>
        <v>0</v>
      </c>
      <c r="AL65" s="138">
        <f t="shared" si="15"/>
        <v>0</v>
      </c>
      <c r="AN65" s="138">
        <f>Rendicontazione!F116*Rendicontazione!I116</f>
        <v>0</v>
      </c>
    </row>
    <row r="66" spans="15:40" x14ac:dyDescent="0.25">
      <c r="O66">
        <v>5</v>
      </c>
      <c r="P66" s="302" t="str">
        <f>Rendicontazione!H117</f>
        <v>…</v>
      </c>
      <c r="Q66" s="25" t="s">
        <v>51</v>
      </c>
      <c r="R66" s="138">
        <f t="shared" si="16"/>
        <v>0</v>
      </c>
      <c r="S66" s="138">
        <f t="shared" si="15"/>
        <v>0</v>
      </c>
      <c r="T66" s="138">
        <f t="shared" si="15"/>
        <v>0</v>
      </c>
      <c r="U66" s="138">
        <f t="shared" si="15"/>
        <v>0</v>
      </c>
      <c r="V66" s="138">
        <f t="shared" si="15"/>
        <v>0</v>
      </c>
      <c r="W66" s="138">
        <f t="shared" si="15"/>
        <v>0</v>
      </c>
      <c r="X66" s="138">
        <f t="shared" si="15"/>
        <v>0</v>
      </c>
      <c r="Y66" s="138">
        <f t="shared" si="15"/>
        <v>0</v>
      </c>
      <c r="Z66" s="138">
        <f t="shared" si="15"/>
        <v>0</v>
      </c>
      <c r="AA66" s="138">
        <f t="shared" si="15"/>
        <v>0</v>
      </c>
      <c r="AB66" s="138">
        <f t="shared" si="15"/>
        <v>0</v>
      </c>
      <c r="AC66" s="138">
        <f t="shared" si="15"/>
        <v>0</v>
      </c>
      <c r="AD66" s="138">
        <f t="shared" si="15"/>
        <v>0</v>
      </c>
      <c r="AE66" s="138">
        <f t="shared" si="15"/>
        <v>0</v>
      </c>
      <c r="AF66" s="138">
        <f t="shared" si="15"/>
        <v>0</v>
      </c>
      <c r="AG66" s="138">
        <f t="shared" si="15"/>
        <v>0</v>
      </c>
      <c r="AH66" s="138">
        <f t="shared" si="15"/>
        <v>0</v>
      </c>
      <c r="AI66" s="138">
        <f t="shared" si="15"/>
        <v>0</v>
      </c>
      <c r="AJ66" s="138">
        <f t="shared" si="15"/>
        <v>0</v>
      </c>
      <c r="AK66" s="138">
        <f t="shared" si="15"/>
        <v>0</v>
      </c>
      <c r="AL66" s="138">
        <f t="shared" si="15"/>
        <v>0</v>
      </c>
      <c r="AN66" s="138">
        <f>Rendicontazione!F117*Rendicontazione!I117</f>
        <v>0</v>
      </c>
    </row>
    <row r="67" spans="15:40" x14ac:dyDescent="0.25">
      <c r="O67">
        <v>6</v>
      </c>
      <c r="P67" s="302" t="str">
        <f>Rendicontazione!H118</f>
        <v>…</v>
      </c>
      <c r="Q67" s="25" t="s">
        <v>51</v>
      </c>
      <c r="R67" s="138">
        <f t="shared" si="16"/>
        <v>0</v>
      </c>
      <c r="S67" s="138">
        <f t="shared" si="15"/>
        <v>0</v>
      </c>
      <c r="T67" s="138">
        <f t="shared" si="15"/>
        <v>0</v>
      </c>
      <c r="U67" s="138">
        <f t="shared" si="15"/>
        <v>0</v>
      </c>
      <c r="V67" s="138">
        <f t="shared" si="15"/>
        <v>0</v>
      </c>
      <c r="W67" s="138">
        <f t="shared" si="15"/>
        <v>0</v>
      </c>
      <c r="X67" s="138">
        <f t="shared" si="15"/>
        <v>0</v>
      </c>
      <c r="Y67" s="138">
        <f t="shared" si="15"/>
        <v>0</v>
      </c>
      <c r="Z67" s="138">
        <f t="shared" si="15"/>
        <v>0</v>
      </c>
      <c r="AA67" s="138">
        <f t="shared" si="15"/>
        <v>0</v>
      </c>
      <c r="AB67" s="138">
        <f t="shared" si="15"/>
        <v>0</v>
      </c>
      <c r="AC67" s="138">
        <f t="shared" si="15"/>
        <v>0</v>
      </c>
      <c r="AD67" s="138">
        <f t="shared" si="15"/>
        <v>0</v>
      </c>
      <c r="AE67" s="138">
        <f t="shared" si="15"/>
        <v>0</v>
      </c>
      <c r="AF67" s="138">
        <f t="shared" si="15"/>
        <v>0</v>
      </c>
      <c r="AG67" s="138">
        <f t="shared" si="15"/>
        <v>0</v>
      </c>
      <c r="AH67" s="138">
        <f t="shared" si="15"/>
        <v>0</v>
      </c>
      <c r="AI67" s="138">
        <f t="shared" si="15"/>
        <v>0</v>
      </c>
      <c r="AJ67" s="138">
        <f t="shared" si="15"/>
        <v>0</v>
      </c>
      <c r="AK67" s="138">
        <f t="shared" si="15"/>
        <v>0</v>
      </c>
      <c r="AL67" s="138">
        <f t="shared" si="15"/>
        <v>0</v>
      </c>
      <c r="AN67" s="138">
        <f>Rendicontazione!F118*Rendicontazione!I118</f>
        <v>0</v>
      </c>
    </row>
    <row r="70" spans="15:40" x14ac:dyDescent="0.25">
      <c r="O70">
        <v>1</v>
      </c>
      <c r="P70" s="302">
        <f>Rendicontazione!H121</f>
        <v>0</v>
      </c>
      <c r="Q70" s="25" t="s">
        <v>51</v>
      </c>
      <c r="R70" s="138">
        <f>R$45*VLOOKUP($P70,$E$17:$F$22,2,FALSE)</f>
        <v>0</v>
      </c>
      <c r="S70" s="138">
        <f t="shared" ref="S70:AL74" si="17">S$45*VLOOKUP($P70,$E$17:$F$22,2,FALSE)</f>
        <v>0</v>
      </c>
      <c r="T70" s="138">
        <f t="shared" si="17"/>
        <v>0</v>
      </c>
      <c r="U70" s="138">
        <f t="shared" si="17"/>
        <v>0</v>
      </c>
      <c r="V70" s="138">
        <f t="shared" si="17"/>
        <v>0</v>
      </c>
      <c r="W70" s="138">
        <f t="shared" si="17"/>
        <v>0</v>
      </c>
      <c r="X70" s="138">
        <f t="shared" si="17"/>
        <v>0</v>
      </c>
      <c r="Y70" s="138">
        <f t="shared" si="17"/>
        <v>0</v>
      </c>
      <c r="Z70" s="138">
        <f t="shared" si="17"/>
        <v>0</v>
      </c>
      <c r="AA70" s="138">
        <f t="shared" si="17"/>
        <v>0</v>
      </c>
      <c r="AB70" s="138">
        <f t="shared" si="17"/>
        <v>0</v>
      </c>
      <c r="AC70" s="138">
        <f t="shared" si="17"/>
        <v>0</v>
      </c>
      <c r="AD70" s="138">
        <f t="shared" si="17"/>
        <v>0</v>
      </c>
      <c r="AE70" s="138">
        <f t="shared" si="17"/>
        <v>0</v>
      </c>
      <c r="AF70" s="138">
        <f t="shared" si="17"/>
        <v>0</v>
      </c>
      <c r="AG70" s="138">
        <f t="shared" si="17"/>
        <v>0</v>
      </c>
      <c r="AH70" s="138">
        <f t="shared" si="17"/>
        <v>0</v>
      </c>
      <c r="AI70" s="138">
        <f t="shared" si="17"/>
        <v>0</v>
      </c>
      <c r="AJ70" s="138">
        <f t="shared" si="17"/>
        <v>0</v>
      </c>
      <c r="AK70" s="138">
        <f t="shared" si="17"/>
        <v>0</v>
      </c>
      <c r="AL70" s="138">
        <f t="shared" si="17"/>
        <v>0</v>
      </c>
      <c r="AN70" s="138">
        <f>Rendicontazione!F121*Rendicontazione!I121</f>
        <v>0</v>
      </c>
    </row>
    <row r="71" spans="15:40" x14ac:dyDescent="0.25">
      <c r="O71">
        <v>2</v>
      </c>
      <c r="P71" s="302">
        <f>Rendicontazione!H122</f>
        <v>0</v>
      </c>
      <c r="Q71" s="25" t="s">
        <v>51</v>
      </c>
      <c r="R71" s="138">
        <f t="shared" ref="R71:R74" si="18">R$45*VLOOKUP($P71,$E$17:$F$22,2,FALSE)</f>
        <v>0</v>
      </c>
      <c r="S71" s="138">
        <f t="shared" si="17"/>
        <v>0</v>
      </c>
      <c r="T71" s="138">
        <f t="shared" si="17"/>
        <v>0</v>
      </c>
      <c r="U71" s="138">
        <f t="shared" si="17"/>
        <v>0</v>
      </c>
      <c r="V71" s="138">
        <f t="shared" si="17"/>
        <v>0</v>
      </c>
      <c r="W71" s="138">
        <f t="shared" si="17"/>
        <v>0</v>
      </c>
      <c r="X71" s="138">
        <f t="shared" si="17"/>
        <v>0</v>
      </c>
      <c r="Y71" s="138">
        <f t="shared" si="17"/>
        <v>0</v>
      </c>
      <c r="Z71" s="138">
        <f t="shared" si="17"/>
        <v>0</v>
      </c>
      <c r="AA71" s="138">
        <f t="shared" si="17"/>
        <v>0</v>
      </c>
      <c r="AB71" s="138">
        <f t="shared" si="17"/>
        <v>0</v>
      </c>
      <c r="AC71" s="138">
        <f t="shared" si="17"/>
        <v>0</v>
      </c>
      <c r="AD71" s="138">
        <f t="shared" si="17"/>
        <v>0</v>
      </c>
      <c r="AE71" s="138">
        <f t="shared" si="17"/>
        <v>0</v>
      </c>
      <c r="AF71" s="138">
        <f t="shared" si="17"/>
        <v>0</v>
      </c>
      <c r="AG71" s="138">
        <f t="shared" si="17"/>
        <v>0</v>
      </c>
      <c r="AH71" s="138">
        <f t="shared" si="17"/>
        <v>0</v>
      </c>
      <c r="AI71" s="138">
        <f t="shared" si="17"/>
        <v>0</v>
      </c>
      <c r="AJ71" s="138">
        <f t="shared" si="17"/>
        <v>0</v>
      </c>
      <c r="AK71" s="138">
        <f t="shared" si="17"/>
        <v>0</v>
      </c>
      <c r="AL71" s="138">
        <f t="shared" si="17"/>
        <v>0</v>
      </c>
      <c r="AN71" s="138">
        <f>Rendicontazione!F122*Rendicontazione!I122</f>
        <v>0</v>
      </c>
    </row>
    <row r="72" spans="15:40" x14ac:dyDescent="0.25">
      <c r="O72">
        <v>3</v>
      </c>
      <c r="P72" s="302" t="str">
        <f>Rendicontazione!H123</f>
        <v>…</v>
      </c>
      <c r="Q72" s="25" t="s">
        <v>51</v>
      </c>
      <c r="R72" s="138">
        <f t="shared" si="18"/>
        <v>0</v>
      </c>
      <c r="S72" s="138">
        <f t="shared" si="17"/>
        <v>0</v>
      </c>
      <c r="T72" s="138">
        <f t="shared" si="17"/>
        <v>0</v>
      </c>
      <c r="U72" s="138">
        <f t="shared" si="17"/>
        <v>0</v>
      </c>
      <c r="V72" s="138">
        <f t="shared" si="17"/>
        <v>0</v>
      </c>
      <c r="W72" s="138">
        <f t="shared" si="17"/>
        <v>0</v>
      </c>
      <c r="X72" s="138">
        <f t="shared" si="17"/>
        <v>0</v>
      </c>
      <c r="Y72" s="138">
        <f t="shared" si="17"/>
        <v>0</v>
      </c>
      <c r="Z72" s="138">
        <f t="shared" si="17"/>
        <v>0</v>
      </c>
      <c r="AA72" s="138">
        <f t="shared" si="17"/>
        <v>0</v>
      </c>
      <c r="AB72" s="138">
        <f t="shared" si="17"/>
        <v>0</v>
      </c>
      <c r="AC72" s="138">
        <f t="shared" si="17"/>
        <v>0</v>
      </c>
      <c r="AD72" s="138">
        <f t="shared" si="17"/>
        <v>0</v>
      </c>
      <c r="AE72" s="138">
        <f t="shared" si="17"/>
        <v>0</v>
      </c>
      <c r="AF72" s="138">
        <f t="shared" si="17"/>
        <v>0</v>
      </c>
      <c r="AG72" s="138">
        <f t="shared" si="17"/>
        <v>0</v>
      </c>
      <c r="AH72" s="138">
        <f t="shared" si="17"/>
        <v>0</v>
      </c>
      <c r="AI72" s="138">
        <f t="shared" si="17"/>
        <v>0</v>
      </c>
      <c r="AJ72" s="138">
        <f t="shared" si="17"/>
        <v>0</v>
      </c>
      <c r="AK72" s="138">
        <f t="shared" si="17"/>
        <v>0</v>
      </c>
      <c r="AL72" s="138">
        <f t="shared" si="17"/>
        <v>0</v>
      </c>
      <c r="AN72" s="138">
        <f>Rendicontazione!F123*Rendicontazione!I123</f>
        <v>0</v>
      </c>
    </row>
    <row r="73" spans="15:40" x14ac:dyDescent="0.25">
      <c r="O73">
        <v>4</v>
      </c>
      <c r="P73" s="302" t="str">
        <f>Rendicontazione!H124</f>
        <v>…</v>
      </c>
      <c r="Q73" s="25" t="s">
        <v>51</v>
      </c>
      <c r="R73" s="138">
        <f t="shared" si="18"/>
        <v>0</v>
      </c>
      <c r="S73" s="138">
        <f t="shared" si="17"/>
        <v>0</v>
      </c>
      <c r="T73" s="138">
        <f t="shared" si="17"/>
        <v>0</v>
      </c>
      <c r="U73" s="138">
        <f t="shared" si="17"/>
        <v>0</v>
      </c>
      <c r="V73" s="138">
        <f t="shared" si="17"/>
        <v>0</v>
      </c>
      <c r="W73" s="138">
        <f t="shared" si="17"/>
        <v>0</v>
      </c>
      <c r="X73" s="138">
        <f t="shared" si="17"/>
        <v>0</v>
      </c>
      <c r="Y73" s="138">
        <f t="shared" si="17"/>
        <v>0</v>
      </c>
      <c r="Z73" s="138">
        <f t="shared" si="17"/>
        <v>0</v>
      </c>
      <c r="AA73" s="138">
        <f t="shared" si="17"/>
        <v>0</v>
      </c>
      <c r="AB73" s="138">
        <f t="shared" si="17"/>
        <v>0</v>
      </c>
      <c r="AC73" s="138">
        <f t="shared" si="17"/>
        <v>0</v>
      </c>
      <c r="AD73" s="138">
        <f t="shared" si="17"/>
        <v>0</v>
      </c>
      <c r="AE73" s="138">
        <f t="shared" si="17"/>
        <v>0</v>
      </c>
      <c r="AF73" s="138">
        <f t="shared" si="17"/>
        <v>0</v>
      </c>
      <c r="AG73" s="138">
        <f t="shared" si="17"/>
        <v>0</v>
      </c>
      <c r="AH73" s="138">
        <f t="shared" si="17"/>
        <v>0</v>
      </c>
      <c r="AI73" s="138">
        <f t="shared" si="17"/>
        <v>0</v>
      </c>
      <c r="AJ73" s="138">
        <f t="shared" si="17"/>
        <v>0</v>
      </c>
      <c r="AK73" s="138">
        <f t="shared" si="17"/>
        <v>0</v>
      </c>
      <c r="AL73" s="138">
        <f t="shared" si="17"/>
        <v>0</v>
      </c>
      <c r="AN73" s="138">
        <f>Rendicontazione!F124*Rendicontazione!I124</f>
        <v>0</v>
      </c>
    </row>
    <row r="74" spans="15:40" x14ac:dyDescent="0.25">
      <c r="O74">
        <v>5</v>
      </c>
      <c r="P74" s="302" t="str">
        <f>Rendicontazione!H125</f>
        <v>…</v>
      </c>
      <c r="Q74" s="25" t="s">
        <v>51</v>
      </c>
      <c r="R74" s="138">
        <f t="shared" si="18"/>
        <v>0</v>
      </c>
      <c r="S74" s="138">
        <f t="shared" si="17"/>
        <v>0</v>
      </c>
      <c r="T74" s="138">
        <f t="shared" si="17"/>
        <v>0</v>
      </c>
      <c r="U74" s="138">
        <f t="shared" si="17"/>
        <v>0</v>
      </c>
      <c r="V74" s="138">
        <f t="shared" si="17"/>
        <v>0</v>
      </c>
      <c r="W74" s="138">
        <f t="shared" si="17"/>
        <v>0</v>
      </c>
      <c r="X74" s="138">
        <f t="shared" si="17"/>
        <v>0</v>
      </c>
      <c r="Y74" s="138">
        <f t="shared" si="17"/>
        <v>0</v>
      </c>
      <c r="Z74" s="138">
        <f t="shared" si="17"/>
        <v>0</v>
      </c>
      <c r="AA74" s="138">
        <f t="shared" si="17"/>
        <v>0</v>
      </c>
      <c r="AB74" s="138">
        <f t="shared" si="17"/>
        <v>0</v>
      </c>
      <c r="AC74" s="138">
        <f t="shared" si="17"/>
        <v>0</v>
      </c>
      <c r="AD74" s="138">
        <f t="shared" si="17"/>
        <v>0</v>
      </c>
      <c r="AE74" s="138">
        <f t="shared" si="17"/>
        <v>0</v>
      </c>
      <c r="AF74" s="138">
        <f t="shared" si="17"/>
        <v>0</v>
      </c>
      <c r="AG74" s="138">
        <f t="shared" si="17"/>
        <v>0</v>
      </c>
      <c r="AH74" s="138">
        <f t="shared" si="17"/>
        <v>0</v>
      </c>
      <c r="AI74" s="138">
        <f t="shared" si="17"/>
        <v>0</v>
      </c>
      <c r="AJ74" s="138">
        <f t="shared" si="17"/>
        <v>0</v>
      </c>
      <c r="AK74" s="138">
        <f t="shared" si="17"/>
        <v>0</v>
      </c>
      <c r="AL74" s="138">
        <f t="shared" si="17"/>
        <v>0</v>
      </c>
      <c r="AN74" s="138">
        <f>Rendicontazione!F125*Rendicontazione!I125</f>
        <v>0</v>
      </c>
    </row>
    <row r="75" spans="15:40" x14ac:dyDescent="0.25">
      <c r="P75" s="302"/>
      <c r="Q75" s="25"/>
      <c r="R75" s="138"/>
      <c r="S75" s="138"/>
      <c r="T75" s="138"/>
      <c r="U75" s="138"/>
      <c r="V75" s="138"/>
      <c r="W75" s="138"/>
      <c r="X75" s="138"/>
      <c r="Y75" s="138"/>
      <c r="Z75" s="138"/>
      <c r="AA75" s="138"/>
      <c r="AB75" s="138"/>
      <c r="AC75" s="138"/>
      <c r="AD75" s="138"/>
      <c r="AE75" s="138"/>
      <c r="AF75" s="138"/>
      <c r="AG75" s="138"/>
      <c r="AH75" s="138"/>
      <c r="AI75" s="138"/>
      <c r="AJ75" s="138"/>
      <c r="AK75" s="138"/>
      <c r="AL75" s="138"/>
      <c r="AN75" s="138"/>
    </row>
    <row r="77" spans="15:40" x14ac:dyDescent="0.25">
      <c r="P77" t="s">
        <v>302</v>
      </c>
    </row>
    <row r="78" spans="15:40" x14ac:dyDescent="0.25">
      <c r="Q78" s="497" t="s">
        <v>51</v>
      </c>
      <c r="R78" s="135">
        <v>0</v>
      </c>
      <c r="S78" s="135">
        <v>0.05</v>
      </c>
      <c r="T78" s="135">
        <f>S78+$S$1</f>
        <v>0.1</v>
      </c>
      <c r="U78" s="135">
        <f t="shared" ref="U78" si="19">T78+$S$1</f>
        <v>0.15000000000000002</v>
      </c>
      <c r="V78" s="135">
        <f t="shared" ref="V78" si="20">U78+$S$1</f>
        <v>0.2</v>
      </c>
      <c r="W78" s="135">
        <f t="shared" ref="W78" si="21">V78+$S$1</f>
        <v>0.25</v>
      </c>
      <c r="X78" s="135">
        <f t="shared" ref="X78" si="22">W78+$S$1</f>
        <v>0.3</v>
      </c>
      <c r="Y78" s="135">
        <f t="shared" ref="Y78" si="23">X78+$S$1</f>
        <v>0.35</v>
      </c>
      <c r="Z78" s="135">
        <f t="shared" ref="Z78" si="24">Y78+$S$1</f>
        <v>0.39999999999999997</v>
      </c>
      <c r="AA78" s="135">
        <f t="shared" ref="AA78" si="25">Z78+$S$1</f>
        <v>0.44999999999999996</v>
      </c>
      <c r="AB78" s="135">
        <f t="shared" ref="AB78" si="26">AA78+$S$1</f>
        <v>0.49999999999999994</v>
      </c>
      <c r="AC78" s="135">
        <f t="shared" ref="AC78" si="27">AB78+$S$1</f>
        <v>0.54999999999999993</v>
      </c>
      <c r="AD78" s="135">
        <f t="shared" ref="AD78:AL78" si="28">AC78+$S$1</f>
        <v>0.6</v>
      </c>
      <c r="AE78" s="135">
        <f t="shared" si="28"/>
        <v>0.65</v>
      </c>
      <c r="AF78" s="135">
        <f t="shared" si="28"/>
        <v>0.70000000000000007</v>
      </c>
      <c r="AG78" s="135">
        <f t="shared" si="28"/>
        <v>0.75000000000000011</v>
      </c>
      <c r="AH78" s="135">
        <f t="shared" si="28"/>
        <v>0.80000000000000016</v>
      </c>
      <c r="AI78" s="135">
        <f t="shared" si="28"/>
        <v>0.8500000000000002</v>
      </c>
      <c r="AJ78" s="135">
        <f t="shared" si="28"/>
        <v>0.90000000000000024</v>
      </c>
      <c r="AK78" s="135">
        <f t="shared" si="28"/>
        <v>0.95000000000000029</v>
      </c>
      <c r="AL78" s="135">
        <f t="shared" si="28"/>
        <v>1.0000000000000002</v>
      </c>
    </row>
    <row r="79" spans="15:40" x14ac:dyDescent="0.25">
      <c r="O79">
        <v>1</v>
      </c>
      <c r="P79" s="534" t="str">
        <f>Rendicontazione!H134</f>
        <v>…</v>
      </c>
      <c r="Q79" s="497" t="s">
        <v>51</v>
      </c>
      <c r="R79" s="138">
        <f>R$78*VLOOKUP($P79,$E$17:$F$22,2,FALSE)</f>
        <v>0</v>
      </c>
      <c r="S79" s="138">
        <f t="shared" ref="S79:AL91" si="29">S$78*VLOOKUP($P79,$E$17:$F$22,2,FALSE)</f>
        <v>0</v>
      </c>
      <c r="T79" s="138">
        <f t="shared" si="29"/>
        <v>0</v>
      </c>
      <c r="U79" s="138">
        <f t="shared" si="29"/>
        <v>0</v>
      </c>
      <c r="V79" s="138">
        <f t="shared" si="29"/>
        <v>0</v>
      </c>
      <c r="W79" s="138">
        <f t="shared" si="29"/>
        <v>0</v>
      </c>
      <c r="X79" s="138">
        <f t="shared" si="29"/>
        <v>0</v>
      </c>
      <c r="Y79" s="138">
        <f t="shared" si="29"/>
        <v>0</v>
      </c>
      <c r="Z79" s="138">
        <f t="shared" si="29"/>
        <v>0</v>
      </c>
      <c r="AA79" s="138">
        <f t="shared" si="29"/>
        <v>0</v>
      </c>
      <c r="AB79" s="138">
        <f t="shared" si="29"/>
        <v>0</v>
      </c>
      <c r="AC79" s="138">
        <f t="shared" si="29"/>
        <v>0</v>
      </c>
      <c r="AD79" s="138">
        <f t="shared" si="29"/>
        <v>0</v>
      </c>
      <c r="AE79" s="138">
        <f t="shared" si="29"/>
        <v>0</v>
      </c>
      <c r="AF79" s="138">
        <f t="shared" si="29"/>
        <v>0</v>
      </c>
      <c r="AG79" s="138">
        <f t="shared" si="29"/>
        <v>0</v>
      </c>
      <c r="AH79" s="138">
        <f t="shared" si="29"/>
        <v>0</v>
      </c>
      <c r="AI79" s="138">
        <f t="shared" si="29"/>
        <v>0</v>
      </c>
      <c r="AJ79" s="138">
        <f t="shared" si="29"/>
        <v>0</v>
      </c>
      <c r="AK79" s="138">
        <f t="shared" si="29"/>
        <v>0</v>
      </c>
      <c r="AL79" s="138">
        <f t="shared" si="29"/>
        <v>0</v>
      </c>
      <c r="AN79" s="138">
        <f>Rendicontazione!F134*Rendicontazione!I134</f>
        <v>0</v>
      </c>
    </row>
    <row r="80" spans="15:40" x14ac:dyDescent="0.25">
      <c r="O80">
        <v>2</v>
      </c>
      <c r="P80" s="534">
        <f>Rendicontazione!H135</f>
        <v>0</v>
      </c>
      <c r="Q80" s="497" t="s">
        <v>51</v>
      </c>
      <c r="R80" s="138">
        <f t="shared" ref="R80:AG92" si="30">R$78*VLOOKUP($P80,$E$17:$F$22,2,FALSE)</f>
        <v>0</v>
      </c>
      <c r="S80" s="138">
        <f t="shared" si="29"/>
        <v>0</v>
      </c>
      <c r="T80" s="138">
        <f t="shared" si="29"/>
        <v>0</v>
      </c>
      <c r="U80" s="138">
        <f t="shared" si="29"/>
        <v>0</v>
      </c>
      <c r="V80" s="138">
        <f t="shared" si="29"/>
        <v>0</v>
      </c>
      <c r="W80" s="138">
        <f t="shared" si="29"/>
        <v>0</v>
      </c>
      <c r="X80" s="138">
        <f t="shared" si="29"/>
        <v>0</v>
      </c>
      <c r="Y80" s="138">
        <f t="shared" si="29"/>
        <v>0</v>
      </c>
      <c r="Z80" s="138">
        <f t="shared" si="29"/>
        <v>0</v>
      </c>
      <c r="AA80" s="138">
        <f t="shared" si="29"/>
        <v>0</v>
      </c>
      <c r="AB80" s="138">
        <f t="shared" si="29"/>
        <v>0</v>
      </c>
      <c r="AC80" s="138">
        <f t="shared" si="29"/>
        <v>0</v>
      </c>
      <c r="AD80" s="138">
        <f t="shared" si="29"/>
        <v>0</v>
      </c>
      <c r="AE80" s="138">
        <f t="shared" si="29"/>
        <v>0</v>
      </c>
      <c r="AF80" s="138">
        <f t="shared" si="29"/>
        <v>0</v>
      </c>
      <c r="AG80" s="138">
        <f t="shared" si="29"/>
        <v>0</v>
      </c>
      <c r="AH80" s="138">
        <f t="shared" si="29"/>
        <v>0</v>
      </c>
      <c r="AI80" s="138">
        <f t="shared" si="29"/>
        <v>0</v>
      </c>
      <c r="AJ80" s="138">
        <f t="shared" si="29"/>
        <v>0</v>
      </c>
      <c r="AK80" s="138">
        <f t="shared" si="29"/>
        <v>0</v>
      </c>
      <c r="AL80" s="138">
        <f t="shared" si="29"/>
        <v>0</v>
      </c>
      <c r="AN80" s="138">
        <f>Rendicontazione!F135*Rendicontazione!I135</f>
        <v>0</v>
      </c>
    </row>
    <row r="81" spans="15:40" x14ac:dyDescent="0.25">
      <c r="O81">
        <v>3</v>
      </c>
      <c r="P81" s="534" t="str">
        <f>Rendicontazione!H136</f>
        <v>…</v>
      </c>
      <c r="Q81" s="497" t="s">
        <v>51</v>
      </c>
      <c r="R81" s="138">
        <f t="shared" si="30"/>
        <v>0</v>
      </c>
      <c r="S81" s="138">
        <f t="shared" si="29"/>
        <v>0</v>
      </c>
      <c r="T81" s="138">
        <f t="shared" si="29"/>
        <v>0</v>
      </c>
      <c r="U81" s="138">
        <f t="shared" si="29"/>
        <v>0</v>
      </c>
      <c r="V81" s="138">
        <f t="shared" si="29"/>
        <v>0</v>
      </c>
      <c r="W81" s="138">
        <f t="shared" si="29"/>
        <v>0</v>
      </c>
      <c r="X81" s="138">
        <f t="shared" si="29"/>
        <v>0</v>
      </c>
      <c r="Y81" s="138">
        <f t="shared" si="29"/>
        <v>0</v>
      </c>
      <c r="Z81" s="138">
        <f t="shared" si="29"/>
        <v>0</v>
      </c>
      <c r="AA81" s="138">
        <f t="shared" si="29"/>
        <v>0</v>
      </c>
      <c r="AB81" s="138">
        <f t="shared" si="29"/>
        <v>0</v>
      </c>
      <c r="AC81" s="138">
        <f t="shared" si="29"/>
        <v>0</v>
      </c>
      <c r="AD81" s="138">
        <f t="shared" si="29"/>
        <v>0</v>
      </c>
      <c r="AE81" s="138">
        <f t="shared" si="29"/>
        <v>0</v>
      </c>
      <c r="AF81" s="138">
        <f t="shared" si="29"/>
        <v>0</v>
      </c>
      <c r="AG81" s="138">
        <f t="shared" si="29"/>
        <v>0</v>
      </c>
      <c r="AH81" s="138">
        <f t="shared" si="29"/>
        <v>0</v>
      </c>
      <c r="AI81" s="138">
        <f t="shared" si="29"/>
        <v>0</v>
      </c>
      <c r="AJ81" s="138">
        <f t="shared" si="29"/>
        <v>0</v>
      </c>
      <c r="AK81" s="138">
        <f t="shared" si="29"/>
        <v>0</v>
      </c>
      <c r="AL81" s="138">
        <f t="shared" si="29"/>
        <v>0</v>
      </c>
      <c r="AN81" s="138">
        <f>Rendicontazione!F136*Rendicontazione!I136</f>
        <v>0</v>
      </c>
    </row>
    <row r="82" spans="15:40" x14ac:dyDescent="0.25">
      <c r="O82">
        <v>4</v>
      </c>
      <c r="P82" s="534" t="str">
        <f>Rendicontazione!H137</f>
        <v>…</v>
      </c>
      <c r="Q82" s="497" t="s">
        <v>51</v>
      </c>
      <c r="R82" s="138">
        <f t="shared" si="30"/>
        <v>0</v>
      </c>
      <c r="S82" s="138">
        <f t="shared" si="29"/>
        <v>0</v>
      </c>
      <c r="T82" s="138">
        <f t="shared" si="29"/>
        <v>0</v>
      </c>
      <c r="U82" s="138">
        <f t="shared" si="29"/>
        <v>0</v>
      </c>
      <c r="V82" s="138">
        <f t="shared" si="29"/>
        <v>0</v>
      </c>
      <c r="W82" s="138">
        <f t="shared" si="29"/>
        <v>0</v>
      </c>
      <c r="X82" s="138">
        <f t="shared" si="29"/>
        <v>0</v>
      </c>
      <c r="Y82" s="138">
        <f t="shared" si="29"/>
        <v>0</v>
      </c>
      <c r="Z82" s="138">
        <f t="shared" si="29"/>
        <v>0</v>
      </c>
      <c r="AA82" s="138">
        <f t="shared" si="29"/>
        <v>0</v>
      </c>
      <c r="AB82" s="138">
        <f t="shared" si="29"/>
        <v>0</v>
      </c>
      <c r="AC82" s="138">
        <f t="shared" si="29"/>
        <v>0</v>
      </c>
      <c r="AD82" s="138">
        <f t="shared" si="29"/>
        <v>0</v>
      </c>
      <c r="AE82" s="138">
        <f t="shared" si="29"/>
        <v>0</v>
      </c>
      <c r="AF82" s="138">
        <f t="shared" si="29"/>
        <v>0</v>
      </c>
      <c r="AG82" s="138">
        <f t="shared" si="29"/>
        <v>0</v>
      </c>
      <c r="AH82" s="138">
        <f t="shared" si="29"/>
        <v>0</v>
      </c>
      <c r="AI82" s="138">
        <f t="shared" si="29"/>
        <v>0</v>
      </c>
      <c r="AJ82" s="138">
        <f t="shared" si="29"/>
        <v>0</v>
      </c>
      <c r="AK82" s="138">
        <f t="shared" si="29"/>
        <v>0</v>
      </c>
      <c r="AL82" s="138">
        <f t="shared" si="29"/>
        <v>0</v>
      </c>
      <c r="AN82" s="138">
        <f>Rendicontazione!F137*Rendicontazione!I137</f>
        <v>0</v>
      </c>
    </row>
    <row r="83" spans="15:40" x14ac:dyDescent="0.25">
      <c r="O83">
        <v>5</v>
      </c>
      <c r="P83" s="534">
        <f>Rendicontazione!H138</f>
        <v>0</v>
      </c>
      <c r="Q83" s="497" t="s">
        <v>51</v>
      </c>
      <c r="R83" s="138">
        <f t="shared" si="30"/>
        <v>0</v>
      </c>
      <c r="S83" s="138">
        <f t="shared" si="29"/>
        <v>0</v>
      </c>
      <c r="T83" s="138">
        <f t="shared" si="29"/>
        <v>0</v>
      </c>
      <c r="U83" s="138">
        <f t="shared" si="29"/>
        <v>0</v>
      </c>
      <c r="V83" s="138">
        <f t="shared" si="29"/>
        <v>0</v>
      </c>
      <c r="W83" s="138">
        <f t="shared" si="29"/>
        <v>0</v>
      </c>
      <c r="X83" s="138">
        <f t="shared" si="29"/>
        <v>0</v>
      </c>
      <c r="Y83" s="138">
        <f t="shared" si="29"/>
        <v>0</v>
      </c>
      <c r="Z83" s="138">
        <f t="shared" si="29"/>
        <v>0</v>
      </c>
      <c r="AA83" s="138">
        <f t="shared" si="29"/>
        <v>0</v>
      </c>
      <c r="AB83" s="138">
        <f t="shared" si="29"/>
        <v>0</v>
      </c>
      <c r="AC83" s="138">
        <f t="shared" si="29"/>
        <v>0</v>
      </c>
      <c r="AD83" s="138">
        <f t="shared" si="29"/>
        <v>0</v>
      </c>
      <c r="AE83" s="138">
        <f t="shared" si="29"/>
        <v>0</v>
      </c>
      <c r="AF83" s="138">
        <f t="shared" si="29"/>
        <v>0</v>
      </c>
      <c r="AG83" s="138">
        <f t="shared" si="29"/>
        <v>0</v>
      </c>
      <c r="AH83" s="138">
        <f t="shared" si="29"/>
        <v>0</v>
      </c>
      <c r="AI83" s="138">
        <f t="shared" si="29"/>
        <v>0</v>
      </c>
      <c r="AJ83" s="138">
        <f t="shared" si="29"/>
        <v>0</v>
      </c>
      <c r="AK83" s="138">
        <f t="shared" si="29"/>
        <v>0</v>
      </c>
      <c r="AL83" s="138">
        <f t="shared" si="29"/>
        <v>0</v>
      </c>
      <c r="AN83" s="138">
        <f>Rendicontazione!F138*Rendicontazione!I138</f>
        <v>0</v>
      </c>
    </row>
    <row r="84" spans="15:40" x14ac:dyDescent="0.25">
      <c r="O84">
        <v>6</v>
      </c>
      <c r="P84" s="534">
        <f>Rendicontazione!H139</f>
        <v>0</v>
      </c>
      <c r="Q84" s="497" t="s">
        <v>51</v>
      </c>
      <c r="R84" s="138">
        <f t="shared" si="30"/>
        <v>0</v>
      </c>
      <c r="S84" s="138">
        <f t="shared" si="29"/>
        <v>0</v>
      </c>
      <c r="T84" s="138">
        <f t="shared" si="29"/>
        <v>0</v>
      </c>
      <c r="U84" s="138">
        <f t="shared" si="29"/>
        <v>0</v>
      </c>
      <c r="V84" s="138">
        <f t="shared" si="29"/>
        <v>0</v>
      </c>
      <c r="W84" s="138">
        <f t="shared" si="29"/>
        <v>0</v>
      </c>
      <c r="X84" s="138">
        <f t="shared" si="29"/>
        <v>0</v>
      </c>
      <c r="Y84" s="138">
        <f t="shared" si="29"/>
        <v>0</v>
      </c>
      <c r="Z84" s="138">
        <f t="shared" si="29"/>
        <v>0</v>
      </c>
      <c r="AA84" s="138">
        <f t="shared" si="29"/>
        <v>0</v>
      </c>
      <c r="AB84" s="138">
        <f t="shared" si="29"/>
        <v>0</v>
      </c>
      <c r="AC84" s="138">
        <f t="shared" si="29"/>
        <v>0</v>
      </c>
      <c r="AD84" s="138">
        <f t="shared" si="29"/>
        <v>0</v>
      </c>
      <c r="AE84" s="138">
        <f t="shared" si="29"/>
        <v>0</v>
      </c>
      <c r="AF84" s="138">
        <f t="shared" si="29"/>
        <v>0</v>
      </c>
      <c r="AG84" s="138">
        <f t="shared" si="29"/>
        <v>0</v>
      </c>
      <c r="AH84" s="138">
        <f t="shared" si="29"/>
        <v>0</v>
      </c>
      <c r="AI84" s="138">
        <f t="shared" si="29"/>
        <v>0</v>
      </c>
      <c r="AJ84" s="138">
        <f t="shared" si="29"/>
        <v>0</v>
      </c>
      <c r="AK84" s="138">
        <f t="shared" si="29"/>
        <v>0</v>
      </c>
      <c r="AL84" s="138">
        <f t="shared" si="29"/>
        <v>0</v>
      </c>
      <c r="AN84" s="138">
        <f>Rendicontazione!F139*Rendicontazione!I139</f>
        <v>0</v>
      </c>
    </row>
    <row r="85" spans="15:40" x14ac:dyDescent="0.25">
      <c r="O85">
        <v>7</v>
      </c>
      <c r="P85" s="534" t="str">
        <f>Rendicontazione!H140</f>
        <v>…</v>
      </c>
      <c r="Q85" s="497" t="s">
        <v>51</v>
      </c>
      <c r="R85" s="138">
        <f t="shared" si="30"/>
        <v>0</v>
      </c>
      <c r="S85" s="138">
        <f t="shared" si="29"/>
        <v>0</v>
      </c>
      <c r="T85" s="138">
        <f t="shared" si="29"/>
        <v>0</v>
      </c>
      <c r="U85" s="138">
        <f t="shared" si="29"/>
        <v>0</v>
      </c>
      <c r="V85" s="138">
        <f t="shared" si="29"/>
        <v>0</v>
      </c>
      <c r="W85" s="138">
        <f t="shared" si="29"/>
        <v>0</v>
      </c>
      <c r="X85" s="138">
        <f t="shared" si="29"/>
        <v>0</v>
      </c>
      <c r="Y85" s="138">
        <f t="shared" si="29"/>
        <v>0</v>
      </c>
      <c r="Z85" s="138">
        <f t="shared" si="29"/>
        <v>0</v>
      </c>
      <c r="AA85" s="138">
        <f t="shared" si="29"/>
        <v>0</v>
      </c>
      <c r="AB85" s="138">
        <f t="shared" si="29"/>
        <v>0</v>
      </c>
      <c r="AC85" s="138">
        <f t="shared" si="29"/>
        <v>0</v>
      </c>
      <c r="AD85" s="138">
        <f t="shared" si="29"/>
        <v>0</v>
      </c>
      <c r="AE85" s="138">
        <f t="shared" si="29"/>
        <v>0</v>
      </c>
      <c r="AF85" s="138">
        <f t="shared" si="29"/>
        <v>0</v>
      </c>
      <c r="AG85" s="138">
        <f t="shared" si="29"/>
        <v>0</v>
      </c>
      <c r="AH85" s="138">
        <f t="shared" si="29"/>
        <v>0</v>
      </c>
      <c r="AI85" s="138">
        <f t="shared" si="29"/>
        <v>0</v>
      </c>
      <c r="AJ85" s="138">
        <f t="shared" si="29"/>
        <v>0</v>
      </c>
      <c r="AK85" s="138">
        <f t="shared" si="29"/>
        <v>0</v>
      </c>
      <c r="AL85" s="138">
        <f t="shared" si="29"/>
        <v>0</v>
      </c>
      <c r="AN85" s="138">
        <f>Rendicontazione!F140*Rendicontazione!I140</f>
        <v>0</v>
      </c>
    </row>
    <row r="86" spans="15:40" x14ac:dyDescent="0.25">
      <c r="O86">
        <v>8</v>
      </c>
      <c r="P86" s="534" t="str">
        <f>Rendicontazione!H141</f>
        <v>…</v>
      </c>
      <c r="Q86" s="497" t="s">
        <v>51</v>
      </c>
      <c r="R86" s="138">
        <f t="shared" si="30"/>
        <v>0</v>
      </c>
      <c r="S86" s="138">
        <f t="shared" si="29"/>
        <v>0</v>
      </c>
      <c r="T86" s="138">
        <f t="shared" si="29"/>
        <v>0</v>
      </c>
      <c r="U86" s="138">
        <f t="shared" si="29"/>
        <v>0</v>
      </c>
      <c r="V86" s="138">
        <f t="shared" si="29"/>
        <v>0</v>
      </c>
      <c r="W86" s="138">
        <f t="shared" si="29"/>
        <v>0</v>
      </c>
      <c r="X86" s="138">
        <f t="shared" si="29"/>
        <v>0</v>
      </c>
      <c r="Y86" s="138">
        <f t="shared" si="29"/>
        <v>0</v>
      </c>
      <c r="Z86" s="138">
        <f t="shared" si="29"/>
        <v>0</v>
      </c>
      <c r="AA86" s="138">
        <f t="shared" si="29"/>
        <v>0</v>
      </c>
      <c r="AB86" s="138">
        <f t="shared" si="29"/>
        <v>0</v>
      </c>
      <c r="AC86" s="138">
        <f t="shared" si="29"/>
        <v>0</v>
      </c>
      <c r="AD86" s="138">
        <f t="shared" si="29"/>
        <v>0</v>
      </c>
      <c r="AE86" s="138">
        <f t="shared" si="29"/>
        <v>0</v>
      </c>
      <c r="AF86" s="138">
        <f t="shared" si="29"/>
        <v>0</v>
      </c>
      <c r="AG86" s="138">
        <f t="shared" si="29"/>
        <v>0</v>
      </c>
      <c r="AH86" s="138">
        <f t="shared" si="29"/>
        <v>0</v>
      </c>
      <c r="AI86" s="138">
        <f t="shared" si="29"/>
        <v>0</v>
      </c>
      <c r="AJ86" s="138">
        <f t="shared" si="29"/>
        <v>0</v>
      </c>
      <c r="AK86" s="138">
        <f t="shared" si="29"/>
        <v>0</v>
      </c>
      <c r="AL86" s="138">
        <f t="shared" si="29"/>
        <v>0</v>
      </c>
      <c r="AN86" s="138">
        <f>Rendicontazione!F141*Rendicontazione!I141</f>
        <v>0</v>
      </c>
    </row>
    <row r="87" spans="15:40" x14ac:dyDescent="0.25">
      <c r="O87">
        <v>9</v>
      </c>
      <c r="P87" s="534" t="str">
        <f>Rendicontazione!H142</f>
        <v>…</v>
      </c>
      <c r="Q87" s="497" t="s">
        <v>51</v>
      </c>
      <c r="R87" s="138">
        <f t="shared" si="30"/>
        <v>0</v>
      </c>
      <c r="S87" s="138">
        <f t="shared" si="29"/>
        <v>0</v>
      </c>
      <c r="T87" s="138">
        <f t="shared" si="29"/>
        <v>0</v>
      </c>
      <c r="U87" s="138">
        <f t="shared" si="29"/>
        <v>0</v>
      </c>
      <c r="V87" s="138">
        <f t="shared" si="29"/>
        <v>0</v>
      </c>
      <c r="W87" s="138">
        <f t="shared" si="29"/>
        <v>0</v>
      </c>
      <c r="X87" s="138">
        <f t="shared" si="29"/>
        <v>0</v>
      </c>
      <c r="Y87" s="138">
        <f t="shared" si="29"/>
        <v>0</v>
      </c>
      <c r="Z87" s="138">
        <f t="shared" si="29"/>
        <v>0</v>
      </c>
      <c r="AA87" s="138">
        <f t="shared" si="29"/>
        <v>0</v>
      </c>
      <c r="AB87" s="138">
        <f t="shared" si="29"/>
        <v>0</v>
      </c>
      <c r="AC87" s="138">
        <f t="shared" si="29"/>
        <v>0</v>
      </c>
      <c r="AD87" s="138">
        <f t="shared" si="29"/>
        <v>0</v>
      </c>
      <c r="AE87" s="138">
        <f t="shared" si="29"/>
        <v>0</v>
      </c>
      <c r="AF87" s="138">
        <f t="shared" si="29"/>
        <v>0</v>
      </c>
      <c r="AG87" s="138">
        <f t="shared" si="29"/>
        <v>0</v>
      </c>
      <c r="AH87" s="138">
        <f t="shared" si="29"/>
        <v>0</v>
      </c>
      <c r="AI87" s="138">
        <f t="shared" si="29"/>
        <v>0</v>
      </c>
      <c r="AJ87" s="138">
        <f t="shared" si="29"/>
        <v>0</v>
      </c>
      <c r="AK87" s="138">
        <f t="shared" si="29"/>
        <v>0</v>
      </c>
      <c r="AL87" s="138">
        <f t="shared" si="29"/>
        <v>0</v>
      </c>
      <c r="AN87" s="138">
        <f>Rendicontazione!F142*Rendicontazione!I142</f>
        <v>0</v>
      </c>
    </row>
    <row r="88" spans="15:40" x14ac:dyDescent="0.25">
      <c r="O88">
        <v>10</v>
      </c>
      <c r="P88" s="534" t="str">
        <f>Rendicontazione!H143</f>
        <v>…</v>
      </c>
      <c r="Q88" s="497" t="s">
        <v>51</v>
      </c>
      <c r="R88" s="138">
        <f t="shared" si="30"/>
        <v>0</v>
      </c>
      <c r="S88" s="138">
        <f t="shared" si="29"/>
        <v>0</v>
      </c>
      <c r="T88" s="138">
        <f t="shared" si="29"/>
        <v>0</v>
      </c>
      <c r="U88" s="138">
        <f t="shared" si="29"/>
        <v>0</v>
      </c>
      <c r="V88" s="138">
        <f t="shared" si="29"/>
        <v>0</v>
      </c>
      <c r="W88" s="138">
        <f t="shared" si="29"/>
        <v>0</v>
      </c>
      <c r="X88" s="138">
        <f t="shared" si="29"/>
        <v>0</v>
      </c>
      <c r="Y88" s="138">
        <f t="shared" si="29"/>
        <v>0</v>
      </c>
      <c r="Z88" s="138">
        <f t="shared" si="29"/>
        <v>0</v>
      </c>
      <c r="AA88" s="138">
        <f t="shared" si="29"/>
        <v>0</v>
      </c>
      <c r="AB88" s="138">
        <f t="shared" si="29"/>
        <v>0</v>
      </c>
      <c r="AC88" s="138">
        <f t="shared" si="29"/>
        <v>0</v>
      </c>
      <c r="AD88" s="138">
        <f t="shared" si="29"/>
        <v>0</v>
      </c>
      <c r="AE88" s="138">
        <f t="shared" si="29"/>
        <v>0</v>
      </c>
      <c r="AF88" s="138">
        <f t="shared" si="29"/>
        <v>0</v>
      </c>
      <c r="AG88" s="138">
        <f t="shared" si="29"/>
        <v>0</v>
      </c>
      <c r="AH88" s="138">
        <f t="shared" si="29"/>
        <v>0</v>
      </c>
      <c r="AI88" s="138">
        <f t="shared" si="29"/>
        <v>0</v>
      </c>
      <c r="AJ88" s="138">
        <f t="shared" si="29"/>
        <v>0</v>
      </c>
      <c r="AK88" s="138">
        <f t="shared" si="29"/>
        <v>0</v>
      </c>
      <c r="AL88" s="138">
        <f t="shared" si="29"/>
        <v>0</v>
      </c>
      <c r="AN88" s="138">
        <f>Rendicontazione!F143*Rendicontazione!I143</f>
        <v>0</v>
      </c>
    </row>
    <row r="89" spans="15:40" x14ac:dyDescent="0.25">
      <c r="O89">
        <v>11</v>
      </c>
      <c r="P89" s="534" t="str">
        <f>Rendicontazione!H144</f>
        <v>…</v>
      </c>
      <c r="Q89" s="497" t="s">
        <v>51</v>
      </c>
      <c r="R89" s="138">
        <f t="shared" si="30"/>
        <v>0</v>
      </c>
      <c r="S89" s="138">
        <f t="shared" si="29"/>
        <v>0</v>
      </c>
      <c r="T89" s="138">
        <f t="shared" si="29"/>
        <v>0</v>
      </c>
      <c r="U89" s="138">
        <f t="shared" si="29"/>
        <v>0</v>
      </c>
      <c r="V89" s="138">
        <f t="shared" si="29"/>
        <v>0</v>
      </c>
      <c r="W89" s="138">
        <f t="shared" si="29"/>
        <v>0</v>
      </c>
      <c r="X89" s="138">
        <f t="shared" si="29"/>
        <v>0</v>
      </c>
      <c r="Y89" s="138">
        <f t="shared" si="29"/>
        <v>0</v>
      </c>
      <c r="Z89" s="138">
        <f t="shared" si="29"/>
        <v>0</v>
      </c>
      <c r="AA89" s="138">
        <f t="shared" si="29"/>
        <v>0</v>
      </c>
      <c r="AB89" s="138">
        <f t="shared" si="29"/>
        <v>0</v>
      </c>
      <c r="AC89" s="138">
        <f t="shared" si="29"/>
        <v>0</v>
      </c>
      <c r="AD89" s="138">
        <f t="shared" si="29"/>
        <v>0</v>
      </c>
      <c r="AE89" s="138">
        <f t="shared" si="29"/>
        <v>0</v>
      </c>
      <c r="AF89" s="138">
        <f t="shared" si="29"/>
        <v>0</v>
      </c>
      <c r="AG89" s="138">
        <f t="shared" si="29"/>
        <v>0</v>
      </c>
      <c r="AH89" s="138">
        <f t="shared" si="29"/>
        <v>0</v>
      </c>
      <c r="AI89" s="138">
        <f t="shared" si="29"/>
        <v>0</v>
      </c>
      <c r="AJ89" s="138">
        <f t="shared" si="29"/>
        <v>0</v>
      </c>
      <c r="AK89" s="138">
        <f t="shared" si="29"/>
        <v>0</v>
      </c>
      <c r="AL89" s="138">
        <f t="shared" si="29"/>
        <v>0</v>
      </c>
      <c r="AN89" s="138">
        <f>Rendicontazione!F144*Rendicontazione!I144</f>
        <v>0</v>
      </c>
    </row>
    <row r="90" spans="15:40" x14ac:dyDescent="0.25">
      <c r="O90">
        <v>12</v>
      </c>
      <c r="P90" s="534" t="str">
        <f>Rendicontazione!H145</f>
        <v>…</v>
      </c>
      <c r="Q90" s="497" t="s">
        <v>51</v>
      </c>
      <c r="R90" s="138">
        <f t="shared" si="30"/>
        <v>0</v>
      </c>
      <c r="S90" s="138">
        <f t="shared" si="29"/>
        <v>0</v>
      </c>
      <c r="T90" s="138">
        <f t="shared" si="29"/>
        <v>0</v>
      </c>
      <c r="U90" s="138">
        <f t="shared" si="29"/>
        <v>0</v>
      </c>
      <c r="V90" s="138">
        <f t="shared" si="29"/>
        <v>0</v>
      </c>
      <c r="W90" s="138">
        <f t="shared" si="29"/>
        <v>0</v>
      </c>
      <c r="X90" s="138">
        <f t="shared" si="29"/>
        <v>0</v>
      </c>
      <c r="Y90" s="138">
        <f t="shared" si="29"/>
        <v>0</v>
      </c>
      <c r="Z90" s="138">
        <f t="shared" si="29"/>
        <v>0</v>
      </c>
      <c r="AA90" s="138">
        <f t="shared" si="29"/>
        <v>0</v>
      </c>
      <c r="AB90" s="138">
        <f t="shared" si="29"/>
        <v>0</v>
      </c>
      <c r="AC90" s="138">
        <f t="shared" si="29"/>
        <v>0</v>
      </c>
      <c r="AD90" s="138">
        <f t="shared" si="29"/>
        <v>0</v>
      </c>
      <c r="AE90" s="138">
        <f t="shared" si="29"/>
        <v>0</v>
      </c>
      <c r="AF90" s="138">
        <f t="shared" si="29"/>
        <v>0</v>
      </c>
      <c r="AG90" s="138">
        <f t="shared" si="29"/>
        <v>0</v>
      </c>
      <c r="AH90" s="138">
        <f t="shared" si="29"/>
        <v>0</v>
      </c>
      <c r="AI90" s="138">
        <f t="shared" si="29"/>
        <v>0</v>
      </c>
      <c r="AJ90" s="138">
        <f t="shared" si="29"/>
        <v>0</v>
      </c>
      <c r="AK90" s="138">
        <f t="shared" si="29"/>
        <v>0</v>
      </c>
      <c r="AL90" s="138">
        <f t="shared" si="29"/>
        <v>0</v>
      </c>
      <c r="AN90" s="138">
        <f>Rendicontazione!F145*Rendicontazione!I145</f>
        <v>0</v>
      </c>
    </row>
    <row r="91" spans="15:40" x14ac:dyDescent="0.25">
      <c r="O91">
        <v>13</v>
      </c>
      <c r="P91" s="534" t="str">
        <f>Rendicontazione!H146</f>
        <v>…</v>
      </c>
      <c r="Q91" s="497" t="s">
        <v>51</v>
      </c>
      <c r="R91" s="138">
        <f t="shared" si="30"/>
        <v>0</v>
      </c>
      <c r="S91" s="138">
        <f t="shared" si="29"/>
        <v>0</v>
      </c>
      <c r="T91" s="138">
        <f t="shared" si="29"/>
        <v>0</v>
      </c>
      <c r="U91" s="138">
        <f t="shared" si="29"/>
        <v>0</v>
      </c>
      <c r="V91" s="138">
        <f t="shared" si="29"/>
        <v>0</v>
      </c>
      <c r="W91" s="138">
        <f t="shared" si="29"/>
        <v>0</v>
      </c>
      <c r="X91" s="138">
        <f t="shared" si="29"/>
        <v>0</v>
      </c>
      <c r="Y91" s="138">
        <f t="shared" si="29"/>
        <v>0</v>
      </c>
      <c r="Z91" s="138">
        <f t="shared" si="29"/>
        <v>0</v>
      </c>
      <c r="AA91" s="138">
        <f t="shared" si="29"/>
        <v>0</v>
      </c>
      <c r="AB91" s="138">
        <f t="shared" si="29"/>
        <v>0</v>
      </c>
      <c r="AC91" s="138">
        <f t="shared" si="29"/>
        <v>0</v>
      </c>
      <c r="AD91" s="138">
        <f t="shared" si="29"/>
        <v>0</v>
      </c>
      <c r="AE91" s="138">
        <f t="shared" si="29"/>
        <v>0</v>
      </c>
      <c r="AF91" s="138">
        <f t="shared" si="29"/>
        <v>0</v>
      </c>
      <c r="AG91" s="138">
        <f t="shared" si="29"/>
        <v>0</v>
      </c>
      <c r="AH91" s="138">
        <f t="shared" ref="AH91:AL92" si="31">AH$78*VLOOKUP($P91,$E$17:$F$22,2,FALSE)</f>
        <v>0</v>
      </c>
      <c r="AI91" s="138">
        <f t="shared" si="31"/>
        <v>0</v>
      </c>
      <c r="AJ91" s="138">
        <f t="shared" si="31"/>
        <v>0</v>
      </c>
      <c r="AK91" s="138">
        <f t="shared" si="31"/>
        <v>0</v>
      </c>
      <c r="AL91" s="138">
        <f t="shared" si="31"/>
        <v>0</v>
      </c>
      <c r="AN91" s="138">
        <f>Rendicontazione!F146*Rendicontazione!I146</f>
        <v>0</v>
      </c>
    </row>
    <row r="92" spans="15:40" x14ac:dyDescent="0.25">
      <c r="O92">
        <v>14</v>
      </c>
      <c r="P92" s="534" t="str">
        <f>Rendicontazione!H147</f>
        <v>…</v>
      </c>
      <c r="Q92" s="497" t="s">
        <v>51</v>
      </c>
      <c r="R92" s="138">
        <f t="shared" si="30"/>
        <v>0</v>
      </c>
      <c r="S92" s="138">
        <f t="shared" si="30"/>
        <v>0</v>
      </c>
      <c r="T92" s="138">
        <f t="shared" si="30"/>
        <v>0</v>
      </c>
      <c r="U92" s="138">
        <f t="shared" si="30"/>
        <v>0</v>
      </c>
      <c r="V92" s="138">
        <f t="shared" si="30"/>
        <v>0</v>
      </c>
      <c r="W92" s="138">
        <f t="shared" si="30"/>
        <v>0</v>
      </c>
      <c r="X92" s="138">
        <f t="shared" si="30"/>
        <v>0</v>
      </c>
      <c r="Y92" s="138">
        <f t="shared" si="30"/>
        <v>0</v>
      </c>
      <c r="Z92" s="138">
        <f t="shared" si="30"/>
        <v>0</v>
      </c>
      <c r="AA92" s="138">
        <f t="shared" si="30"/>
        <v>0</v>
      </c>
      <c r="AB92" s="138">
        <f t="shared" si="30"/>
        <v>0</v>
      </c>
      <c r="AC92" s="138">
        <f t="shared" si="30"/>
        <v>0</v>
      </c>
      <c r="AD92" s="138">
        <f t="shared" si="30"/>
        <v>0</v>
      </c>
      <c r="AE92" s="138">
        <f t="shared" si="30"/>
        <v>0</v>
      </c>
      <c r="AF92" s="138">
        <f t="shared" si="30"/>
        <v>0</v>
      </c>
      <c r="AG92" s="138">
        <f t="shared" si="30"/>
        <v>0</v>
      </c>
      <c r="AH92" s="138">
        <f t="shared" si="31"/>
        <v>0</v>
      </c>
      <c r="AI92" s="138">
        <f t="shared" si="31"/>
        <v>0</v>
      </c>
      <c r="AJ92" s="138">
        <f t="shared" si="31"/>
        <v>0</v>
      </c>
      <c r="AK92" s="138">
        <f t="shared" si="31"/>
        <v>0</v>
      </c>
      <c r="AL92" s="138">
        <f t="shared" si="31"/>
        <v>0</v>
      </c>
      <c r="AN92" s="138">
        <f>Rendicontazione!F147*Rendicontazione!I147</f>
        <v>0</v>
      </c>
    </row>
    <row r="93" spans="15:40" x14ac:dyDescent="0.25">
      <c r="P93" s="534"/>
      <c r="AN93" s="138"/>
    </row>
    <row r="94" spans="15:40" x14ac:dyDescent="0.25">
      <c r="P94" s="534"/>
    </row>
    <row r="95" spans="15:40" x14ac:dyDescent="0.25">
      <c r="O95">
        <v>1</v>
      </c>
      <c r="P95" s="534">
        <f>Rendicontazione!H150</f>
        <v>0</v>
      </c>
      <c r="Q95" s="497" t="s">
        <v>51</v>
      </c>
      <c r="R95" s="138">
        <f>R$78*VLOOKUP($P95,$E$17:$F$22,2,FALSE)</f>
        <v>0</v>
      </c>
      <c r="S95" s="138">
        <f t="shared" ref="S95:AL100" si="32">S$78*VLOOKUP($P95,$E$17:$F$22,2,FALSE)</f>
        <v>0</v>
      </c>
      <c r="T95" s="138">
        <f t="shared" si="32"/>
        <v>0</v>
      </c>
      <c r="U95" s="138">
        <f t="shared" si="32"/>
        <v>0</v>
      </c>
      <c r="V95" s="138">
        <f t="shared" si="32"/>
        <v>0</v>
      </c>
      <c r="W95" s="138">
        <f t="shared" si="32"/>
        <v>0</v>
      </c>
      <c r="X95" s="138">
        <f t="shared" si="32"/>
        <v>0</v>
      </c>
      <c r="Y95" s="138">
        <f t="shared" si="32"/>
        <v>0</v>
      </c>
      <c r="Z95" s="138">
        <f t="shared" si="32"/>
        <v>0</v>
      </c>
      <c r="AA95" s="138">
        <f t="shared" si="32"/>
        <v>0</v>
      </c>
      <c r="AB95" s="138">
        <f t="shared" si="32"/>
        <v>0</v>
      </c>
      <c r="AC95" s="138">
        <f t="shared" si="32"/>
        <v>0</v>
      </c>
      <c r="AD95" s="138">
        <f t="shared" si="32"/>
        <v>0</v>
      </c>
      <c r="AE95" s="138">
        <f t="shared" si="32"/>
        <v>0</v>
      </c>
      <c r="AF95" s="138">
        <f t="shared" si="32"/>
        <v>0</v>
      </c>
      <c r="AG95" s="138">
        <f t="shared" si="32"/>
        <v>0</v>
      </c>
      <c r="AH95" s="138">
        <f t="shared" si="32"/>
        <v>0</v>
      </c>
      <c r="AI95" s="138">
        <f t="shared" si="32"/>
        <v>0</v>
      </c>
      <c r="AJ95" s="138">
        <f t="shared" si="32"/>
        <v>0</v>
      </c>
      <c r="AK95" s="138">
        <f t="shared" si="32"/>
        <v>0</v>
      </c>
      <c r="AL95" s="138">
        <f t="shared" si="32"/>
        <v>0</v>
      </c>
      <c r="AN95" s="138">
        <f>Rendicontazione!F150*Rendicontazione!I150</f>
        <v>0</v>
      </c>
    </row>
    <row r="96" spans="15:40" x14ac:dyDescent="0.25">
      <c r="O96">
        <v>2</v>
      </c>
      <c r="P96" s="534">
        <f>Rendicontazione!H151</f>
        <v>0</v>
      </c>
      <c r="Q96" s="497" t="s">
        <v>51</v>
      </c>
      <c r="R96" s="138">
        <f t="shared" ref="R96:R100" si="33">R$78*VLOOKUP($P96,$E$17:$F$22,2,FALSE)</f>
        <v>0</v>
      </c>
      <c r="S96" s="138">
        <f t="shared" si="32"/>
        <v>0</v>
      </c>
      <c r="T96" s="138">
        <f t="shared" si="32"/>
        <v>0</v>
      </c>
      <c r="U96" s="138">
        <f t="shared" si="32"/>
        <v>0</v>
      </c>
      <c r="V96" s="138">
        <f t="shared" si="32"/>
        <v>0</v>
      </c>
      <c r="W96" s="138">
        <f t="shared" si="32"/>
        <v>0</v>
      </c>
      <c r="X96" s="138">
        <f t="shared" si="32"/>
        <v>0</v>
      </c>
      <c r="Y96" s="138">
        <f t="shared" si="32"/>
        <v>0</v>
      </c>
      <c r="Z96" s="138">
        <f t="shared" si="32"/>
        <v>0</v>
      </c>
      <c r="AA96" s="138">
        <f t="shared" si="32"/>
        <v>0</v>
      </c>
      <c r="AB96" s="138">
        <f t="shared" si="32"/>
        <v>0</v>
      </c>
      <c r="AC96" s="138">
        <f t="shared" si="32"/>
        <v>0</v>
      </c>
      <c r="AD96" s="138">
        <f t="shared" si="32"/>
        <v>0</v>
      </c>
      <c r="AE96" s="138">
        <f t="shared" si="32"/>
        <v>0</v>
      </c>
      <c r="AF96" s="138">
        <f t="shared" si="32"/>
        <v>0</v>
      </c>
      <c r="AG96" s="138">
        <f t="shared" si="32"/>
        <v>0</v>
      </c>
      <c r="AH96" s="138">
        <f t="shared" si="32"/>
        <v>0</v>
      </c>
      <c r="AI96" s="138">
        <f t="shared" si="32"/>
        <v>0</v>
      </c>
      <c r="AJ96" s="138">
        <f t="shared" si="32"/>
        <v>0</v>
      </c>
      <c r="AK96" s="138">
        <f t="shared" si="32"/>
        <v>0</v>
      </c>
      <c r="AL96" s="138">
        <f t="shared" si="32"/>
        <v>0</v>
      </c>
      <c r="AN96" s="138">
        <f>Rendicontazione!F151*Rendicontazione!I151</f>
        <v>0</v>
      </c>
    </row>
    <row r="97" spans="15:40" x14ac:dyDescent="0.25">
      <c r="O97">
        <v>3</v>
      </c>
      <c r="P97" s="534">
        <f>Rendicontazione!H152</f>
        <v>0</v>
      </c>
      <c r="Q97" s="497" t="s">
        <v>51</v>
      </c>
      <c r="R97" s="138">
        <f t="shared" si="33"/>
        <v>0</v>
      </c>
      <c r="S97" s="138">
        <f t="shared" si="32"/>
        <v>0</v>
      </c>
      <c r="T97" s="138">
        <f t="shared" si="32"/>
        <v>0</v>
      </c>
      <c r="U97" s="138">
        <f t="shared" si="32"/>
        <v>0</v>
      </c>
      <c r="V97" s="138">
        <f t="shared" si="32"/>
        <v>0</v>
      </c>
      <c r="W97" s="138">
        <f t="shared" si="32"/>
        <v>0</v>
      </c>
      <c r="X97" s="138">
        <f t="shared" si="32"/>
        <v>0</v>
      </c>
      <c r="Y97" s="138">
        <f t="shared" si="32"/>
        <v>0</v>
      </c>
      <c r="Z97" s="138">
        <f t="shared" si="32"/>
        <v>0</v>
      </c>
      <c r="AA97" s="138">
        <f t="shared" si="32"/>
        <v>0</v>
      </c>
      <c r="AB97" s="138">
        <f t="shared" si="32"/>
        <v>0</v>
      </c>
      <c r="AC97" s="138">
        <f t="shared" si="32"/>
        <v>0</v>
      </c>
      <c r="AD97" s="138">
        <f t="shared" si="32"/>
        <v>0</v>
      </c>
      <c r="AE97" s="138">
        <f t="shared" si="32"/>
        <v>0</v>
      </c>
      <c r="AF97" s="138">
        <f t="shared" si="32"/>
        <v>0</v>
      </c>
      <c r="AG97" s="138">
        <f t="shared" si="32"/>
        <v>0</v>
      </c>
      <c r="AH97" s="138">
        <f t="shared" si="32"/>
        <v>0</v>
      </c>
      <c r="AI97" s="138">
        <f t="shared" si="32"/>
        <v>0</v>
      </c>
      <c r="AJ97" s="138">
        <f t="shared" si="32"/>
        <v>0</v>
      </c>
      <c r="AK97" s="138">
        <f t="shared" si="32"/>
        <v>0</v>
      </c>
      <c r="AL97" s="138">
        <f t="shared" si="32"/>
        <v>0</v>
      </c>
      <c r="AN97" s="138">
        <f>Rendicontazione!F152*Rendicontazione!I152</f>
        <v>0</v>
      </c>
    </row>
    <row r="98" spans="15:40" x14ac:dyDescent="0.25">
      <c r="O98">
        <v>4</v>
      </c>
      <c r="P98" s="534" t="str">
        <f>Rendicontazione!H153</f>
        <v>…</v>
      </c>
      <c r="Q98" s="497" t="s">
        <v>51</v>
      </c>
      <c r="R98" s="138">
        <f t="shared" si="33"/>
        <v>0</v>
      </c>
      <c r="S98" s="138">
        <f t="shared" si="32"/>
        <v>0</v>
      </c>
      <c r="T98" s="138">
        <f t="shared" si="32"/>
        <v>0</v>
      </c>
      <c r="U98" s="138">
        <f t="shared" si="32"/>
        <v>0</v>
      </c>
      <c r="V98" s="138">
        <f t="shared" si="32"/>
        <v>0</v>
      </c>
      <c r="W98" s="138">
        <f t="shared" si="32"/>
        <v>0</v>
      </c>
      <c r="X98" s="138">
        <f t="shared" si="32"/>
        <v>0</v>
      </c>
      <c r="Y98" s="138">
        <f t="shared" si="32"/>
        <v>0</v>
      </c>
      <c r="Z98" s="138">
        <f t="shared" si="32"/>
        <v>0</v>
      </c>
      <c r="AA98" s="138">
        <f t="shared" si="32"/>
        <v>0</v>
      </c>
      <c r="AB98" s="138">
        <f t="shared" si="32"/>
        <v>0</v>
      </c>
      <c r="AC98" s="138">
        <f t="shared" si="32"/>
        <v>0</v>
      </c>
      <c r="AD98" s="138">
        <f t="shared" si="32"/>
        <v>0</v>
      </c>
      <c r="AE98" s="138">
        <f t="shared" si="32"/>
        <v>0</v>
      </c>
      <c r="AF98" s="138">
        <f t="shared" si="32"/>
        <v>0</v>
      </c>
      <c r="AG98" s="138">
        <f t="shared" si="32"/>
        <v>0</v>
      </c>
      <c r="AH98" s="138">
        <f t="shared" si="32"/>
        <v>0</v>
      </c>
      <c r="AI98" s="138">
        <f t="shared" si="32"/>
        <v>0</v>
      </c>
      <c r="AJ98" s="138">
        <f t="shared" si="32"/>
        <v>0</v>
      </c>
      <c r="AK98" s="138">
        <f t="shared" si="32"/>
        <v>0</v>
      </c>
      <c r="AL98" s="138">
        <f t="shared" si="32"/>
        <v>0</v>
      </c>
      <c r="AN98" s="138">
        <f>Rendicontazione!F153*Rendicontazione!I153</f>
        <v>0</v>
      </c>
    </row>
    <row r="99" spans="15:40" x14ac:dyDescent="0.25">
      <c r="O99">
        <v>5</v>
      </c>
      <c r="P99" s="534" t="str">
        <f>Rendicontazione!H154</f>
        <v>…</v>
      </c>
      <c r="Q99" s="497" t="s">
        <v>51</v>
      </c>
      <c r="R99" s="138">
        <f t="shared" si="33"/>
        <v>0</v>
      </c>
      <c r="S99" s="138">
        <f t="shared" si="32"/>
        <v>0</v>
      </c>
      <c r="T99" s="138">
        <f t="shared" si="32"/>
        <v>0</v>
      </c>
      <c r="U99" s="138">
        <f t="shared" si="32"/>
        <v>0</v>
      </c>
      <c r="V99" s="138">
        <f t="shared" si="32"/>
        <v>0</v>
      </c>
      <c r="W99" s="138">
        <f t="shared" si="32"/>
        <v>0</v>
      </c>
      <c r="X99" s="138">
        <f t="shared" si="32"/>
        <v>0</v>
      </c>
      <c r="Y99" s="138">
        <f t="shared" si="32"/>
        <v>0</v>
      </c>
      <c r="Z99" s="138">
        <f t="shared" si="32"/>
        <v>0</v>
      </c>
      <c r="AA99" s="138">
        <f t="shared" si="32"/>
        <v>0</v>
      </c>
      <c r="AB99" s="138">
        <f t="shared" si="32"/>
        <v>0</v>
      </c>
      <c r="AC99" s="138">
        <f t="shared" si="32"/>
        <v>0</v>
      </c>
      <c r="AD99" s="138">
        <f t="shared" si="32"/>
        <v>0</v>
      </c>
      <c r="AE99" s="138">
        <f t="shared" si="32"/>
        <v>0</v>
      </c>
      <c r="AF99" s="138">
        <f t="shared" si="32"/>
        <v>0</v>
      </c>
      <c r="AG99" s="138">
        <f t="shared" si="32"/>
        <v>0</v>
      </c>
      <c r="AH99" s="138">
        <f t="shared" si="32"/>
        <v>0</v>
      </c>
      <c r="AI99" s="138">
        <f t="shared" si="32"/>
        <v>0</v>
      </c>
      <c r="AJ99" s="138">
        <f t="shared" si="32"/>
        <v>0</v>
      </c>
      <c r="AK99" s="138">
        <f t="shared" si="32"/>
        <v>0</v>
      </c>
      <c r="AL99" s="138">
        <f t="shared" si="32"/>
        <v>0</v>
      </c>
      <c r="AN99" s="138">
        <f>Rendicontazione!F154*Rendicontazione!I154</f>
        <v>0</v>
      </c>
    </row>
    <row r="100" spans="15:40" x14ac:dyDescent="0.25">
      <c r="O100">
        <v>6</v>
      </c>
      <c r="P100" s="534" t="str">
        <f>Rendicontazione!H155</f>
        <v>…</v>
      </c>
      <c r="Q100" s="497" t="s">
        <v>51</v>
      </c>
      <c r="R100" s="138">
        <f t="shared" si="33"/>
        <v>0</v>
      </c>
      <c r="S100" s="138">
        <f t="shared" si="32"/>
        <v>0</v>
      </c>
      <c r="T100" s="138">
        <f t="shared" si="32"/>
        <v>0</v>
      </c>
      <c r="U100" s="138">
        <f t="shared" si="32"/>
        <v>0</v>
      </c>
      <c r="V100" s="138">
        <f t="shared" si="32"/>
        <v>0</v>
      </c>
      <c r="W100" s="138">
        <f t="shared" si="32"/>
        <v>0</v>
      </c>
      <c r="X100" s="138">
        <f t="shared" si="32"/>
        <v>0</v>
      </c>
      <c r="Y100" s="138">
        <f t="shared" si="32"/>
        <v>0</v>
      </c>
      <c r="Z100" s="138">
        <f t="shared" si="32"/>
        <v>0</v>
      </c>
      <c r="AA100" s="138">
        <f t="shared" si="32"/>
        <v>0</v>
      </c>
      <c r="AB100" s="138">
        <f t="shared" si="32"/>
        <v>0</v>
      </c>
      <c r="AC100" s="138">
        <f t="shared" si="32"/>
        <v>0</v>
      </c>
      <c r="AD100" s="138">
        <f t="shared" si="32"/>
        <v>0</v>
      </c>
      <c r="AE100" s="138">
        <f t="shared" si="32"/>
        <v>0</v>
      </c>
      <c r="AF100" s="138">
        <f t="shared" si="32"/>
        <v>0</v>
      </c>
      <c r="AG100" s="138">
        <f t="shared" si="32"/>
        <v>0</v>
      </c>
      <c r="AH100" s="138">
        <f t="shared" si="32"/>
        <v>0</v>
      </c>
      <c r="AI100" s="138">
        <f t="shared" si="32"/>
        <v>0</v>
      </c>
      <c r="AJ100" s="138">
        <f t="shared" si="32"/>
        <v>0</v>
      </c>
      <c r="AK100" s="138">
        <f t="shared" si="32"/>
        <v>0</v>
      </c>
      <c r="AL100" s="138">
        <f t="shared" si="32"/>
        <v>0</v>
      </c>
      <c r="AN100" s="138">
        <f>Rendicontazione!F155*Rendicontazione!I155</f>
        <v>0</v>
      </c>
    </row>
    <row r="101" spans="15:40" x14ac:dyDescent="0.25">
      <c r="P101" s="534"/>
    </row>
    <row r="102" spans="15:40" x14ac:dyDescent="0.25">
      <c r="P102" s="534"/>
    </row>
    <row r="103" spans="15:40" x14ac:dyDescent="0.25">
      <c r="O103">
        <v>1</v>
      </c>
      <c r="P103" s="534" t="str">
        <f>Rendicontazione!H158</f>
        <v>…</v>
      </c>
      <c r="Q103" s="497" t="s">
        <v>51</v>
      </c>
      <c r="R103" s="138">
        <f>R$78*VLOOKUP($P103,$E$17:$F$22,2,FALSE)</f>
        <v>0</v>
      </c>
      <c r="S103" s="138">
        <f t="shared" ref="S103:AL107" si="34">S$78*VLOOKUP($P103,$E$17:$F$22,2,FALSE)</f>
        <v>0</v>
      </c>
      <c r="T103" s="138">
        <f t="shared" si="34"/>
        <v>0</v>
      </c>
      <c r="U103" s="138">
        <f t="shared" si="34"/>
        <v>0</v>
      </c>
      <c r="V103" s="138">
        <f t="shared" si="34"/>
        <v>0</v>
      </c>
      <c r="W103" s="138">
        <f t="shared" si="34"/>
        <v>0</v>
      </c>
      <c r="X103" s="138">
        <f t="shared" si="34"/>
        <v>0</v>
      </c>
      <c r="Y103" s="138">
        <f t="shared" si="34"/>
        <v>0</v>
      </c>
      <c r="Z103" s="138">
        <f t="shared" si="34"/>
        <v>0</v>
      </c>
      <c r="AA103" s="138">
        <f t="shared" si="34"/>
        <v>0</v>
      </c>
      <c r="AB103" s="138">
        <f t="shared" si="34"/>
        <v>0</v>
      </c>
      <c r="AC103" s="138">
        <f t="shared" si="34"/>
        <v>0</v>
      </c>
      <c r="AD103" s="138">
        <f t="shared" si="34"/>
        <v>0</v>
      </c>
      <c r="AE103" s="138">
        <f t="shared" si="34"/>
        <v>0</v>
      </c>
      <c r="AF103" s="138">
        <f t="shared" si="34"/>
        <v>0</v>
      </c>
      <c r="AG103" s="138">
        <f t="shared" si="34"/>
        <v>0</v>
      </c>
      <c r="AH103" s="138">
        <f t="shared" si="34"/>
        <v>0</v>
      </c>
      <c r="AI103" s="138">
        <f t="shared" si="34"/>
        <v>0</v>
      </c>
      <c r="AJ103" s="138">
        <f t="shared" si="34"/>
        <v>0</v>
      </c>
      <c r="AK103" s="138">
        <f t="shared" si="34"/>
        <v>0</v>
      </c>
      <c r="AL103" s="138">
        <f t="shared" si="34"/>
        <v>0</v>
      </c>
      <c r="AN103" s="138">
        <f>Rendicontazione!F158*Rendicontazione!I158</f>
        <v>0</v>
      </c>
    </row>
    <row r="104" spans="15:40" x14ac:dyDescent="0.25">
      <c r="O104">
        <v>2</v>
      </c>
      <c r="P104" s="534" t="str">
        <f>Rendicontazione!H159</f>
        <v>…</v>
      </c>
      <c r="Q104" s="497" t="s">
        <v>51</v>
      </c>
      <c r="R104" s="138">
        <f t="shared" ref="R104:R107" si="35">R$78*VLOOKUP($P104,$E$17:$F$22,2,FALSE)</f>
        <v>0</v>
      </c>
      <c r="S104" s="138">
        <f t="shared" si="34"/>
        <v>0</v>
      </c>
      <c r="T104" s="138">
        <f t="shared" si="34"/>
        <v>0</v>
      </c>
      <c r="U104" s="138">
        <f t="shared" si="34"/>
        <v>0</v>
      </c>
      <c r="V104" s="138">
        <f t="shared" si="34"/>
        <v>0</v>
      </c>
      <c r="W104" s="138">
        <f t="shared" si="34"/>
        <v>0</v>
      </c>
      <c r="X104" s="138">
        <f t="shared" si="34"/>
        <v>0</v>
      </c>
      <c r="Y104" s="138">
        <f t="shared" si="34"/>
        <v>0</v>
      </c>
      <c r="Z104" s="138">
        <f t="shared" si="34"/>
        <v>0</v>
      </c>
      <c r="AA104" s="138">
        <f t="shared" si="34"/>
        <v>0</v>
      </c>
      <c r="AB104" s="138">
        <f t="shared" si="34"/>
        <v>0</v>
      </c>
      <c r="AC104" s="138">
        <f t="shared" si="34"/>
        <v>0</v>
      </c>
      <c r="AD104" s="138">
        <f t="shared" si="34"/>
        <v>0</v>
      </c>
      <c r="AE104" s="138">
        <f t="shared" si="34"/>
        <v>0</v>
      </c>
      <c r="AF104" s="138">
        <f t="shared" si="34"/>
        <v>0</v>
      </c>
      <c r="AG104" s="138">
        <f t="shared" si="34"/>
        <v>0</v>
      </c>
      <c r="AH104" s="138">
        <f t="shared" si="34"/>
        <v>0</v>
      </c>
      <c r="AI104" s="138">
        <f t="shared" si="34"/>
        <v>0</v>
      </c>
      <c r="AJ104" s="138">
        <f t="shared" si="34"/>
        <v>0</v>
      </c>
      <c r="AK104" s="138">
        <f t="shared" si="34"/>
        <v>0</v>
      </c>
      <c r="AL104" s="138">
        <f t="shared" si="34"/>
        <v>0</v>
      </c>
      <c r="AN104" s="138">
        <f>Rendicontazione!F159*Rendicontazione!I159</f>
        <v>0</v>
      </c>
    </row>
    <row r="105" spans="15:40" x14ac:dyDescent="0.25">
      <c r="O105">
        <v>3</v>
      </c>
      <c r="P105" s="534" t="str">
        <f>Rendicontazione!H160</f>
        <v>…</v>
      </c>
      <c r="Q105" s="497" t="s">
        <v>51</v>
      </c>
      <c r="R105" s="138">
        <f t="shared" si="35"/>
        <v>0</v>
      </c>
      <c r="S105" s="138">
        <f t="shared" si="34"/>
        <v>0</v>
      </c>
      <c r="T105" s="138">
        <f t="shared" si="34"/>
        <v>0</v>
      </c>
      <c r="U105" s="138">
        <f t="shared" si="34"/>
        <v>0</v>
      </c>
      <c r="V105" s="138">
        <f t="shared" si="34"/>
        <v>0</v>
      </c>
      <c r="W105" s="138">
        <f t="shared" si="34"/>
        <v>0</v>
      </c>
      <c r="X105" s="138">
        <f t="shared" si="34"/>
        <v>0</v>
      </c>
      <c r="Y105" s="138">
        <f t="shared" si="34"/>
        <v>0</v>
      </c>
      <c r="Z105" s="138">
        <f t="shared" si="34"/>
        <v>0</v>
      </c>
      <c r="AA105" s="138">
        <f t="shared" si="34"/>
        <v>0</v>
      </c>
      <c r="AB105" s="138">
        <f t="shared" si="34"/>
        <v>0</v>
      </c>
      <c r="AC105" s="138">
        <f t="shared" si="34"/>
        <v>0</v>
      </c>
      <c r="AD105" s="138">
        <f t="shared" si="34"/>
        <v>0</v>
      </c>
      <c r="AE105" s="138">
        <f t="shared" si="34"/>
        <v>0</v>
      </c>
      <c r="AF105" s="138">
        <f t="shared" si="34"/>
        <v>0</v>
      </c>
      <c r="AG105" s="138">
        <f t="shared" si="34"/>
        <v>0</v>
      </c>
      <c r="AH105" s="138">
        <f t="shared" si="34"/>
        <v>0</v>
      </c>
      <c r="AI105" s="138">
        <f t="shared" si="34"/>
        <v>0</v>
      </c>
      <c r="AJ105" s="138">
        <f t="shared" si="34"/>
        <v>0</v>
      </c>
      <c r="AK105" s="138">
        <f t="shared" si="34"/>
        <v>0</v>
      </c>
      <c r="AL105" s="138">
        <f t="shared" si="34"/>
        <v>0</v>
      </c>
      <c r="AN105" s="138">
        <f>Rendicontazione!F160*Rendicontazione!I160</f>
        <v>0</v>
      </c>
    </row>
    <row r="106" spans="15:40" x14ac:dyDescent="0.25">
      <c r="O106">
        <v>4</v>
      </c>
      <c r="P106" s="534" t="str">
        <f>Rendicontazione!H161</f>
        <v>…</v>
      </c>
      <c r="Q106" s="497" t="s">
        <v>51</v>
      </c>
      <c r="R106" s="138">
        <f t="shared" si="35"/>
        <v>0</v>
      </c>
      <c r="S106" s="138">
        <f t="shared" si="34"/>
        <v>0</v>
      </c>
      <c r="T106" s="138">
        <f t="shared" si="34"/>
        <v>0</v>
      </c>
      <c r="U106" s="138">
        <f t="shared" si="34"/>
        <v>0</v>
      </c>
      <c r="V106" s="138">
        <f t="shared" si="34"/>
        <v>0</v>
      </c>
      <c r="W106" s="138">
        <f t="shared" si="34"/>
        <v>0</v>
      </c>
      <c r="X106" s="138">
        <f t="shared" si="34"/>
        <v>0</v>
      </c>
      <c r="Y106" s="138">
        <f t="shared" si="34"/>
        <v>0</v>
      </c>
      <c r="Z106" s="138">
        <f t="shared" si="34"/>
        <v>0</v>
      </c>
      <c r="AA106" s="138">
        <f t="shared" si="34"/>
        <v>0</v>
      </c>
      <c r="AB106" s="138">
        <f t="shared" si="34"/>
        <v>0</v>
      </c>
      <c r="AC106" s="138">
        <f t="shared" si="34"/>
        <v>0</v>
      </c>
      <c r="AD106" s="138">
        <f t="shared" si="34"/>
        <v>0</v>
      </c>
      <c r="AE106" s="138">
        <f t="shared" si="34"/>
        <v>0</v>
      </c>
      <c r="AF106" s="138">
        <f t="shared" si="34"/>
        <v>0</v>
      </c>
      <c r="AG106" s="138">
        <f t="shared" si="34"/>
        <v>0</v>
      </c>
      <c r="AH106" s="138">
        <f t="shared" si="34"/>
        <v>0</v>
      </c>
      <c r="AI106" s="138">
        <f t="shared" si="34"/>
        <v>0</v>
      </c>
      <c r="AJ106" s="138">
        <f t="shared" si="34"/>
        <v>0</v>
      </c>
      <c r="AK106" s="138">
        <f t="shared" si="34"/>
        <v>0</v>
      </c>
      <c r="AL106" s="138">
        <f t="shared" si="34"/>
        <v>0</v>
      </c>
      <c r="AN106" s="138">
        <f>Rendicontazione!F161*Rendicontazione!I161</f>
        <v>0</v>
      </c>
    </row>
    <row r="107" spans="15:40" x14ac:dyDescent="0.25">
      <c r="O107">
        <v>5</v>
      </c>
      <c r="P107" s="534" t="str">
        <f>Rendicontazione!H162</f>
        <v>…</v>
      </c>
      <c r="Q107" s="497" t="s">
        <v>51</v>
      </c>
      <c r="R107" s="138">
        <f t="shared" si="35"/>
        <v>0</v>
      </c>
      <c r="S107" s="138">
        <f t="shared" si="34"/>
        <v>0</v>
      </c>
      <c r="T107" s="138">
        <f t="shared" si="34"/>
        <v>0</v>
      </c>
      <c r="U107" s="138">
        <f t="shared" si="34"/>
        <v>0</v>
      </c>
      <c r="V107" s="138">
        <f t="shared" si="34"/>
        <v>0</v>
      </c>
      <c r="W107" s="138">
        <f t="shared" si="34"/>
        <v>0</v>
      </c>
      <c r="X107" s="138">
        <f t="shared" si="34"/>
        <v>0</v>
      </c>
      <c r="Y107" s="138">
        <f t="shared" si="34"/>
        <v>0</v>
      </c>
      <c r="Z107" s="138">
        <f t="shared" si="34"/>
        <v>0</v>
      </c>
      <c r="AA107" s="138">
        <f t="shared" si="34"/>
        <v>0</v>
      </c>
      <c r="AB107" s="138">
        <f t="shared" si="34"/>
        <v>0</v>
      </c>
      <c r="AC107" s="138">
        <f t="shared" si="34"/>
        <v>0</v>
      </c>
      <c r="AD107" s="138">
        <f t="shared" si="34"/>
        <v>0</v>
      </c>
      <c r="AE107" s="138">
        <f t="shared" si="34"/>
        <v>0</v>
      </c>
      <c r="AF107" s="138">
        <f t="shared" si="34"/>
        <v>0</v>
      </c>
      <c r="AG107" s="138">
        <f t="shared" si="34"/>
        <v>0</v>
      </c>
      <c r="AH107" s="138">
        <f t="shared" si="34"/>
        <v>0</v>
      </c>
      <c r="AI107" s="138">
        <f t="shared" si="34"/>
        <v>0</v>
      </c>
      <c r="AJ107" s="138">
        <f t="shared" si="34"/>
        <v>0</v>
      </c>
      <c r="AK107" s="138">
        <f t="shared" si="34"/>
        <v>0</v>
      </c>
      <c r="AL107" s="138">
        <f t="shared" si="34"/>
        <v>0</v>
      </c>
      <c r="AN107" s="138">
        <f>Rendicontazione!F162*Rendicontazione!I162</f>
        <v>0</v>
      </c>
    </row>
  </sheetData>
  <mergeCells count="16">
    <mergeCell ref="E33:F33"/>
    <mergeCell ref="E34:F34"/>
    <mergeCell ref="E35:F35"/>
    <mergeCell ref="E2:F2"/>
    <mergeCell ref="E29:F29"/>
    <mergeCell ref="E30:F30"/>
    <mergeCell ref="E31:F31"/>
    <mergeCell ref="E32:F32"/>
    <mergeCell ref="E24:J24"/>
    <mergeCell ref="E49:F49"/>
    <mergeCell ref="E50:F50"/>
    <mergeCell ref="E44:F44"/>
    <mergeCell ref="E45:F45"/>
    <mergeCell ref="E46:F46"/>
    <mergeCell ref="E47:F47"/>
    <mergeCell ref="E48:F48"/>
  </mergeCells>
  <conditionalFormatting sqref="J46">
    <cfRule type="expression" dxfId="0" priority="1">
      <formula>AND($P$11="",$J$11&lt;&gt;"")</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Fogli di lavoro</vt:lpstr>
      </vt:variant>
      <vt:variant>
        <vt:i4>3</vt:i4>
      </vt:variant>
    </vt:vector>
  </HeadingPairs>
  <TitlesOfParts>
    <vt:vector size="3" baseType="lpstr">
      <vt:lpstr>Rendicontazione</vt:lpstr>
      <vt:lpstr>ATECO2007</vt:lpstr>
      <vt:lpstr>Dati menù a tendina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2019-06-04T06:21:47Z</dcterms:created>
  <dcterms:modified xsi:type="dcterms:W3CDTF">2019-10-07T13:38:25Z</dcterms:modified>
</cp:coreProperties>
</file>