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68" windowHeight="8820"/>
  </bookViews>
  <sheets>
    <sheet name="DIAGNOSI 2015" sheetId="1" r:id="rId1"/>
    <sheet name="SINTESI" sheetId="2" r:id="rId2"/>
  </sheets>
  <definedNames>
    <definedName name="_xlnm.Print_Area" localSheetId="0">'DIAGNOSI 2015'!$A$1:$P$58</definedName>
  </definedNames>
  <calcPr calcId="145621"/>
</workbook>
</file>

<file path=xl/calcChain.xml><?xml version="1.0" encoding="utf-8"?>
<calcChain xmlns="http://schemas.openxmlformats.org/spreadsheetml/2006/main">
  <c r="D43" i="1" l="1"/>
  <c r="L48" i="1"/>
  <c r="K48" i="1"/>
  <c r="G48" i="1"/>
  <c r="E48" i="1"/>
  <c r="L47" i="1"/>
  <c r="K47" i="1"/>
  <c r="G47" i="1"/>
  <c r="E47" i="1"/>
  <c r="L26" i="1"/>
  <c r="K26" i="1"/>
  <c r="G26" i="1"/>
  <c r="E26" i="1"/>
  <c r="L25" i="1"/>
  <c r="K25" i="1"/>
  <c r="G25" i="1"/>
  <c r="E25" i="1"/>
  <c r="L58" i="1"/>
  <c r="L51" i="1"/>
  <c r="L50" i="1"/>
  <c r="L49" i="1"/>
  <c r="L46" i="1"/>
  <c r="L45" i="1"/>
  <c r="K51" i="1"/>
  <c r="G51" i="1"/>
  <c r="E51" i="1"/>
  <c r="K50" i="1"/>
  <c r="G50" i="1"/>
  <c r="E50" i="1"/>
  <c r="K49" i="1"/>
  <c r="G49" i="1"/>
  <c r="E49" i="1"/>
  <c r="K46" i="1"/>
  <c r="G46" i="1"/>
  <c r="E46" i="1"/>
  <c r="K45" i="1"/>
  <c r="G45" i="1"/>
  <c r="E45" i="1"/>
  <c r="E29" i="1"/>
  <c r="E28" i="1"/>
  <c r="E27" i="1"/>
  <c r="L29" i="1"/>
  <c r="K29" i="1"/>
  <c r="G29" i="1"/>
  <c r="L27" i="1"/>
  <c r="K27" i="1"/>
  <c r="G27" i="1"/>
  <c r="L28" i="1"/>
  <c r="K28" i="1"/>
  <c r="G28" i="1"/>
  <c r="M15" i="2" l="1"/>
  <c r="M14" i="2"/>
  <c r="M13" i="2"/>
  <c r="M12" i="2"/>
  <c r="M11" i="2"/>
  <c r="M10" i="2"/>
  <c r="M9" i="2"/>
  <c r="M8" i="2"/>
  <c r="M7" i="2"/>
  <c r="L55" i="1"/>
  <c r="L54" i="1"/>
  <c r="K39" i="1"/>
  <c r="D53" i="1"/>
  <c r="D21" i="1"/>
  <c r="D31" i="1"/>
  <c r="D35" i="1"/>
  <c r="E18" i="1"/>
  <c r="K17" i="1"/>
  <c r="M10" i="1"/>
  <c r="O7" i="2" l="1"/>
  <c r="D57" i="1"/>
  <c r="E57" i="1" s="1"/>
  <c r="E44" i="1"/>
  <c r="K58" i="1"/>
  <c r="G58" i="1"/>
  <c r="E58" i="1"/>
  <c r="K55" i="1"/>
  <c r="G55" i="1"/>
  <c r="E55" i="1"/>
  <c r="K54" i="1"/>
  <c r="G54" i="1"/>
  <c r="E54" i="1"/>
  <c r="E53" i="1"/>
  <c r="G53" i="1"/>
  <c r="L44" i="1"/>
  <c r="K44" i="1"/>
  <c r="G44" i="1"/>
  <c r="G43" i="1"/>
  <c r="G39" i="1"/>
  <c r="G40" i="1"/>
  <c r="E40" i="1"/>
  <c r="E35" i="1"/>
  <c r="M8" i="1"/>
  <c r="M9" i="1"/>
  <c r="G18" i="1"/>
  <c r="E22" i="1"/>
  <c r="G22" i="1"/>
  <c r="K22" i="1"/>
  <c r="L22" i="1"/>
  <c r="E23" i="1"/>
  <c r="G23" i="1"/>
  <c r="K23" i="1"/>
  <c r="L23" i="1"/>
  <c r="E24" i="1"/>
  <c r="G24" i="1"/>
  <c r="K24" i="1"/>
  <c r="L24" i="1"/>
  <c r="E32" i="1"/>
  <c r="G32" i="1"/>
  <c r="K32" i="1"/>
  <c r="L32" i="1"/>
  <c r="E33" i="1"/>
  <c r="G33" i="1"/>
  <c r="K33" i="1"/>
  <c r="L33" i="1"/>
  <c r="M7" i="1"/>
  <c r="O7" i="1" l="1"/>
  <c r="E31" i="1"/>
  <c r="G35" i="1"/>
  <c r="G21" i="1"/>
  <c r="H18" i="1"/>
  <c r="J18" i="1" s="1"/>
  <c r="H40" i="1"/>
  <c r="J40" i="1" s="1"/>
  <c r="E43" i="1"/>
  <c r="G57" i="1"/>
  <c r="G31" i="1"/>
  <c r="E21" i="1"/>
  <c r="G17" i="1"/>
  <c r="K36" i="1"/>
  <c r="G36" i="1"/>
  <c r="E36" i="1"/>
  <c r="L36" i="1"/>
  <c r="I40" i="1" l="1"/>
  <c r="I18" i="1"/>
</calcChain>
</file>

<file path=xl/sharedStrings.xml><?xml version="1.0" encoding="utf-8"?>
<sst xmlns="http://schemas.openxmlformats.org/spreadsheetml/2006/main" count="227" uniqueCount="102">
  <si>
    <t>1.1</t>
  </si>
  <si>
    <t>1.1.1</t>
  </si>
  <si>
    <t>…</t>
  </si>
  <si>
    <t>1.2</t>
  </si>
  <si>
    <t>1.2.1</t>
  </si>
  <si>
    <t>1.3</t>
  </si>
  <si>
    <t>1.3.1</t>
  </si>
  <si>
    <t>SERVIZI AUSILIARI</t>
  </si>
  <si>
    <t>SERVIZI GENERALI</t>
  </si>
  <si>
    <t>ENERGIA ELETTRICA</t>
  </si>
  <si>
    <t>Ipg</t>
  </si>
  <si>
    <t>TEP ING.</t>
  </si>
  <si>
    <t>1.2.2</t>
  </si>
  <si>
    <t>1.1.2</t>
  </si>
  <si>
    <t>calcolo</t>
  </si>
  <si>
    <t>ATTIVITA' PRINCIPALI</t>
  </si>
  <si>
    <t>CONSUMO</t>
  </si>
  <si>
    <t>DATI AZIENDALI</t>
  </si>
  <si>
    <t>NOME</t>
  </si>
  <si>
    <t>INDIRIZZO</t>
  </si>
  <si>
    <t>P.IVA</t>
  </si>
  <si>
    <t>ton</t>
  </si>
  <si>
    <t xml:space="preserve">ANNO </t>
  </si>
  <si>
    <t>PRODUZIONE</t>
  </si>
  <si>
    <t>SETTORE MERC.</t>
  </si>
  <si>
    <t>[valore]</t>
  </si>
  <si>
    <t>1.1.3</t>
  </si>
  <si>
    <t>1.1.4</t>
  </si>
  <si>
    <t>valore</t>
  </si>
  <si>
    <t>[u.m.]</t>
  </si>
  <si>
    <t>LA</t>
  </si>
  <si>
    <t>LB</t>
  </si>
  <si>
    <t>LC</t>
  </si>
  <si>
    <t>LD</t>
  </si>
  <si>
    <t>Altro</t>
  </si>
  <si>
    <t>kWhf</t>
  </si>
  <si>
    <t>kWh</t>
  </si>
  <si>
    <t>tep</t>
  </si>
  <si>
    <t>u.m.</t>
  </si>
  <si>
    <t>GAS NATURALE</t>
  </si>
  <si>
    <t>Smc</t>
  </si>
  <si>
    <t>Energia elettrica</t>
  </si>
  <si>
    <t>Gas naturale</t>
  </si>
  <si>
    <t>Calore</t>
  </si>
  <si>
    <t>Freddo</t>
  </si>
  <si>
    <t>Biomassa</t>
  </si>
  <si>
    <t>GPL</t>
  </si>
  <si>
    <t>CONSUMI</t>
  </si>
  <si>
    <t>CODICE</t>
  </si>
  <si>
    <t>VETTORE</t>
  </si>
  <si>
    <t>Olio combustib.</t>
  </si>
  <si>
    <t>kWhe</t>
  </si>
  <si>
    <t>kWht</t>
  </si>
  <si>
    <t>kg</t>
  </si>
  <si>
    <t>Fattore conversione in tep</t>
  </si>
  <si>
    <t>0,187 x 10^-3</t>
  </si>
  <si>
    <t>8.250 x 10 ^-7</t>
  </si>
  <si>
    <t>(1/ EER) x 0,187 x 10^-3</t>
  </si>
  <si>
    <t>PCI (kcal/kg) x 10^-4</t>
  </si>
  <si>
    <t>PCI (kcal/kg) x 10^-7</t>
  </si>
  <si>
    <t>TEP</t>
  </si>
  <si>
    <t>PCI o EER</t>
  </si>
  <si>
    <t>Gasolio</t>
  </si>
  <si>
    <t>Coke di petrolio</t>
  </si>
  <si>
    <t>Vtot [tep]</t>
  </si>
  <si>
    <t>j=1</t>
  </si>
  <si>
    <t>j=2</t>
  </si>
  <si>
    <t>[codice ATECO]</t>
  </si>
  <si>
    <t>% copertura</t>
  </si>
  <si>
    <t>D.s.</t>
  </si>
  <si>
    <t>Ips</t>
  </si>
  <si>
    <t>u.m.                          [kWh/D.s.]</t>
  </si>
  <si>
    <t>Consumi monitorati/ calcolati</t>
  </si>
  <si>
    <t>XXXXXXXXXXX</t>
  </si>
  <si>
    <t>xxxx</t>
  </si>
  <si>
    <r>
      <t xml:space="preserve">STRUTTURA ENERGETICA AZIENDALE      </t>
    </r>
    <r>
      <rPr>
        <i/>
        <sz val="16"/>
        <rFont val="Calibri"/>
        <family val="2"/>
        <scheme val="minor"/>
      </rPr>
      <t>(</t>
    </r>
    <r>
      <rPr>
        <i/>
        <u/>
        <sz val="16"/>
        <rFont val="Calibri"/>
        <family val="2"/>
        <scheme val="minor"/>
      </rPr>
      <t>Compilare solo le caselle a sfondo bianco</t>
    </r>
    <r>
      <rPr>
        <i/>
        <sz val="16"/>
        <rFont val="Calibri"/>
        <family val="2"/>
        <scheme val="minor"/>
      </rPr>
      <t>)</t>
    </r>
  </si>
  <si>
    <r>
      <t>tipo misura</t>
    </r>
    <r>
      <rPr>
        <b/>
        <sz val="9"/>
        <rFont val="Calibri"/>
        <family val="2"/>
        <scheme val="minor"/>
      </rPr>
      <t xml:space="preserve"> [continuo, spot o calcolo]</t>
    </r>
  </si>
  <si>
    <t>860/0,9 x 10^-7</t>
  </si>
  <si>
    <t>preparazione miscela vetrificabile</t>
  </si>
  <si>
    <t>imballaggio</t>
  </si>
  <si>
    <t>impianto aria compressa</t>
  </si>
  <si>
    <t>servizi generali</t>
  </si>
  <si>
    <t>2.1</t>
  </si>
  <si>
    <t>2.1.1</t>
  </si>
  <si>
    <t>2.1.2</t>
  </si>
  <si>
    <t>1.1.5</t>
  </si>
  <si>
    <t>1.1.6</t>
  </si>
  <si>
    <t>altri servizi ausiliari</t>
  </si>
  <si>
    <t>2.1.3</t>
  </si>
  <si>
    <t>2.1.4</t>
  </si>
  <si>
    <t>2.1.5</t>
  </si>
  <si>
    <t>2.1.6</t>
  </si>
  <si>
    <t>2.2.2</t>
  </si>
  <si>
    <t>2.3.1</t>
  </si>
  <si>
    <t>2.3</t>
  </si>
  <si>
    <t>2.2</t>
  </si>
  <si>
    <t>forno 1: fusione</t>
  </si>
  <si>
    <t>forni 1: formatura</t>
  </si>
  <si>
    <t>forno 2: fusione</t>
  </si>
  <si>
    <t>forno 2: formatura</t>
  </si>
  <si>
    <t>forno 3: fusione</t>
  </si>
  <si>
    <t>forno3: formatura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</si>
</sst>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i/>
      <u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48">
    <xf numFmtId="0" fontId="0" fillId="0" borderId="0" xfId="0"/>
    <xf numFmtId="9" fontId="3" fillId="2" borderId="36" xfId="2" applyFont="1" applyFill="1" applyBorder="1" applyAlignment="1">
      <alignment horizontal="center" vertical="center" wrapText="1"/>
    </xf>
    <xf numFmtId="9" fontId="3" fillId="6" borderId="36" xfId="2" applyFont="1" applyFill="1" applyBorder="1" applyAlignment="1">
      <alignment horizontal="center" vertical="center" wrapText="1"/>
    </xf>
    <xf numFmtId="0" fontId="3" fillId="0" borderId="0" xfId="0" applyFont="1"/>
    <xf numFmtId="0" fontId="7" fillId="3" borderId="17" xfId="0" applyFont="1" applyFill="1" applyBorder="1" applyAlignment="1">
      <alignment horizontal="center"/>
    </xf>
    <xf numFmtId="0" fontId="7" fillId="3" borderId="3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5" borderId="44" xfId="0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3" fontId="3" fillId="5" borderId="7" xfId="0" applyNumberFormat="1" applyFont="1" applyFill="1" applyBorder="1" applyAlignment="1">
      <alignment horizontal="center" vertical="center"/>
    </xf>
    <xf numFmtId="3" fontId="3" fillId="5" borderId="48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3" fontId="3" fillId="5" borderId="16" xfId="0" applyNumberFormat="1" applyFont="1" applyFill="1" applyBorder="1" applyAlignment="1"/>
    <xf numFmtId="3" fontId="3" fillId="5" borderId="1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2" fontId="3" fillId="2" borderId="22" xfId="0" applyNumberFormat="1" applyFont="1" applyFill="1" applyBorder="1" applyAlignment="1">
      <alignment vertical="center" wrapText="1"/>
    </xf>
    <xf numFmtId="2" fontId="3" fillId="2" borderId="23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164" fontId="3" fillId="5" borderId="16" xfId="1" applyNumberFormat="1" applyFont="1" applyFill="1" applyBorder="1" applyAlignment="1">
      <alignment horizontal="center" vertical="center" wrapText="1"/>
    </xf>
    <xf numFmtId="164" fontId="3" fillId="2" borderId="16" xfId="1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164" fontId="3" fillId="2" borderId="15" xfId="1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164" fontId="3" fillId="5" borderId="54" xfId="1" applyNumberFormat="1" applyFont="1" applyFill="1" applyBorder="1" applyAlignment="1">
      <alignment horizontal="center" vertical="center" wrapText="1"/>
    </xf>
    <xf numFmtId="164" fontId="3" fillId="2" borderId="55" xfId="1" applyNumberFormat="1" applyFont="1" applyFill="1" applyBorder="1" applyAlignment="1">
      <alignment horizontal="center" vertical="center" wrapText="1"/>
    </xf>
    <xf numFmtId="2" fontId="3" fillId="2" borderId="56" xfId="0" applyNumberFormat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164" fontId="3" fillId="5" borderId="41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2" fontId="3" fillId="2" borderId="29" xfId="0" applyNumberFormat="1" applyFont="1" applyFill="1" applyBorder="1" applyAlignment="1">
      <alignment horizontal="center" vertical="center" wrapText="1"/>
    </xf>
    <xf numFmtId="2" fontId="3" fillId="0" borderId="29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4" fontId="3" fillId="5" borderId="13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2" fontId="3" fillId="0" borderId="1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4" fontId="3" fillId="5" borderId="15" xfId="1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164" fontId="3" fillId="5" borderId="64" xfId="1" applyNumberFormat="1" applyFont="1" applyFill="1" applyBorder="1" applyAlignment="1">
      <alignment horizontal="center" vertical="center" wrapText="1"/>
    </xf>
    <xf numFmtId="4" fontId="3" fillId="2" borderId="57" xfId="0" applyNumberFormat="1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wrapText="1"/>
    </xf>
    <xf numFmtId="164" fontId="3" fillId="5" borderId="20" xfId="1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5" borderId="2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3" fillId="5" borderId="10" xfId="1" applyNumberFormat="1" applyFont="1" applyFill="1" applyBorder="1" applyAlignment="1">
      <alignment horizontal="center" vertical="center" wrapText="1"/>
    </xf>
    <xf numFmtId="164" fontId="3" fillId="2" borderId="11" xfId="1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4" fontId="3" fillId="2" borderId="46" xfId="0" applyNumberFormat="1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2" fontId="3" fillId="6" borderId="22" xfId="0" applyNumberFormat="1" applyFont="1" applyFill="1" applyBorder="1" applyAlignment="1">
      <alignment vertical="center" wrapText="1"/>
    </xf>
    <xf numFmtId="2" fontId="3" fillId="6" borderId="23" xfId="0" applyNumberFormat="1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/>
    </xf>
    <xf numFmtId="0" fontId="7" fillId="6" borderId="62" xfId="0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center" vertical="center" wrapText="1"/>
    </xf>
    <xf numFmtId="164" fontId="3" fillId="6" borderId="16" xfId="1" applyNumberFormat="1" applyFont="1" applyFill="1" applyBorder="1" applyAlignment="1">
      <alignment horizontal="center" vertical="center" wrapText="1"/>
    </xf>
    <xf numFmtId="2" fontId="3" fillId="6" borderId="18" xfId="0" applyNumberFormat="1" applyFont="1" applyFill="1" applyBorder="1" applyAlignment="1">
      <alignment horizontal="center" vertical="center" wrapText="1"/>
    </xf>
    <xf numFmtId="164" fontId="3" fillId="6" borderId="15" xfId="1" applyNumberFormat="1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62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164" fontId="3" fillId="6" borderId="55" xfId="1" applyNumberFormat="1" applyFont="1" applyFill="1" applyBorder="1" applyAlignment="1">
      <alignment horizontal="center" vertical="center" wrapText="1"/>
    </xf>
    <xf numFmtId="2" fontId="3" fillId="6" borderId="56" xfId="0" applyNumberFormat="1" applyFont="1" applyFill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164" fontId="3" fillId="6" borderId="6" xfId="1" applyNumberFormat="1" applyFont="1" applyFill="1" applyBorder="1" applyAlignment="1">
      <alignment horizontal="center" vertical="center" wrapText="1"/>
    </xf>
    <xf numFmtId="2" fontId="3" fillId="6" borderId="29" xfId="0" applyNumberFormat="1" applyFont="1" applyFill="1" applyBorder="1" applyAlignment="1">
      <alignment horizontal="center" vertical="center" wrapText="1"/>
    </xf>
    <xf numFmtId="4" fontId="3" fillId="6" borderId="2" xfId="0" applyNumberFormat="1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/>
    </xf>
    <xf numFmtId="0" fontId="7" fillId="6" borderId="31" xfId="0" applyFont="1" applyFill="1" applyBorder="1"/>
    <xf numFmtId="0" fontId="3" fillId="5" borderId="13" xfId="0" applyNumberFormat="1" applyFont="1" applyFill="1" applyBorder="1" applyAlignment="1">
      <alignment horizontal="center" vertical="center"/>
    </xf>
    <xf numFmtId="164" fontId="3" fillId="6" borderId="1" xfId="1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 vertical="center" wrapText="1"/>
    </xf>
    <xf numFmtId="0" fontId="7" fillId="6" borderId="38" xfId="0" applyFont="1" applyFill="1" applyBorder="1"/>
    <xf numFmtId="0" fontId="7" fillId="6" borderId="54" xfId="0" applyFont="1" applyFill="1" applyBorder="1" applyAlignment="1">
      <alignment horizontal="center" vertical="center" wrapText="1"/>
    </xf>
    <xf numFmtId="0" fontId="7" fillId="6" borderId="55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0" fontId="7" fillId="6" borderId="20" xfId="0" applyFont="1" applyFill="1" applyBorder="1"/>
    <xf numFmtId="0" fontId="3" fillId="5" borderId="7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5" borderId="16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wrapText="1"/>
    </xf>
    <xf numFmtId="0" fontId="3" fillId="2" borderId="29" xfId="0" applyFont="1" applyFill="1" applyBorder="1" applyAlignment="1">
      <alignment horizontal="center" wrapText="1"/>
    </xf>
    <xf numFmtId="0" fontId="7" fillId="2" borderId="31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wrapText="1"/>
    </xf>
    <xf numFmtId="0" fontId="7" fillId="2" borderId="64" xfId="0" applyFont="1" applyFill="1" applyBorder="1" applyAlignment="1">
      <alignment wrapText="1"/>
    </xf>
    <xf numFmtId="0" fontId="3" fillId="5" borderId="64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vertical="center" wrapText="1"/>
    </xf>
    <xf numFmtId="164" fontId="3" fillId="5" borderId="25" xfId="1" applyNumberFormat="1" applyFont="1" applyFill="1" applyBorder="1" applyAlignment="1">
      <alignment horizontal="center" vertical="center" wrapText="1"/>
    </xf>
    <xf numFmtId="0" fontId="3" fillId="5" borderId="45" xfId="0" applyNumberFormat="1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wrapText="1"/>
    </xf>
    <xf numFmtId="0" fontId="3" fillId="2" borderId="42" xfId="0" applyFont="1" applyFill="1" applyBorder="1" applyAlignment="1">
      <alignment horizontal="center" wrapText="1"/>
    </xf>
    <xf numFmtId="0" fontId="3" fillId="2" borderId="36" xfId="0" applyFont="1" applyFill="1" applyBorder="1" applyAlignment="1">
      <alignment horizontal="center" wrapText="1"/>
    </xf>
    <xf numFmtId="0" fontId="3" fillId="2" borderId="43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/>
    </xf>
    <xf numFmtId="0" fontId="3" fillId="6" borderId="42" xfId="0" applyFont="1" applyFill="1" applyBorder="1" applyAlignment="1">
      <alignment horizontal="center"/>
    </xf>
    <xf numFmtId="0" fontId="3" fillId="6" borderId="43" xfId="0" applyFont="1" applyFill="1" applyBorder="1" applyAlignment="1">
      <alignment horizontal="center"/>
    </xf>
    <xf numFmtId="0" fontId="7" fillId="6" borderId="33" xfId="0" applyFont="1" applyFill="1" applyBorder="1" applyAlignment="1">
      <alignment horizontal="center" vertical="center"/>
    </xf>
    <xf numFmtId="0" fontId="7" fillId="6" borderId="62" xfId="0" applyFont="1" applyFill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center" vertical="center"/>
    </xf>
    <xf numFmtId="0" fontId="3" fillId="5" borderId="6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63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2" fontId="7" fillId="6" borderId="7" xfId="0" applyNumberFormat="1" applyFont="1" applyFill="1" applyBorder="1" applyAlignment="1">
      <alignment horizontal="center" vertical="center" wrapText="1"/>
    </xf>
    <xf numFmtId="2" fontId="7" fillId="6" borderId="44" xfId="0" applyNumberFormat="1" applyFont="1" applyFill="1" applyBorder="1" applyAlignment="1">
      <alignment horizontal="center" vertical="center" wrapText="1"/>
    </xf>
    <xf numFmtId="2" fontId="7" fillId="6" borderId="53" xfId="0" applyNumberFormat="1" applyFont="1" applyFill="1" applyBorder="1" applyAlignment="1">
      <alignment horizontal="center" vertical="center" wrapText="1"/>
    </xf>
    <xf numFmtId="2" fontId="7" fillId="6" borderId="37" xfId="0" applyNumberFormat="1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/>
    </xf>
    <xf numFmtId="0" fontId="3" fillId="0" borderId="42" xfId="0" applyFont="1" applyBorder="1"/>
    <xf numFmtId="0" fontId="3" fillId="0" borderId="43" xfId="0" applyFont="1" applyBorder="1"/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1" fontId="3" fillId="5" borderId="28" xfId="0" applyNumberFormat="1" applyFont="1" applyFill="1" applyBorder="1" applyAlignment="1">
      <alignment horizontal="center"/>
    </xf>
    <xf numFmtId="1" fontId="3" fillId="5" borderId="24" xfId="0" applyNumberFormat="1" applyFont="1" applyFill="1" applyBorder="1" applyAlignment="1">
      <alignment horizontal="center"/>
    </xf>
    <xf numFmtId="0" fontId="8" fillId="3" borderId="3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7" fillId="2" borderId="7" xfId="0" applyNumberFormat="1" applyFont="1" applyFill="1" applyBorder="1" applyAlignment="1">
      <alignment horizontal="center" vertical="center" wrapText="1"/>
    </xf>
    <xf numFmtId="2" fontId="7" fillId="2" borderId="44" xfId="0" applyNumberFormat="1" applyFont="1" applyFill="1" applyBorder="1" applyAlignment="1">
      <alignment horizontal="center" vertical="center" wrapText="1"/>
    </xf>
    <xf numFmtId="2" fontId="7" fillId="2" borderId="53" xfId="0" applyNumberFormat="1" applyFont="1" applyFill="1" applyBorder="1" applyAlignment="1">
      <alignment horizontal="center" vertical="center" wrapText="1"/>
    </xf>
    <xf numFmtId="2" fontId="7" fillId="2" borderId="37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5" borderId="16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164" fontId="3" fillId="5" borderId="47" xfId="1" applyNumberFormat="1" applyFont="1" applyFill="1" applyBorder="1" applyAlignment="1">
      <alignment horizontal="center" vertical="center" wrapText="1"/>
    </xf>
    <xf numFmtId="164" fontId="3" fillId="5" borderId="48" xfId="1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59" xfId="0" applyNumberFormat="1" applyFont="1" applyFill="1" applyBorder="1" applyAlignment="1">
      <alignment horizontal="center" vertical="center"/>
    </xf>
    <xf numFmtId="3" fontId="3" fillId="5" borderId="60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44" xfId="0" applyNumberFormat="1" applyFont="1" applyFill="1" applyBorder="1" applyAlignment="1">
      <alignment horizontal="center" vertical="center"/>
    </xf>
    <xf numFmtId="3" fontId="3" fillId="3" borderId="50" xfId="0" applyNumberFormat="1" applyFont="1" applyFill="1" applyBorder="1" applyAlignment="1">
      <alignment horizontal="center" vertical="center"/>
    </xf>
    <xf numFmtId="3" fontId="3" fillId="3" borderId="24" xfId="0" applyNumberFormat="1" applyFont="1" applyFill="1" applyBorder="1" applyAlignment="1">
      <alignment horizontal="center" vertical="center"/>
    </xf>
    <xf numFmtId="3" fontId="3" fillId="3" borderId="53" xfId="0" applyNumberFormat="1" applyFont="1" applyFill="1" applyBorder="1" applyAlignment="1">
      <alignment horizontal="center" vertical="center"/>
    </xf>
    <xf numFmtId="3" fontId="3" fillId="3" borderId="3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</cellXfs>
  <cellStyles count="4">
    <cellStyle name="Migliaia" xfId="1" builtinId="3"/>
    <cellStyle name="Normale" xfId="0" builtinId="0"/>
    <cellStyle name="Normale 2" xfId="3"/>
    <cellStyle name="Percentuale" xfId="2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"/>
  <sheetViews>
    <sheetView tabSelected="1" zoomScale="85" zoomScaleNormal="85" workbookViewId="0">
      <selection activeCell="P17" sqref="P17"/>
    </sheetView>
  </sheetViews>
  <sheetFormatPr defaultColWidth="9.109375" defaultRowHeight="14.4" x14ac:dyDescent="0.3"/>
  <cols>
    <col min="1" max="1" width="4.33203125" style="24" customWidth="1"/>
    <col min="2" max="2" width="5.33203125" style="3" bestFit="1" customWidth="1"/>
    <col min="3" max="3" width="44.33203125" style="3" customWidth="1"/>
    <col min="4" max="4" width="15.6640625" style="3" customWidth="1"/>
    <col min="5" max="5" width="12.5546875" style="3" customWidth="1"/>
    <col min="6" max="6" width="17.44140625" style="3" customWidth="1"/>
    <col min="7" max="7" width="13.6640625" style="3" customWidth="1"/>
    <col min="8" max="8" width="16.109375" style="3" customWidth="1"/>
    <col min="9" max="9" width="12.109375" style="3" customWidth="1"/>
    <col min="10" max="10" width="18.109375" style="3" customWidth="1"/>
    <col min="11" max="11" width="12.6640625" style="3" customWidth="1"/>
    <col min="12" max="12" width="15.6640625" style="3" bestFit="1" customWidth="1"/>
    <col min="13" max="13" width="16.33203125" style="3" customWidth="1"/>
    <col min="14" max="14" width="5" style="3" customWidth="1"/>
    <col min="15" max="15" width="9.6640625" style="3" bestFit="1" customWidth="1"/>
    <col min="16" max="16" width="11.88671875" style="3" bestFit="1" customWidth="1"/>
    <col min="17" max="16384" width="9.109375" style="3"/>
  </cols>
  <sheetData>
    <row r="1" spans="1:23" ht="21.6" thickBot="1" x14ac:dyDescent="0.45">
      <c r="A1" s="178" t="s">
        <v>75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80"/>
    </row>
    <row r="2" spans="1:23" ht="15" customHeight="1" x14ac:dyDescent="0.3">
      <c r="A2" s="205" t="s">
        <v>30</v>
      </c>
      <c r="B2" s="190" t="s">
        <v>17</v>
      </c>
      <c r="C2" s="191"/>
      <c r="D2" s="194" t="s">
        <v>18</v>
      </c>
      <c r="E2" s="212"/>
      <c r="F2" s="195"/>
      <c r="G2" s="194" t="s">
        <v>19</v>
      </c>
      <c r="H2" s="212"/>
      <c r="I2" s="221"/>
      <c r="J2" s="194" t="s">
        <v>20</v>
      </c>
      <c r="K2" s="195"/>
      <c r="L2" s="4" t="s">
        <v>24</v>
      </c>
      <c r="M2" s="205" t="s">
        <v>22</v>
      </c>
      <c r="N2" s="187" t="s">
        <v>23</v>
      </c>
      <c r="O2" s="188"/>
      <c r="P2" s="189"/>
    </row>
    <row r="3" spans="1:23" ht="15" customHeight="1" x14ac:dyDescent="0.3">
      <c r="A3" s="230"/>
      <c r="B3" s="192"/>
      <c r="C3" s="193"/>
      <c r="D3" s="196"/>
      <c r="E3" s="213"/>
      <c r="F3" s="197"/>
      <c r="G3" s="196"/>
      <c r="H3" s="213"/>
      <c r="I3" s="222"/>
      <c r="J3" s="196"/>
      <c r="K3" s="197"/>
      <c r="L3" s="5" t="s">
        <v>67</v>
      </c>
      <c r="M3" s="206"/>
      <c r="N3" s="203" t="s">
        <v>25</v>
      </c>
      <c r="O3" s="204"/>
      <c r="P3" s="6" t="s">
        <v>29</v>
      </c>
    </row>
    <row r="4" spans="1:23" ht="15" customHeight="1" thickBot="1" x14ac:dyDescent="0.35">
      <c r="A4" s="230"/>
      <c r="B4" s="192"/>
      <c r="C4" s="193"/>
      <c r="D4" s="207"/>
      <c r="E4" s="208"/>
      <c r="F4" s="220"/>
      <c r="G4" s="207"/>
      <c r="H4" s="208"/>
      <c r="I4" s="209"/>
      <c r="J4" s="198"/>
      <c r="K4" s="199"/>
      <c r="L4" s="7"/>
      <c r="M4" s="8"/>
      <c r="N4" s="235"/>
      <c r="O4" s="236"/>
      <c r="P4" s="9" t="s">
        <v>21</v>
      </c>
    </row>
    <row r="5" spans="1:23" ht="9" customHeight="1" thickBot="1" x14ac:dyDescent="0.35">
      <c r="A5" s="230"/>
      <c r="B5" s="232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4"/>
    </row>
    <row r="6" spans="1:23" ht="15" customHeight="1" x14ac:dyDescent="0.3">
      <c r="A6" s="230"/>
      <c r="B6" s="192" t="s">
        <v>47</v>
      </c>
      <c r="C6" s="192"/>
      <c r="D6" s="10" t="s">
        <v>48</v>
      </c>
      <c r="E6" s="201" t="s">
        <v>49</v>
      </c>
      <c r="F6" s="202"/>
      <c r="G6" s="10" t="s">
        <v>38</v>
      </c>
      <c r="H6" s="201" t="s">
        <v>28</v>
      </c>
      <c r="I6" s="202"/>
      <c r="J6" s="201" t="s">
        <v>54</v>
      </c>
      <c r="K6" s="202"/>
      <c r="L6" s="10" t="s">
        <v>61</v>
      </c>
      <c r="M6" s="221" t="s">
        <v>60</v>
      </c>
      <c r="N6" s="229"/>
      <c r="O6" s="221" t="s">
        <v>64</v>
      </c>
      <c r="P6" s="228"/>
    </row>
    <row r="7" spans="1:23" ht="15" customHeight="1" x14ac:dyDescent="0.3">
      <c r="A7" s="230"/>
      <c r="B7" s="192"/>
      <c r="C7" s="192"/>
      <c r="D7" s="11">
        <v>1</v>
      </c>
      <c r="E7" s="164" t="s">
        <v>41</v>
      </c>
      <c r="F7" s="165"/>
      <c r="G7" s="11" t="s">
        <v>51</v>
      </c>
      <c r="H7" s="225"/>
      <c r="I7" s="225"/>
      <c r="J7" s="164" t="s">
        <v>55</v>
      </c>
      <c r="K7" s="165"/>
      <c r="L7" s="12"/>
      <c r="M7" s="218">
        <f>H7*0.187*10^-3</f>
        <v>0</v>
      </c>
      <c r="N7" s="219"/>
      <c r="O7" s="240">
        <f>SUM(M7:N13)</f>
        <v>0</v>
      </c>
      <c r="P7" s="241"/>
    </row>
    <row r="8" spans="1:23" ht="15" customHeight="1" x14ac:dyDescent="0.3">
      <c r="A8" s="230"/>
      <c r="B8" s="192"/>
      <c r="C8" s="192"/>
      <c r="D8" s="11">
        <v>2</v>
      </c>
      <c r="E8" s="164" t="s">
        <v>42</v>
      </c>
      <c r="F8" s="165"/>
      <c r="G8" s="11" t="s">
        <v>40</v>
      </c>
      <c r="H8" s="225"/>
      <c r="I8" s="225"/>
      <c r="J8" s="164" t="s">
        <v>56</v>
      </c>
      <c r="K8" s="165"/>
      <c r="L8" s="12">
        <v>8250</v>
      </c>
      <c r="M8" s="210">
        <f>H8*L8*10^-7</f>
        <v>0</v>
      </c>
      <c r="N8" s="210"/>
      <c r="O8" s="242"/>
      <c r="P8" s="243"/>
    </row>
    <row r="9" spans="1:23" ht="15" customHeight="1" x14ac:dyDescent="0.3">
      <c r="A9" s="230"/>
      <c r="B9" s="192"/>
      <c r="C9" s="192"/>
      <c r="D9" s="11">
        <v>6</v>
      </c>
      <c r="E9" s="164" t="s">
        <v>50</v>
      </c>
      <c r="F9" s="165"/>
      <c r="G9" s="11" t="s">
        <v>53</v>
      </c>
      <c r="H9" s="225"/>
      <c r="I9" s="225"/>
      <c r="J9" s="164" t="s">
        <v>59</v>
      </c>
      <c r="K9" s="165"/>
      <c r="L9" s="12">
        <v>9800</v>
      </c>
      <c r="M9" s="210">
        <f>H9*L9*10^-7</f>
        <v>0</v>
      </c>
      <c r="N9" s="210"/>
      <c r="O9" s="242"/>
      <c r="P9" s="243"/>
    </row>
    <row r="10" spans="1:23" ht="15" customHeight="1" x14ac:dyDescent="0.3">
      <c r="A10" s="230"/>
      <c r="B10" s="192"/>
      <c r="C10" s="192"/>
      <c r="D10" s="11">
        <v>8</v>
      </c>
      <c r="E10" s="164" t="s">
        <v>62</v>
      </c>
      <c r="F10" s="165"/>
      <c r="G10" s="11" t="s">
        <v>53</v>
      </c>
      <c r="H10" s="225"/>
      <c r="I10" s="225"/>
      <c r="J10" s="164" t="s">
        <v>58</v>
      </c>
      <c r="K10" s="165"/>
      <c r="L10" s="12">
        <v>10200</v>
      </c>
      <c r="M10" s="210">
        <f>H10*L10*10^-7</f>
        <v>0</v>
      </c>
      <c r="N10" s="210"/>
      <c r="O10" s="242"/>
      <c r="P10" s="243"/>
      <c r="U10" s="14"/>
      <c r="V10" s="14"/>
      <c r="W10" s="14"/>
    </row>
    <row r="11" spans="1:23" ht="15" customHeight="1" x14ac:dyDescent="0.3">
      <c r="A11" s="230"/>
      <c r="B11" s="192"/>
      <c r="C11" s="192"/>
      <c r="D11" s="11">
        <v>11</v>
      </c>
      <c r="E11" s="164" t="s">
        <v>34</v>
      </c>
      <c r="F11" s="165"/>
      <c r="G11" s="15"/>
      <c r="H11" s="237"/>
      <c r="I11" s="237"/>
      <c r="J11" s="227"/>
      <c r="K11" s="227"/>
      <c r="L11" s="13"/>
      <c r="M11" s="211"/>
      <c r="N11" s="211"/>
      <c r="O11" s="242"/>
      <c r="P11" s="243"/>
      <c r="W11" s="3" t="s">
        <v>14</v>
      </c>
    </row>
    <row r="12" spans="1:23" ht="15" customHeight="1" x14ac:dyDescent="0.3">
      <c r="A12" s="230"/>
      <c r="B12" s="192"/>
      <c r="C12" s="192"/>
      <c r="D12" s="11">
        <v>12</v>
      </c>
      <c r="E12" s="164" t="s">
        <v>34</v>
      </c>
      <c r="F12" s="165"/>
      <c r="G12" s="16"/>
      <c r="H12" s="17"/>
      <c r="I12" s="18"/>
      <c r="J12" s="19"/>
      <c r="K12" s="20"/>
      <c r="L12" s="13"/>
      <c r="M12" s="211"/>
      <c r="N12" s="211"/>
      <c r="O12" s="242"/>
      <c r="P12" s="243"/>
      <c r="W12" s="3" t="s">
        <v>2</v>
      </c>
    </row>
    <row r="13" spans="1:23" ht="15" customHeight="1" thickBot="1" x14ac:dyDescent="0.35">
      <c r="A13" s="231"/>
      <c r="B13" s="200"/>
      <c r="C13" s="200"/>
      <c r="D13" s="21">
        <v>13</v>
      </c>
      <c r="E13" s="164" t="s">
        <v>34</v>
      </c>
      <c r="F13" s="165"/>
      <c r="G13" s="22"/>
      <c r="H13" s="238"/>
      <c r="I13" s="239"/>
      <c r="J13" s="162"/>
      <c r="K13" s="163"/>
      <c r="L13" s="23"/>
      <c r="M13" s="226"/>
      <c r="N13" s="226"/>
      <c r="O13" s="244"/>
      <c r="P13" s="245"/>
    </row>
    <row r="14" spans="1:23" ht="9" customHeight="1" x14ac:dyDescent="0.3"/>
    <row r="15" spans="1:23" ht="15" thickBot="1" x14ac:dyDescent="0.35"/>
    <row r="16" spans="1:23" s="14" customFormat="1" ht="24.75" customHeight="1" x14ac:dyDescent="0.3">
      <c r="A16" s="181" t="s">
        <v>9</v>
      </c>
      <c r="B16" s="182"/>
      <c r="C16" s="183"/>
      <c r="D16" s="25" t="s">
        <v>16</v>
      </c>
      <c r="E16" s="25" t="s">
        <v>11</v>
      </c>
      <c r="F16" s="223" t="s">
        <v>10</v>
      </c>
      <c r="G16" s="224"/>
      <c r="H16" s="26"/>
      <c r="I16" s="26"/>
      <c r="J16" s="26"/>
      <c r="K16" s="26"/>
      <c r="L16" s="27"/>
    </row>
    <row r="17" spans="1:12" s="14" customFormat="1" ht="55.5" customHeight="1" x14ac:dyDescent="0.3">
      <c r="A17" s="184"/>
      <c r="B17" s="185"/>
      <c r="C17" s="186"/>
      <c r="D17" s="28" t="s">
        <v>36</v>
      </c>
      <c r="E17" s="28" t="s">
        <v>37</v>
      </c>
      <c r="F17" s="29" t="s">
        <v>76</v>
      </c>
      <c r="G17" s="30" t="str">
        <f>CONCATENATE(D17," / ",$P$4)</f>
        <v>kWh / ton</v>
      </c>
      <c r="H17" s="31" t="s">
        <v>72</v>
      </c>
      <c r="I17" s="32" t="s">
        <v>34</v>
      </c>
      <c r="J17" s="32" t="s">
        <v>68</v>
      </c>
      <c r="K17" s="214" t="str">
        <f>IF(SUM(D22:D29,D32:D33,D36:D36)&gt;0.95*D18,"Copertura del 95% dei consumi raggiunta","E' necessario dettagliare maggiormente la suddivisione dei consumi")</f>
        <v>E' necessario dettagliare maggiormente la suddivisione dei consumi</v>
      </c>
      <c r="L17" s="215"/>
    </row>
    <row r="18" spans="1:12" s="14" customFormat="1" ht="24.75" customHeight="1" thickBot="1" x14ac:dyDescent="0.35">
      <c r="A18" s="33" t="s">
        <v>31</v>
      </c>
      <c r="B18" s="34" t="s">
        <v>65</v>
      </c>
      <c r="C18" s="35" t="s">
        <v>9</v>
      </c>
      <c r="D18" s="36"/>
      <c r="E18" s="37">
        <f>D18*0.187*10^-3</f>
        <v>0</v>
      </c>
      <c r="F18" s="36"/>
      <c r="G18" s="38" t="e">
        <f>D18/$N$4</f>
        <v>#DIV/0!</v>
      </c>
      <c r="H18" s="39">
        <f>D21+D31+D35</f>
        <v>0</v>
      </c>
      <c r="I18" s="37">
        <f>D18-H18</f>
        <v>0</v>
      </c>
      <c r="J18" s="1" t="e">
        <f>H18/D18</f>
        <v>#DIV/0!</v>
      </c>
      <c r="K18" s="216"/>
      <c r="L18" s="217"/>
    </row>
    <row r="19" spans="1:12" s="14" customFormat="1" ht="10.5" customHeight="1" thickBot="1" x14ac:dyDescent="0.35">
      <c r="A19" s="138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40"/>
    </row>
    <row r="20" spans="1:12" s="14" customFormat="1" ht="15" thickBot="1" x14ac:dyDescent="0.35">
      <c r="A20" s="138"/>
      <c r="B20" s="139"/>
      <c r="C20" s="140"/>
      <c r="D20" s="40" t="s">
        <v>16</v>
      </c>
      <c r="E20" s="41" t="s">
        <v>11</v>
      </c>
      <c r="F20" s="150" t="s">
        <v>10</v>
      </c>
      <c r="G20" s="151"/>
      <c r="H20" s="147" t="s">
        <v>69</v>
      </c>
      <c r="I20" s="148"/>
      <c r="J20" s="149" t="s">
        <v>70</v>
      </c>
      <c r="K20" s="150"/>
      <c r="L20" s="151"/>
    </row>
    <row r="21" spans="1:12" ht="29.4" thickBot="1" x14ac:dyDescent="0.35">
      <c r="A21" s="42" t="s">
        <v>32</v>
      </c>
      <c r="B21" s="43" t="s">
        <v>0</v>
      </c>
      <c r="C21" s="44" t="s">
        <v>15</v>
      </c>
      <c r="D21" s="28">
        <f>SUM(D22:D29)</f>
        <v>0</v>
      </c>
      <c r="E21" s="46" t="str">
        <f t="shared" ref="E21:E36" si="0">IF(D21=0,"",(D21*0.187*10^-3))</f>
        <v/>
      </c>
      <c r="F21" s="45"/>
      <c r="G21" s="47" t="str">
        <f t="shared" ref="G21:G27" si="1">IF(D21=0,"",(D21/$N$4))</f>
        <v/>
      </c>
      <c r="H21" s="48" t="s">
        <v>28</v>
      </c>
      <c r="I21" s="49" t="s">
        <v>38</v>
      </c>
      <c r="J21" s="48" t="s">
        <v>76</v>
      </c>
      <c r="K21" s="50" t="s">
        <v>28</v>
      </c>
      <c r="L21" s="49" t="s">
        <v>71</v>
      </c>
    </row>
    <row r="22" spans="1:12" x14ac:dyDescent="0.3">
      <c r="A22" s="145" t="s">
        <v>33</v>
      </c>
      <c r="B22" s="120" t="s">
        <v>1</v>
      </c>
      <c r="C22" s="62" t="s">
        <v>78</v>
      </c>
      <c r="D22" s="51"/>
      <c r="E22" s="52" t="str">
        <f t="shared" si="0"/>
        <v/>
      </c>
      <c r="F22" s="51"/>
      <c r="G22" s="53" t="str">
        <f t="shared" si="1"/>
        <v/>
      </c>
      <c r="H22" s="51"/>
      <c r="I22" s="54"/>
      <c r="J22" s="51"/>
      <c r="K22" s="55" t="str">
        <f t="shared" ref="K22:K27" si="2">IF(H22=0,"",D22/H22)</f>
        <v/>
      </c>
      <c r="L22" s="121" t="str">
        <f t="shared" ref="L22:L27" si="3">IF(I22=0," ",(CONCATENATE($D$17," / ",I22)))</f>
        <v xml:space="preserve"> </v>
      </c>
    </row>
    <row r="23" spans="1:12" x14ac:dyDescent="0.3">
      <c r="A23" s="145"/>
      <c r="B23" s="122" t="s">
        <v>13</v>
      </c>
      <c r="C23" s="66" t="s">
        <v>96</v>
      </c>
      <c r="D23" s="131"/>
      <c r="E23" s="57" t="str">
        <f t="shared" si="0"/>
        <v/>
      </c>
      <c r="F23" s="56"/>
      <c r="G23" s="53" t="str">
        <f t="shared" si="1"/>
        <v/>
      </c>
      <c r="H23" s="51"/>
      <c r="I23" s="58"/>
      <c r="J23" s="51"/>
      <c r="K23" s="59" t="str">
        <f t="shared" si="2"/>
        <v/>
      </c>
      <c r="L23" s="123" t="str">
        <f t="shared" si="3"/>
        <v xml:space="preserve"> </v>
      </c>
    </row>
    <row r="24" spans="1:12" x14ac:dyDescent="0.3">
      <c r="A24" s="145"/>
      <c r="B24" s="122" t="s">
        <v>26</v>
      </c>
      <c r="C24" s="132" t="s">
        <v>97</v>
      </c>
      <c r="D24" s="131"/>
      <c r="E24" s="134" t="str">
        <f t="shared" si="0"/>
        <v/>
      </c>
      <c r="F24" s="56"/>
      <c r="G24" s="53" t="str">
        <f t="shared" si="1"/>
        <v/>
      </c>
      <c r="H24" s="51"/>
      <c r="I24" s="58"/>
      <c r="J24" s="51"/>
      <c r="K24" s="59" t="str">
        <f t="shared" si="2"/>
        <v/>
      </c>
      <c r="L24" s="123" t="str">
        <f t="shared" si="3"/>
        <v xml:space="preserve"> </v>
      </c>
    </row>
    <row r="25" spans="1:12" x14ac:dyDescent="0.3">
      <c r="A25" s="145"/>
      <c r="B25" s="122" t="s">
        <v>27</v>
      </c>
      <c r="C25" s="133" t="s">
        <v>98</v>
      </c>
      <c r="D25" s="131"/>
      <c r="E25" s="134" t="str">
        <f t="shared" ref="E25:E26" si="4">IF(D25=0,"",(D25*0.187*10^-3))</f>
        <v/>
      </c>
      <c r="F25" s="56"/>
      <c r="G25" s="53" t="str">
        <f t="shared" ref="G25:G26" si="5">IF(D25=0,"",(D25/$N$4))</f>
        <v/>
      </c>
      <c r="H25" s="51"/>
      <c r="I25" s="58"/>
      <c r="J25" s="51"/>
      <c r="K25" s="59" t="str">
        <f t="shared" ref="K25:K26" si="6">IF(H25=0,"",D25/H25)</f>
        <v/>
      </c>
      <c r="L25" s="123" t="str">
        <f t="shared" ref="L25:L26" si="7">IF(I25=0," ",(CONCATENATE($D$17," / ",I25)))</f>
        <v xml:space="preserve"> </v>
      </c>
    </row>
    <row r="26" spans="1:12" x14ac:dyDescent="0.3">
      <c r="A26" s="145"/>
      <c r="B26" s="122" t="s">
        <v>85</v>
      </c>
      <c r="C26" s="132" t="s">
        <v>99</v>
      </c>
      <c r="D26" s="131"/>
      <c r="E26" s="134" t="str">
        <f t="shared" si="4"/>
        <v/>
      </c>
      <c r="F26" s="56"/>
      <c r="G26" s="53" t="str">
        <f t="shared" si="5"/>
        <v/>
      </c>
      <c r="H26" s="51"/>
      <c r="I26" s="58"/>
      <c r="J26" s="51"/>
      <c r="K26" s="59" t="str">
        <f t="shared" si="6"/>
        <v/>
      </c>
      <c r="L26" s="123" t="str">
        <f t="shared" si="7"/>
        <v xml:space="preserve"> </v>
      </c>
    </row>
    <row r="27" spans="1:12" x14ac:dyDescent="0.3">
      <c r="A27" s="145"/>
      <c r="B27" s="122" t="s">
        <v>27</v>
      </c>
      <c r="C27" s="133" t="s">
        <v>100</v>
      </c>
      <c r="D27" s="131"/>
      <c r="E27" s="134" t="str">
        <f t="shared" si="0"/>
        <v/>
      </c>
      <c r="F27" s="56"/>
      <c r="G27" s="53" t="str">
        <f t="shared" si="1"/>
        <v/>
      </c>
      <c r="H27" s="51"/>
      <c r="I27" s="58"/>
      <c r="J27" s="51"/>
      <c r="K27" s="59" t="str">
        <f t="shared" si="2"/>
        <v/>
      </c>
      <c r="L27" s="123" t="str">
        <f t="shared" si="3"/>
        <v xml:space="preserve"> </v>
      </c>
    </row>
    <row r="28" spans="1:12" x14ac:dyDescent="0.3">
      <c r="A28" s="145"/>
      <c r="B28" s="122" t="s">
        <v>85</v>
      </c>
      <c r="C28" s="132" t="s">
        <v>101</v>
      </c>
      <c r="D28" s="131"/>
      <c r="E28" s="134" t="str">
        <f t="shared" si="0"/>
        <v/>
      </c>
      <c r="F28" s="56"/>
      <c r="G28" s="53" t="str">
        <f t="shared" ref="G28" si="8">IF(D28=0,"",(D28/$N$4))</f>
        <v/>
      </c>
      <c r="H28" s="51"/>
      <c r="I28" s="58"/>
      <c r="J28" s="51"/>
      <c r="K28" s="59" t="str">
        <f t="shared" ref="K28" si="9">IF(H28=0,"",D28/H28)</f>
        <v/>
      </c>
      <c r="L28" s="123" t="str">
        <f t="shared" ref="L28" si="10">IF(I28=0," ",(CONCATENATE($D$17," / ",I28)))</f>
        <v xml:space="preserve"> </v>
      </c>
    </row>
    <row r="29" spans="1:12" ht="15" thickBot="1" x14ac:dyDescent="0.35">
      <c r="A29" s="145"/>
      <c r="B29" s="122" t="s">
        <v>86</v>
      </c>
      <c r="C29" s="132" t="s">
        <v>79</v>
      </c>
      <c r="D29" s="60"/>
      <c r="E29" s="134" t="str">
        <f t="shared" si="0"/>
        <v/>
      </c>
      <c r="F29" s="56"/>
      <c r="G29" s="53" t="str">
        <f t="shared" ref="G29" si="11">IF(D29=0,"",(D29/$N$4))</f>
        <v/>
      </c>
      <c r="H29" s="51"/>
      <c r="I29" s="58"/>
      <c r="J29" s="51"/>
      <c r="K29" s="59" t="str">
        <f t="shared" ref="K29" si="12">IF(H29=0,"",D29/H29)</f>
        <v/>
      </c>
      <c r="L29" s="123" t="str">
        <f t="shared" ref="L29" si="13">IF(I29=0," ",(CONCATENATE($D$17," / ",I29)))</f>
        <v xml:space="preserve"> </v>
      </c>
    </row>
    <row r="30" spans="1:12" ht="9" customHeight="1" thickBot="1" x14ac:dyDescent="0.35">
      <c r="A30" s="141"/>
      <c r="B30" s="142"/>
      <c r="C30" s="142"/>
      <c r="D30" s="143"/>
      <c r="E30" s="142"/>
      <c r="F30" s="142"/>
      <c r="G30" s="142"/>
      <c r="H30" s="142"/>
      <c r="I30" s="142"/>
      <c r="J30" s="142"/>
      <c r="K30" s="142"/>
      <c r="L30" s="144"/>
    </row>
    <row r="31" spans="1:12" ht="29.4" thickBot="1" x14ac:dyDescent="0.35">
      <c r="A31" s="118" t="s">
        <v>32</v>
      </c>
      <c r="B31" s="124" t="s">
        <v>3</v>
      </c>
      <c r="C31" s="61" t="s">
        <v>7</v>
      </c>
      <c r="D31" s="45">
        <f>SUM(D32:D33)</f>
        <v>0</v>
      </c>
      <c r="E31" s="46" t="str">
        <f t="shared" si="0"/>
        <v/>
      </c>
      <c r="F31" s="45"/>
      <c r="G31" s="47" t="str">
        <f t="shared" ref="G31:G33" si="14">IF(D31=0,"",(D31/$N$4))</f>
        <v/>
      </c>
      <c r="H31" s="48" t="s">
        <v>28</v>
      </c>
      <c r="I31" s="49" t="s">
        <v>38</v>
      </c>
      <c r="J31" s="48" t="s">
        <v>76</v>
      </c>
      <c r="K31" s="50" t="s">
        <v>28</v>
      </c>
      <c r="L31" s="49" t="s">
        <v>71</v>
      </c>
    </row>
    <row r="32" spans="1:12" x14ac:dyDescent="0.3">
      <c r="A32" s="146" t="s">
        <v>33</v>
      </c>
      <c r="B32" s="125" t="s">
        <v>4</v>
      </c>
      <c r="C32" s="62" t="s">
        <v>80</v>
      </c>
      <c r="D32" s="51"/>
      <c r="E32" s="52" t="str">
        <f t="shared" si="0"/>
        <v/>
      </c>
      <c r="F32" s="51"/>
      <c r="G32" s="53" t="str">
        <f t="shared" si="14"/>
        <v/>
      </c>
      <c r="H32" s="51"/>
      <c r="I32" s="63"/>
      <c r="J32" s="64"/>
      <c r="K32" s="65" t="str">
        <f t="shared" ref="K32:K33" si="15">IF(H32=0,"",D32/H32)</f>
        <v/>
      </c>
      <c r="L32" s="126" t="str">
        <f t="shared" ref="L32:L33" si="16">IF(I32=0," ",(CONCATENATE($D$17," / ",I32)))</f>
        <v xml:space="preserve"> </v>
      </c>
    </row>
    <row r="33" spans="1:15" ht="15" thickBot="1" x14ac:dyDescent="0.35">
      <c r="A33" s="146"/>
      <c r="B33" s="127" t="s">
        <v>12</v>
      </c>
      <c r="C33" s="66" t="s">
        <v>87</v>
      </c>
      <c r="D33" s="56"/>
      <c r="E33" s="57" t="str">
        <f t="shared" si="0"/>
        <v/>
      </c>
      <c r="F33" s="56"/>
      <c r="G33" s="53" t="str">
        <f t="shared" si="14"/>
        <v/>
      </c>
      <c r="H33" s="51"/>
      <c r="I33" s="58"/>
      <c r="J33" s="67"/>
      <c r="K33" s="68" t="str">
        <f t="shared" si="15"/>
        <v/>
      </c>
      <c r="L33" s="123" t="str">
        <f t="shared" si="16"/>
        <v xml:space="preserve"> </v>
      </c>
    </row>
    <row r="34" spans="1:15" ht="9" customHeight="1" thickBot="1" x14ac:dyDescent="0.35">
      <c r="A34" s="141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4"/>
    </row>
    <row r="35" spans="1:15" ht="29.4" thickBot="1" x14ac:dyDescent="0.35">
      <c r="A35" s="61" t="s">
        <v>32</v>
      </c>
      <c r="B35" s="124" t="s">
        <v>5</v>
      </c>
      <c r="C35" s="61" t="s">
        <v>8</v>
      </c>
      <c r="D35" s="45">
        <f>SUM(D36:D36)</f>
        <v>0</v>
      </c>
      <c r="E35" s="46" t="str">
        <f t="shared" si="0"/>
        <v/>
      </c>
      <c r="F35" s="45"/>
      <c r="G35" s="47" t="str">
        <f t="shared" ref="G35:G36" si="17">IF(D35=0,"",(D35/$N$4))</f>
        <v/>
      </c>
      <c r="H35" s="48" t="s">
        <v>28</v>
      </c>
      <c r="I35" s="49" t="s">
        <v>38</v>
      </c>
      <c r="J35" s="48" t="s">
        <v>76</v>
      </c>
      <c r="K35" s="50" t="s">
        <v>28</v>
      </c>
      <c r="L35" s="49" t="s">
        <v>71</v>
      </c>
      <c r="O35" s="70"/>
    </row>
    <row r="36" spans="1:15" ht="15" thickBot="1" x14ac:dyDescent="0.35">
      <c r="A36" s="130" t="s">
        <v>33</v>
      </c>
      <c r="B36" s="128" t="s">
        <v>6</v>
      </c>
      <c r="C36" s="129" t="s">
        <v>81</v>
      </c>
      <c r="D36" s="71"/>
      <c r="E36" s="72" t="str">
        <f t="shared" si="0"/>
        <v/>
      </c>
      <c r="F36" s="71"/>
      <c r="G36" s="73" t="str">
        <f t="shared" si="17"/>
        <v/>
      </c>
      <c r="H36" s="51"/>
      <c r="I36" s="64"/>
      <c r="J36" s="67"/>
      <c r="K36" s="74" t="str">
        <f t="shared" ref="K36" si="18">IF(H36=0,"",D36/H36)</f>
        <v/>
      </c>
      <c r="L36" s="126" t="str">
        <f t="shared" ref="L36" si="19">IF(I36=0," ",(CONCATENATE($D$17," / ",I36)))</f>
        <v xml:space="preserve"> </v>
      </c>
    </row>
    <row r="37" spans="1:15" ht="15" thickBot="1" x14ac:dyDescent="0.35">
      <c r="A37" s="135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7"/>
    </row>
    <row r="38" spans="1:15" ht="15" customHeight="1" x14ac:dyDescent="0.3">
      <c r="A38" s="166" t="s">
        <v>39</v>
      </c>
      <c r="B38" s="167"/>
      <c r="C38" s="168"/>
      <c r="D38" s="75" t="s">
        <v>16</v>
      </c>
      <c r="E38" s="75" t="s">
        <v>11</v>
      </c>
      <c r="F38" s="172" t="s">
        <v>10</v>
      </c>
      <c r="G38" s="173"/>
      <c r="H38" s="76"/>
      <c r="I38" s="76"/>
      <c r="J38" s="76"/>
      <c r="K38" s="76"/>
      <c r="L38" s="77"/>
    </row>
    <row r="39" spans="1:15" ht="43.2" x14ac:dyDescent="0.3">
      <c r="A39" s="169"/>
      <c r="B39" s="170"/>
      <c r="C39" s="171"/>
      <c r="D39" s="78" t="s">
        <v>40</v>
      </c>
      <c r="E39" s="78" t="s">
        <v>37</v>
      </c>
      <c r="F39" s="79" t="s">
        <v>76</v>
      </c>
      <c r="G39" s="80" t="str">
        <f>CONCATENATE(D39," / ",$P$4)</f>
        <v>Smc / ton</v>
      </c>
      <c r="H39" s="81" t="s">
        <v>72</v>
      </c>
      <c r="I39" s="82" t="s">
        <v>34</v>
      </c>
      <c r="J39" s="82" t="s">
        <v>68</v>
      </c>
      <c r="K39" s="174" t="str">
        <f>IF(SUM(D44:D51,D54:D55,D58:D58)&gt;0.95*D40,"Copertura del 95% dei consumi raggiunta","E' necessario dettagliare maggiormente la suddivisione dei consumi")</f>
        <v>E' necessario dettagliare maggiormente la suddivisione dei consumi</v>
      </c>
      <c r="L39" s="175"/>
    </row>
    <row r="40" spans="1:15" ht="18" thickBot="1" x14ac:dyDescent="0.35">
      <c r="A40" s="83" t="s">
        <v>31</v>
      </c>
      <c r="B40" s="84" t="s">
        <v>66</v>
      </c>
      <c r="C40" s="85" t="s">
        <v>39</v>
      </c>
      <c r="D40" s="36"/>
      <c r="E40" s="86">
        <f>D40*0.825*10^-3</f>
        <v>0</v>
      </c>
      <c r="F40" s="36"/>
      <c r="G40" s="87" t="e">
        <f>D40/$N$4</f>
        <v>#DIV/0!</v>
      </c>
      <c r="H40" s="88">
        <f>D43+D53+D57</f>
        <v>0</v>
      </c>
      <c r="I40" s="86">
        <f>D40-H40</f>
        <v>0</v>
      </c>
      <c r="J40" s="2" t="e">
        <f>H40/D40</f>
        <v>#DIV/0!</v>
      </c>
      <c r="K40" s="176"/>
      <c r="L40" s="177"/>
    </row>
    <row r="41" spans="1:15" ht="7.5" customHeight="1" thickBot="1" x14ac:dyDescent="0.35">
      <c r="A41" s="135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7"/>
    </row>
    <row r="42" spans="1:15" ht="15" thickBot="1" x14ac:dyDescent="0.35">
      <c r="A42" s="135"/>
      <c r="B42" s="136"/>
      <c r="C42" s="137"/>
      <c r="D42" s="89" t="s">
        <v>16</v>
      </c>
      <c r="E42" s="90" t="s">
        <v>11</v>
      </c>
      <c r="F42" s="157" t="s">
        <v>10</v>
      </c>
      <c r="G42" s="158"/>
      <c r="H42" s="159" t="s">
        <v>69</v>
      </c>
      <c r="I42" s="160"/>
      <c r="J42" s="161" t="s">
        <v>70</v>
      </c>
      <c r="K42" s="157"/>
      <c r="L42" s="158"/>
    </row>
    <row r="43" spans="1:15" ht="29.4" thickBot="1" x14ac:dyDescent="0.35">
      <c r="A43" s="91" t="s">
        <v>32</v>
      </c>
      <c r="B43" s="92" t="s">
        <v>82</v>
      </c>
      <c r="C43" s="93" t="s">
        <v>15</v>
      </c>
      <c r="D43" s="45">
        <f>SUM(D44:D51)</f>
        <v>0</v>
      </c>
      <c r="E43" s="94" t="str">
        <f>IF(D43=0,"",(D43*0.825*10^-3))</f>
        <v/>
      </c>
      <c r="F43" s="45"/>
      <c r="G43" s="95" t="str">
        <f t="shared" ref="G43:G44" si="20">IF(D43=0,"",(D43/$N$4))</f>
        <v/>
      </c>
      <c r="H43" s="89" t="s">
        <v>28</v>
      </c>
      <c r="I43" s="96" t="s">
        <v>38</v>
      </c>
      <c r="J43" s="89" t="s">
        <v>76</v>
      </c>
      <c r="K43" s="90" t="s">
        <v>28</v>
      </c>
      <c r="L43" s="96" t="s">
        <v>71</v>
      </c>
    </row>
    <row r="44" spans="1:15" x14ac:dyDescent="0.3">
      <c r="A44" s="156" t="s">
        <v>33</v>
      </c>
      <c r="B44" s="101" t="s">
        <v>83</v>
      </c>
      <c r="C44" s="62" t="s">
        <v>78</v>
      </c>
      <c r="D44" s="51"/>
      <c r="E44" s="97" t="str">
        <f>IF(D44=0,"",(D44*0.825*10^-3))</f>
        <v/>
      </c>
      <c r="F44" s="51"/>
      <c r="G44" s="98" t="str">
        <f t="shared" si="20"/>
        <v/>
      </c>
      <c r="H44" s="51"/>
      <c r="I44" s="54"/>
      <c r="J44" s="51"/>
      <c r="K44" s="99" t="str">
        <f t="shared" ref="K44" si="21">IF(H44=0,"",D44/H44)</f>
        <v/>
      </c>
      <c r="L44" s="100" t="str">
        <f t="shared" ref="L44" si="22">IF(I44=0," ",(CONCATENATE($D$17," / ",I44)))</f>
        <v xml:space="preserve"> </v>
      </c>
    </row>
    <row r="45" spans="1:15" x14ac:dyDescent="0.3">
      <c r="A45" s="156"/>
      <c r="B45" s="101" t="s">
        <v>84</v>
      </c>
      <c r="C45" s="66" t="s">
        <v>96</v>
      </c>
      <c r="D45" s="102"/>
      <c r="E45" s="103" t="str">
        <f t="shared" ref="E45:E51" si="23">IF(D45=0,"",(D45*0.187*10^-3))</f>
        <v/>
      </c>
      <c r="F45" s="56"/>
      <c r="G45" s="98" t="str">
        <f t="shared" ref="G45:G51" si="24">IF(D45=0,"",(D45/$N$4))</f>
        <v/>
      </c>
      <c r="H45" s="56"/>
      <c r="I45" s="58"/>
      <c r="J45" s="56"/>
      <c r="K45" s="104" t="str">
        <f t="shared" ref="K45:K51" si="25">IF(H45=0,"",D45/H45)</f>
        <v/>
      </c>
      <c r="L45" s="105" t="str">
        <f>IF(I45=0," ",(CONCATENATE($D$39," / ",I45)))</f>
        <v xml:space="preserve"> </v>
      </c>
    </row>
    <row r="46" spans="1:15" x14ac:dyDescent="0.3">
      <c r="A46" s="156"/>
      <c r="B46" s="101" t="s">
        <v>88</v>
      </c>
      <c r="C46" s="132" t="s">
        <v>97</v>
      </c>
      <c r="D46" s="102"/>
      <c r="E46" s="103" t="str">
        <f t="shared" si="23"/>
        <v/>
      </c>
      <c r="F46" s="56"/>
      <c r="G46" s="98" t="str">
        <f t="shared" si="24"/>
        <v/>
      </c>
      <c r="H46" s="56"/>
      <c r="I46" s="58"/>
      <c r="J46" s="56"/>
      <c r="K46" s="104" t="str">
        <f t="shared" si="25"/>
        <v/>
      </c>
      <c r="L46" s="105" t="str">
        <f t="shared" ref="L46:L51" si="26">IF(I46=0," ",(CONCATENATE($D$39," / ",I46)))</f>
        <v xml:space="preserve"> </v>
      </c>
    </row>
    <row r="47" spans="1:15" x14ac:dyDescent="0.3">
      <c r="A47" s="156"/>
      <c r="B47" s="101" t="s">
        <v>89</v>
      </c>
      <c r="C47" s="133" t="s">
        <v>98</v>
      </c>
      <c r="D47" s="102"/>
      <c r="E47" s="103" t="str">
        <f t="shared" ref="E47:E48" si="27">IF(D47=0,"",(D47*0.187*10^-3))</f>
        <v/>
      </c>
      <c r="F47" s="56"/>
      <c r="G47" s="98" t="str">
        <f t="shared" ref="G47:G48" si="28">IF(D47=0,"",(D47/$N$4))</f>
        <v/>
      </c>
      <c r="H47" s="56"/>
      <c r="I47" s="58"/>
      <c r="J47" s="56"/>
      <c r="K47" s="104" t="str">
        <f t="shared" ref="K47:K48" si="29">IF(H47=0,"",D47/H47)</f>
        <v/>
      </c>
      <c r="L47" s="105" t="str">
        <f t="shared" ref="L47:L48" si="30">IF(I47=0," ",(CONCATENATE($D$39," / ",I47)))</f>
        <v xml:space="preserve"> </v>
      </c>
    </row>
    <row r="48" spans="1:15" x14ac:dyDescent="0.3">
      <c r="A48" s="156"/>
      <c r="B48" s="101" t="s">
        <v>90</v>
      </c>
      <c r="C48" s="132" t="s">
        <v>99</v>
      </c>
      <c r="D48" s="102"/>
      <c r="E48" s="103" t="str">
        <f t="shared" si="27"/>
        <v/>
      </c>
      <c r="F48" s="56"/>
      <c r="G48" s="98" t="str">
        <f t="shared" si="28"/>
        <v/>
      </c>
      <c r="H48" s="56"/>
      <c r="I48" s="58"/>
      <c r="J48" s="56"/>
      <c r="K48" s="104" t="str">
        <f t="shared" si="29"/>
        <v/>
      </c>
      <c r="L48" s="105" t="str">
        <f t="shared" si="30"/>
        <v xml:space="preserve"> </v>
      </c>
    </row>
    <row r="49" spans="1:12" x14ac:dyDescent="0.3">
      <c r="A49" s="156"/>
      <c r="B49" s="101" t="s">
        <v>89</v>
      </c>
      <c r="C49" s="133" t="s">
        <v>100</v>
      </c>
      <c r="D49" s="102"/>
      <c r="E49" s="103" t="str">
        <f t="shared" si="23"/>
        <v/>
      </c>
      <c r="F49" s="56"/>
      <c r="G49" s="98" t="str">
        <f t="shared" si="24"/>
        <v/>
      </c>
      <c r="H49" s="56"/>
      <c r="I49" s="58"/>
      <c r="J49" s="56"/>
      <c r="K49" s="104" t="str">
        <f t="shared" si="25"/>
        <v/>
      </c>
      <c r="L49" s="105" t="str">
        <f t="shared" si="26"/>
        <v xml:space="preserve"> </v>
      </c>
    </row>
    <row r="50" spans="1:12" x14ac:dyDescent="0.3">
      <c r="A50" s="156"/>
      <c r="B50" s="101" t="s">
        <v>90</v>
      </c>
      <c r="C50" s="132" t="s">
        <v>101</v>
      </c>
      <c r="D50" s="102"/>
      <c r="E50" s="103" t="str">
        <f t="shared" si="23"/>
        <v/>
      </c>
      <c r="F50" s="56"/>
      <c r="G50" s="98" t="str">
        <f t="shared" si="24"/>
        <v/>
      </c>
      <c r="H50" s="56"/>
      <c r="I50" s="58"/>
      <c r="J50" s="56"/>
      <c r="K50" s="104" t="str">
        <f t="shared" si="25"/>
        <v/>
      </c>
      <c r="L50" s="105" t="str">
        <f t="shared" si="26"/>
        <v xml:space="preserve"> </v>
      </c>
    </row>
    <row r="51" spans="1:12" ht="15" thickBot="1" x14ac:dyDescent="0.35">
      <c r="A51" s="156"/>
      <c r="B51" s="101" t="s">
        <v>91</v>
      </c>
      <c r="C51" s="69" t="s">
        <v>79</v>
      </c>
      <c r="D51" s="102"/>
      <c r="E51" s="103" t="str">
        <f t="shared" si="23"/>
        <v/>
      </c>
      <c r="F51" s="56"/>
      <c r="G51" s="98" t="str">
        <f t="shared" si="24"/>
        <v/>
      </c>
      <c r="H51" s="56"/>
      <c r="I51" s="58"/>
      <c r="J51" s="56"/>
      <c r="K51" s="104" t="str">
        <f t="shared" si="25"/>
        <v/>
      </c>
      <c r="L51" s="105" t="str">
        <f t="shared" si="26"/>
        <v xml:space="preserve"> </v>
      </c>
    </row>
    <row r="52" spans="1:12" ht="15" thickBot="1" x14ac:dyDescent="0.35">
      <c r="A52" s="153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5"/>
    </row>
    <row r="53" spans="1:12" ht="29.4" thickBot="1" x14ac:dyDescent="0.35">
      <c r="A53" s="91" t="s">
        <v>32</v>
      </c>
      <c r="B53" s="92" t="s">
        <v>95</v>
      </c>
      <c r="C53" s="106" t="s">
        <v>7</v>
      </c>
      <c r="D53" s="45">
        <f>SUM(D54:D55)</f>
        <v>0</v>
      </c>
      <c r="E53" s="94" t="str">
        <f t="shared" ref="E53:E54" si="31">IF(D53=0,"",(D53*0.187*10^-3))</f>
        <v/>
      </c>
      <c r="F53" s="45"/>
      <c r="G53" s="95" t="str">
        <f t="shared" ref="G53:G55" si="32">IF(D53=0,"",(D53/$N$4))</f>
        <v/>
      </c>
      <c r="H53" s="89" t="s">
        <v>28</v>
      </c>
      <c r="I53" s="96" t="s">
        <v>38</v>
      </c>
      <c r="J53" s="89" t="s">
        <v>76</v>
      </c>
      <c r="K53" s="90" t="s">
        <v>28</v>
      </c>
      <c r="L53" s="96" t="s">
        <v>71</v>
      </c>
    </row>
    <row r="54" spans="1:12" x14ac:dyDescent="0.3">
      <c r="A54" s="152" t="s">
        <v>33</v>
      </c>
      <c r="B54" s="107" t="s">
        <v>84</v>
      </c>
      <c r="C54" s="62" t="s">
        <v>80</v>
      </c>
      <c r="D54" s="51"/>
      <c r="E54" s="97" t="str">
        <f t="shared" si="31"/>
        <v/>
      </c>
      <c r="F54" s="51"/>
      <c r="G54" s="98" t="str">
        <f t="shared" si="32"/>
        <v/>
      </c>
      <c r="H54" s="71"/>
      <c r="I54" s="63"/>
      <c r="J54" s="51"/>
      <c r="K54" s="99" t="str">
        <f t="shared" ref="K54:K55" si="33">IF(H54=0,"",D54/H54)</f>
        <v/>
      </c>
      <c r="L54" s="100" t="str">
        <f>IF(I54=0," ",(CONCATENATE($D$39," / ",I54)))</f>
        <v xml:space="preserve"> </v>
      </c>
    </row>
    <row r="55" spans="1:12" ht="15" thickBot="1" x14ac:dyDescent="0.35">
      <c r="A55" s="152"/>
      <c r="B55" s="107" t="s">
        <v>92</v>
      </c>
      <c r="C55" s="66" t="s">
        <v>87</v>
      </c>
      <c r="D55" s="102"/>
      <c r="E55" s="103" t="str">
        <f t="shared" ref="E55" si="34">IF(D55=0,"",(D55*0.187*10^-3))</f>
        <v/>
      </c>
      <c r="F55" s="56"/>
      <c r="G55" s="98" t="str">
        <f t="shared" si="32"/>
        <v/>
      </c>
      <c r="H55" s="56"/>
      <c r="I55" s="58"/>
      <c r="J55" s="56"/>
      <c r="K55" s="104" t="str">
        <f t="shared" si="33"/>
        <v/>
      </c>
      <c r="L55" s="105" t="str">
        <f t="shared" ref="L55" si="35">IF(I55=0," ",(CONCATENATE($D$39," / ",I55)))</f>
        <v xml:space="preserve"> </v>
      </c>
    </row>
    <row r="56" spans="1:12" ht="15" thickBot="1" x14ac:dyDescent="0.35">
      <c r="A56" s="153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5"/>
    </row>
    <row r="57" spans="1:12" ht="29.4" thickBot="1" x14ac:dyDescent="0.35">
      <c r="A57" s="93" t="s">
        <v>32</v>
      </c>
      <c r="B57" s="92" t="s">
        <v>94</v>
      </c>
      <c r="C57" s="106" t="s">
        <v>8</v>
      </c>
      <c r="D57" s="45">
        <f>SUM(D58:D58)</f>
        <v>0</v>
      </c>
      <c r="E57" s="94" t="str">
        <f t="shared" ref="E57:E58" si="36">IF(D57=0,"",(D57*0.187*10^-3))</f>
        <v/>
      </c>
      <c r="F57" s="45"/>
      <c r="G57" s="95" t="str">
        <f t="shared" ref="G57:G58" si="37">IF(D57=0,"",(D57/$N$4))</f>
        <v/>
      </c>
      <c r="H57" s="89" t="s">
        <v>28</v>
      </c>
      <c r="I57" s="96" t="s">
        <v>38</v>
      </c>
      <c r="J57" s="108" t="s">
        <v>76</v>
      </c>
      <c r="K57" s="109" t="s">
        <v>28</v>
      </c>
      <c r="L57" s="110" t="s">
        <v>71</v>
      </c>
    </row>
    <row r="58" spans="1:12" x14ac:dyDescent="0.3">
      <c r="A58" s="119" t="s">
        <v>33</v>
      </c>
      <c r="B58" s="111" t="s">
        <v>93</v>
      </c>
      <c r="C58" s="129" t="s">
        <v>81</v>
      </c>
      <c r="D58" s="56"/>
      <c r="E58" s="97" t="str">
        <f t="shared" si="36"/>
        <v/>
      </c>
      <c r="F58" s="51"/>
      <c r="G58" s="98" t="str">
        <f t="shared" si="37"/>
        <v/>
      </c>
      <c r="H58" s="51"/>
      <c r="I58" s="54"/>
      <c r="J58" s="51"/>
      <c r="K58" s="99" t="str">
        <f t="shared" ref="K58" si="38">IF(H58=0,"",D58/H58)</f>
        <v/>
      </c>
      <c r="L58" s="100" t="str">
        <f>IF(I58=0," ",(CONCATENATE($D$39," / ",I58)))</f>
        <v xml:space="preserve"> </v>
      </c>
    </row>
  </sheetData>
  <mergeCells count="72">
    <mergeCell ref="O6:P6"/>
    <mergeCell ref="M6:N6"/>
    <mergeCell ref="A2:A13"/>
    <mergeCell ref="B5:P5"/>
    <mergeCell ref="E9:F9"/>
    <mergeCell ref="E11:F11"/>
    <mergeCell ref="E13:F13"/>
    <mergeCell ref="N4:O4"/>
    <mergeCell ref="H11:I11"/>
    <mergeCell ref="H13:I13"/>
    <mergeCell ref="H6:I6"/>
    <mergeCell ref="H7:I7"/>
    <mergeCell ref="H8:I8"/>
    <mergeCell ref="O7:P13"/>
    <mergeCell ref="E12:F12"/>
    <mergeCell ref="E10:F10"/>
    <mergeCell ref="D2:F3"/>
    <mergeCell ref="K17:L18"/>
    <mergeCell ref="M7:N7"/>
    <mergeCell ref="D4:F4"/>
    <mergeCell ref="G2:I3"/>
    <mergeCell ref="M8:N8"/>
    <mergeCell ref="F16:G16"/>
    <mergeCell ref="H9:I9"/>
    <mergeCell ref="M13:N13"/>
    <mergeCell ref="M10:N10"/>
    <mergeCell ref="J7:K7"/>
    <mergeCell ref="J8:K8"/>
    <mergeCell ref="M12:N12"/>
    <mergeCell ref="H10:I10"/>
    <mergeCell ref="J10:K10"/>
    <mergeCell ref="J11:K11"/>
    <mergeCell ref="A1:P1"/>
    <mergeCell ref="A16:C17"/>
    <mergeCell ref="N2:P2"/>
    <mergeCell ref="B2:C4"/>
    <mergeCell ref="J2:K3"/>
    <mergeCell ref="J4:K4"/>
    <mergeCell ref="B6:C13"/>
    <mergeCell ref="E6:F6"/>
    <mergeCell ref="E7:F7"/>
    <mergeCell ref="E8:F8"/>
    <mergeCell ref="J6:K6"/>
    <mergeCell ref="N3:O3"/>
    <mergeCell ref="M2:M3"/>
    <mergeCell ref="G4:I4"/>
    <mergeCell ref="M9:N9"/>
    <mergeCell ref="M11:N11"/>
    <mergeCell ref="J13:K13"/>
    <mergeCell ref="J9:K9"/>
    <mergeCell ref="A38:C39"/>
    <mergeCell ref="F38:G38"/>
    <mergeCell ref="A34:L34"/>
    <mergeCell ref="K39:L40"/>
    <mergeCell ref="A20:C20"/>
    <mergeCell ref="A54:A55"/>
    <mergeCell ref="A56:L56"/>
    <mergeCell ref="A44:A51"/>
    <mergeCell ref="A52:L52"/>
    <mergeCell ref="F42:G42"/>
    <mergeCell ref="H42:I42"/>
    <mergeCell ref="J42:L42"/>
    <mergeCell ref="A41:L41"/>
    <mergeCell ref="A42:C42"/>
    <mergeCell ref="A19:L19"/>
    <mergeCell ref="A37:L37"/>
    <mergeCell ref="A30:L30"/>
    <mergeCell ref="A22:A29"/>
    <mergeCell ref="A32:A33"/>
    <mergeCell ref="H20:I20"/>
    <mergeCell ref="J20:L20"/>
    <mergeCell ref="F20:G20"/>
  </mergeCells>
  <dataValidations count="2">
    <dataValidation type="list" allowBlank="1" showInputMessage="1" showErrorMessage="1" sqref="F53:F55 J58 F57:F58 F35:F36 F40 F31:F33 J32:J33 J54:J55 F18 J36 J22:J29 F21:F29 F43:F51 J44:J51">
      <formula1>$W$11:$W$12</formula1>
    </dataValidation>
    <dataValidation type="list" allowBlank="1" showInputMessage="1" showErrorMessage="1" sqref="M4">
      <formula1>#REF!</formula1>
    </dataValidation>
  </dataValidations>
  <printOptions horizontalCentered="1" verticalCentered="1"/>
  <pageMargins left="0" right="0" top="0" bottom="0" header="0" footer="0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18"/>
    </sheetView>
  </sheetViews>
  <sheetFormatPr defaultRowHeight="14.4" x14ac:dyDescent="0.3"/>
  <sheetData>
    <row r="1" spans="1:16" ht="21.6" thickBot="1" x14ac:dyDescent="0.45">
      <c r="A1" s="178" t="s">
        <v>75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80"/>
    </row>
    <row r="2" spans="1:16" x14ac:dyDescent="0.3">
      <c r="A2" s="205" t="s">
        <v>30</v>
      </c>
      <c r="B2" s="190" t="s">
        <v>17</v>
      </c>
      <c r="C2" s="191"/>
      <c r="D2" s="194" t="s">
        <v>18</v>
      </c>
      <c r="E2" s="212"/>
      <c r="F2" s="195"/>
      <c r="G2" s="194" t="s">
        <v>19</v>
      </c>
      <c r="H2" s="212"/>
      <c r="I2" s="221"/>
      <c r="J2" s="194" t="s">
        <v>20</v>
      </c>
      <c r="K2" s="195"/>
      <c r="L2" s="4" t="s">
        <v>24</v>
      </c>
      <c r="M2" s="205" t="s">
        <v>22</v>
      </c>
      <c r="N2" s="187" t="s">
        <v>23</v>
      </c>
      <c r="O2" s="188"/>
      <c r="P2" s="189"/>
    </row>
    <row r="3" spans="1:16" x14ac:dyDescent="0.3">
      <c r="A3" s="230"/>
      <c r="B3" s="192"/>
      <c r="C3" s="193"/>
      <c r="D3" s="196"/>
      <c r="E3" s="213"/>
      <c r="F3" s="197"/>
      <c r="G3" s="196"/>
      <c r="H3" s="213"/>
      <c r="I3" s="222"/>
      <c r="J3" s="196"/>
      <c r="K3" s="197"/>
      <c r="L3" s="5" t="s">
        <v>67</v>
      </c>
      <c r="M3" s="206"/>
      <c r="N3" s="203" t="s">
        <v>25</v>
      </c>
      <c r="O3" s="204"/>
      <c r="P3" s="6" t="s">
        <v>29</v>
      </c>
    </row>
    <row r="4" spans="1:16" ht="15" thickBot="1" x14ac:dyDescent="0.35">
      <c r="A4" s="230"/>
      <c r="B4" s="192"/>
      <c r="C4" s="193"/>
      <c r="D4" s="207" t="s">
        <v>73</v>
      </c>
      <c r="E4" s="208"/>
      <c r="F4" s="220"/>
      <c r="G4" s="207" t="s">
        <v>73</v>
      </c>
      <c r="H4" s="208"/>
      <c r="I4" s="209"/>
      <c r="J4" s="198" t="s">
        <v>73</v>
      </c>
      <c r="K4" s="199"/>
      <c r="L4" s="7" t="s">
        <v>74</v>
      </c>
      <c r="M4" s="8">
        <v>2014</v>
      </c>
      <c r="N4" s="235">
        <v>100000</v>
      </c>
      <c r="O4" s="236"/>
      <c r="P4" s="9" t="s">
        <v>21</v>
      </c>
    </row>
    <row r="5" spans="1:16" ht="18" thickBot="1" x14ac:dyDescent="0.35">
      <c r="A5" s="230"/>
      <c r="B5" s="232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4"/>
    </row>
    <row r="6" spans="1:16" x14ac:dyDescent="0.3">
      <c r="A6" s="230"/>
      <c r="B6" s="192" t="s">
        <v>47</v>
      </c>
      <c r="C6" s="192"/>
      <c r="D6" s="10" t="s">
        <v>48</v>
      </c>
      <c r="E6" s="201" t="s">
        <v>49</v>
      </c>
      <c r="F6" s="202"/>
      <c r="G6" s="10" t="s">
        <v>38</v>
      </c>
      <c r="H6" s="201" t="s">
        <v>28</v>
      </c>
      <c r="I6" s="202"/>
      <c r="J6" s="201" t="s">
        <v>54</v>
      </c>
      <c r="K6" s="202"/>
      <c r="L6" s="10" t="s">
        <v>61</v>
      </c>
      <c r="M6" s="221" t="s">
        <v>60</v>
      </c>
      <c r="N6" s="229"/>
      <c r="O6" s="221" t="s">
        <v>64</v>
      </c>
      <c r="P6" s="228"/>
    </row>
    <row r="7" spans="1:16" x14ac:dyDescent="0.3">
      <c r="A7" s="230"/>
      <c r="B7" s="192"/>
      <c r="C7" s="192"/>
      <c r="D7" s="11">
        <v>1</v>
      </c>
      <c r="E7" s="164" t="s">
        <v>41</v>
      </c>
      <c r="F7" s="165"/>
      <c r="G7" s="11" t="s">
        <v>51</v>
      </c>
      <c r="H7" s="225">
        <v>7493917</v>
      </c>
      <c r="I7" s="225"/>
      <c r="J7" s="164" t="s">
        <v>55</v>
      </c>
      <c r="K7" s="165"/>
      <c r="L7" s="114"/>
      <c r="M7" s="218">
        <f>H7*0.187*10^-3</f>
        <v>1401.3624790000001</v>
      </c>
      <c r="N7" s="219"/>
      <c r="O7" s="240">
        <f>SUM(M7:N18)</f>
        <v>2871.1010289999999</v>
      </c>
      <c r="P7" s="241"/>
    </row>
    <row r="8" spans="1:16" x14ac:dyDescent="0.3">
      <c r="A8" s="230"/>
      <c r="B8" s="192"/>
      <c r="C8" s="192"/>
      <c r="D8" s="11">
        <v>2</v>
      </c>
      <c r="E8" s="164" t="s">
        <v>42</v>
      </c>
      <c r="F8" s="165"/>
      <c r="G8" s="11" t="s">
        <v>40</v>
      </c>
      <c r="H8" s="225">
        <v>1777718</v>
      </c>
      <c r="I8" s="225"/>
      <c r="J8" s="164" t="s">
        <v>56</v>
      </c>
      <c r="K8" s="165"/>
      <c r="L8" s="114">
        <v>8250</v>
      </c>
      <c r="M8" s="210">
        <f>H8*L8*10^-7</f>
        <v>1466.61735</v>
      </c>
      <c r="N8" s="210"/>
      <c r="O8" s="242"/>
      <c r="P8" s="243"/>
    </row>
    <row r="9" spans="1:16" x14ac:dyDescent="0.3">
      <c r="A9" s="230"/>
      <c r="B9" s="192"/>
      <c r="C9" s="192"/>
      <c r="D9" s="11">
        <v>3</v>
      </c>
      <c r="E9" s="164" t="s">
        <v>43</v>
      </c>
      <c r="F9" s="165"/>
      <c r="G9" s="11" t="s">
        <v>52</v>
      </c>
      <c r="H9" s="225"/>
      <c r="I9" s="225"/>
      <c r="J9" s="164" t="s">
        <v>77</v>
      </c>
      <c r="K9" s="165"/>
      <c r="L9" s="114"/>
      <c r="M9" s="210">
        <f>H9*860*10^-7</f>
        <v>0</v>
      </c>
      <c r="N9" s="210"/>
      <c r="O9" s="242"/>
      <c r="P9" s="243"/>
    </row>
    <row r="10" spans="1:16" x14ac:dyDescent="0.3">
      <c r="A10" s="230"/>
      <c r="B10" s="192"/>
      <c r="C10" s="192"/>
      <c r="D10" s="11">
        <v>4</v>
      </c>
      <c r="E10" s="164" t="s">
        <v>44</v>
      </c>
      <c r="F10" s="165"/>
      <c r="G10" s="11" t="s">
        <v>35</v>
      </c>
      <c r="H10" s="225"/>
      <c r="I10" s="225"/>
      <c r="J10" s="164" t="s">
        <v>57</v>
      </c>
      <c r="K10" s="165"/>
      <c r="L10" s="115"/>
      <c r="M10" s="210">
        <f>IF(L10=0,0,H10*(1/L10)*0.187*10^-3)</f>
        <v>0</v>
      </c>
      <c r="N10" s="210"/>
      <c r="O10" s="242"/>
      <c r="P10" s="243"/>
    </row>
    <row r="11" spans="1:16" x14ac:dyDescent="0.3">
      <c r="A11" s="230"/>
      <c r="B11" s="192"/>
      <c r="C11" s="192"/>
      <c r="D11" s="11">
        <v>5</v>
      </c>
      <c r="E11" s="164" t="s">
        <v>45</v>
      </c>
      <c r="F11" s="165"/>
      <c r="G11" s="11" t="s">
        <v>21</v>
      </c>
      <c r="H11" s="225"/>
      <c r="I11" s="225"/>
      <c r="J11" s="164" t="s">
        <v>58</v>
      </c>
      <c r="K11" s="165"/>
      <c r="L11" s="115"/>
      <c r="M11" s="210">
        <f>H11*L11*10^-4</f>
        <v>0</v>
      </c>
      <c r="N11" s="210"/>
      <c r="O11" s="242"/>
      <c r="P11" s="243"/>
    </row>
    <row r="12" spans="1:16" x14ac:dyDescent="0.3">
      <c r="A12" s="230"/>
      <c r="B12" s="192"/>
      <c r="C12" s="192"/>
      <c r="D12" s="11">
        <v>6</v>
      </c>
      <c r="E12" s="164" t="s">
        <v>50</v>
      </c>
      <c r="F12" s="165"/>
      <c r="G12" s="11" t="s">
        <v>53</v>
      </c>
      <c r="H12" s="225"/>
      <c r="I12" s="225"/>
      <c r="J12" s="164" t="s">
        <v>59</v>
      </c>
      <c r="K12" s="165"/>
      <c r="L12" s="114">
        <v>9800</v>
      </c>
      <c r="M12" s="210">
        <f>H12*L12*10^-7</f>
        <v>0</v>
      </c>
      <c r="N12" s="210"/>
      <c r="O12" s="242"/>
      <c r="P12" s="243"/>
    </row>
    <row r="13" spans="1:16" x14ac:dyDescent="0.3">
      <c r="A13" s="230"/>
      <c r="B13" s="192"/>
      <c r="C13" s="192"/>
      <c r="D13" s="11">
        <v>7</v>
      </c>
      <c r="E13" s="164" t="s">
        <v>46</v>
      </c>
      <c r="F13" s="165"/>
      <c r="G13" s="11" t="s">
        <v>53</v>
      </c>
      <c r="H13" s="225"/>
      <c r="I13" s="225"/>
      <c r="J13" s="164" t="s">
        <v>58</v>
      </c>
      <c r="K13" s="165"/>
      <c r="L13" s="114">
        <v>11000</v>
      </c>
      <c r="M13" s="210">
        <f>H13*L13*10^-4</f>
        <v>0</v>
      </c>
      <c r="N13" s="210"/>
      <c r="O13" s="242"/>
      <c r="P13" s="243"/>
    </row>
    <row r="14" spans="1:16" x14ac:dyDescent="0.3">
      <c r="A14" s="230"/>
      <c r="B14" s="192"/>
      <c r="C14" s="192"/>
      <c r="D14" s="11">
        <v>8</v>
      </c>
      <c r="E14" s="164" t="s">
        <v>62</v>
      </c>
      <c r="F14" s="165"/>
      <c r="G14" s="11" t="s">
        <v>53</v>
      </c>
      <c r="H14" s="225">
        <v>3060</v>
      </c>
      <c r="I14" s="225"/>
      <c r="J14" s="164" t="s">
        <v>58</v>
      </c>
      <c r="K14" s="165"/>
      <c r="L14" s="114">
        <v>10200</v>
      </c>
      <c r="M14" s="210">
        <f>H14*L14*10^-7</f>
        <v>3.1212</v>
      </c>
      <c r="N14" s="210"/>
      <c r="O14" s="242"/>
      <c r="P14" s="243"/>
    </row>
    <row r="15" spans="1:16" x14ac:dyDescent="0.3">
      <c r="A15" s="230"/>
      <c r="B15" s="192"/>
      <c r="C15" s="192"/>
      <c r="D15" s="11">
        <v>9</v>
      </c>
      <c r="E15" s="164" t="s">
        <v>63</v>
      </c>
      <c r="F15" s="165"/>
      <c r="G15" s="11" t="s">
        <v>53</v>
      </c>
      <c r="H15" s="225"/>
      <c r="I15" s="225"/>
      <c r="J15" s="164" t="s">
        <v>58</v>
      </c>
      <c r="K15" s="165"/>
      <c r="L15" s="114">
        <v>8300</v>
      </c>
      <c r="M15" s="210">
        <f t="shared" ref="M15" si="0">H15*L15*10^-4</f>
        <v>0</v>
      </c>
      <c r="N15" s="210"/>
      <c r="O15" s="242"/>
      <c r="P15" s="243"/>
    </row>
    <row r="16" spans="1:16" x14ac:dyDescent="0.3">
      <c r="A16" s="230"/>
      <c r="B16" s="192"/>
      <c r="C16" s="192"/>
      <c r="D16" s="11">
        <v>11</v>
      </c>
      <c r="E16" s="246" t="s">
        <v>34</v>
      </c>
      <c r="F16" s="247"/>
      <c r="G16" s="117"/>
      <c r="H16" s="237"/>
      <c r="I16" s="237"/>
      <c r="J16" s="227"/>
      <c r="K16" s="227"/>
      <c r="L16" s="115"/>
      <c r="M16" s="211"/>
      <c r="N16" s="211"/>
      <c r="O16" s="242"/>
      <c r="P16" s="243"/>
    </row>
    <row r="17" spans="1:16" x14ac:dyDescent="0.3">
      <c r="A17" s="230"/>
      <c r="B17" s="192"/>
      <c r="C17" s="192"/>
      <c r="D17" s="11">
        <v>12</v>
      </c>
      <c r="E17" s="246"/>
      <c r="F17" s="247"/>
      <c r="G17" s="16"/>
      <c r="H17" s="17"/>
      <c r="I17" s="18"/>
      <c r="J17" s="112"/>
      <c r="K17" s="113"/>
      <c r="L17" s="115"/>
      <c r="M17" s="211"/>
      <c r="N17" s="211"/>
      <c r="O17" s="242"/>
      <c r="P17" s="243"/>
    </row>
    <row r="18" spans="1:16" ht="15" thickBot="1" x14ac:dyDescent="0.35">
      <c r="A18" s="231"/>
      <c r="B18" s="200"/>
      <c r="C18" s="200"/>
      <c r="D18" s="21">
        <v>13</v>
      </c>
      <c r="E18" s="162"/>
      <c r="F18" s="163"/>
      <c r="G18" s="22"/>
      <c r="H18" s="238"/>
      <c r="I18" s="239"/>
      <c r="J18" s="162"/>
      <c r="K18" s="163"/>
      <c r="L18" s="116"/>
      <c r="M18" s="226"/>
      <c r="N18" s="226"/>
      <c r="O18" s="244"/>
      <c r="P18" s="245"/>
    </row>
  </sheetData>
  <mergeCells count="67">
    <mergeCell ref="E17:F17"/>
    <mergeCell ref="M17:N17"/>
    <mergeCell ref="E18:F18"/>
    <mergeCell ref="H18:I18"/>
    <mergeCell ref="J18:K18"/>
    <mergeCell ref="M18:N18"/>
    <mergeCell ref="E15:F15"/>
    <mergeCell ref="H15:I15"/>
    <mergeCell ref="J15:K15"/>
    <mergeCell ref="M15:N15"/>
    <mergeCell ref="E16:F16"/>
    <mergeCell ref="H16:I16"/>
    <mergeCell ref="J16:K16"/>
    <mergeCell ref="M16:N16"/>
    <mergeCell ref="E13:F13"/>
    <mergeCell ref="H13:I13"/>
    <mergeCell ref="J13:K13"/>
    <mergeCell ref="M13:N13"/>
    <mergeCell ref="E14:F14"/>
    <mergeCell ref="H14:I14"/>
    <mergeCell ref="J14:K14"/>
    <mergeCell ref="M14:N14"/>
    <mergeCell ref="E11:F11"/>
    <mergeCell ref="H11:I11"/>
    <mergeCell ref="J11:K11"/>
    <mergeCell ref="M11:N11"/>
    <mergeCell ref="E12:F12"/>
    <mergeCell ref="H12:I12"/>
    <mergeCell ref="J12:K12"/>
    <mergeCell ref="M12:N12"/>
    <mergeCell ref="M9:N9"/>
    <mergeCell ref="E10:F10"/>
    <mergeCell ref="H10:I10"/>
    <mergeCell ref="J10:K10"/>
    <mergeCell ref="M10:N10"/>
    <mergeCell ref="H6:I6"/>
    <mergeCell ref="J6:K6"/>
    <mergeCell ref="M6:N6"/>
    <mergeCell ref="O6:P6"/>
    <mergeCell ref="E7:F7"/>
    <mergeCell ref="H7:I7"/>
    <mergeCell ref="J7:K7"/>
    <mergeCell ref="M7:N7"/>
    <mergeCell ref="O7:P18"/>
    <mergeCell ref="E8:F8"/>
    <mergeCell ref="H8:I8"/>
    <mergeCell ref="J8:K8"/>
    <mergeCell ref="M8:N8"/>
    <mergeCell ref="E9:F9"/>
    <mergeCell ref="H9:I9"/>
    <mergeCell ref="J9:K9"/>
    <mergeCell ref="A1:P1"/>
    <mergeCell ref="A2:A18"/>
    <mergeCell ref="B2:C4"/>
    <mergeCell ref="D2:F3"/>
    <mergeCell ref="G2:I3"/>
    <mergeCell ref="J2:K3"/>
    <mergeCell ref="M2:M3"/>
    <mergeCell ref="N2:P2"/>
    <mergeCell ref="N3:O3"/>
    <mergeCell ref="D4:F4"/>
    <mergeCell ref="G4:I4"/>
    <mergeCell ref="J4:K4"/>
    <mergeCell ref="N4:O4"/>
    <mergeCell ref="B5:P5"/>
    <mergeCell ref="B6:C18"/>
    <mergeCell ref="E6:F6"/>
  </mergeCells>
  <dataValidations count="1">
    <dataValidation type="list" allowBlank="1" showInputMessage="1" showErrorMessage="1" sqref="M4">
      <formula1>$V$15:$V$15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DIAGNOSI 2015</vt:lpstr>
      <vt:lpstr>SINTESI</vt:lpstr>
      <vt:lpstr>'DIAGNOSI 2015'!Area_stampa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</dc:creator>
  <cp:lastModifiedBy>Enea</cp:lastModifiedBy>
  <cp:lastPrinted>2015-06-27T15:38:07Z</cp:lastPrinted>
  <dcterms:created xsi:type="dcterms:W3CDTF">2014-12-02T10:27:56Z</dcterms:created>
  <dcterms:modified xsi:type="dcterms:W3CDTF">2015-11-17T15:59:29Z</dcterms:modified>
</cp:coreProperties>
</file>