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204" yWindow="2676" windowWidth="23256" windowHeight="13176"/>
  </bookViews>
  <sheets>
    <sheet name="INDICE" sheetId="3" r:id="rId1"/>
    <sheet name="Diagnosi 2015" sheetId="1" r:id="rId2"/>
    <sheet name="Struttura Energetica" sheetId="2" r:id="rId3"/>
  </sheets>
  <definedNames>
    <definedName name="_xlnm.Print_Area" localSheetId="1">'Diagnosi 2015'!$A$1:$P$107</definedName>
  </definedNames>
  <calcPr calcId="150001" concurrentCalc="0"/>
  <fileRecoveryPr autoRecover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7" i="1" l="1"/>
  <c r="E86" i="1"/>
  <c r="E81" i="1"/>
  <c r="E82" i="1"/>
  <c r="E83" i="1"/>
  <c r="E84" i="1"/>
  <c r="E75" i="1"/>
  <c r="E76" i="1"/>
  <c r="E77" i="1"/>
  <c r="E78" i="1"/>
  <c r="E91" i="1"/>
  <c r="E94" i="1"/>
  <c r="E99" i="1"/>
  <c r="E106" i="1"/>
  <c r="E107" i="1"/>
  <c r="E105" i="1"/>
  <c r="E101" i="1"/>
  <c r="E102" i="1"/>
  <c r="E100" i="1"/>
  <c r="E96" i="1"/>
  <c r="E97" i="1"/>
  <c r="E95" i="1"/>
  <c r="M9" i="1"/>
  <c r="M7" i="1"/>
  <c r="M8" i="1"/>
  <c r="M10" i="1"/>
  <c r="M11" i="1"/>
  <c r="M12" i="1"/>
  <c r="M13" i="1"/>
  <c r="M14" i="1"/>
  <c r="M15" i="1"/>
  <c r="O7" i="1"/>
  <c r="M30" i="1"/>
  <c r="M29" i="1"/>
  <c r="M28" i="1"/>
  <c r="M27" i="1"/>
  <c r="M26" i="1"/>
  <c r="M25" i="1"/>
  <c r="M24" i="1"/>
  <c r="M23" i="1"/>
  <c r="D37" i="1"/>
  <c r="M22" i="1"/>
  <c r="N22" i="1"/>
  <c r="D80" i="1"/>
  <c r="E80" i="1"/>
  <c r="D74" i="1"/>
  <c r="E74" i="1"/>
  <c r="D61" i="1"/>
  <c r="D50" i="1"/>
  <c r="E50" i="1"/>
  <c r="D40" i="1"/>
  <c r="G42" i="1"/>
  <c r="E42" i="1"/>
  <c r="E41" i="1"/>
  <c r="H37" i="1"/>
  <c r="E40" i="1"/>
  <c r="G40" i="1"/>
  <c r="D71" i="1"/>
  <c r="N23" i="1"/>
  <c r="N30" i="1"/>
  <c r="M31" i="1"/>
  <c r="N31" i="1"/>
  <c r="N27" i="1"/>
  <c r="N28" i="1"/>
  <c r="N26" i="1"/>
  <c r="K36" i="1"/>
  <c r="N29" i="1"/>
  <c r="K44" i="1"/>
  <c r="K77" i="1"/>
  <c r="K78" i="1"/>
  <c r="G77" i="1"/>
  <c r="G78" i="1"/>
  <c r="E48" i="1"/>
  <c r="M15" i="2"/>
  <c r="M14" i="2"/>
  <c r="M13" i="2"/>
  <c r="M12" i="2"/>
  <c r="M11" i="2"/>
  <c r="M10" i="2"/>
  <c r="O7" i="2"/>
  <c r="M9" i="2"/>
  <c r="M8" i="2"/>
  <c r="M7" i="2"/>
  <c r="L107" i="1"/>
  <c r="K107" i="1"/>
  <c r="G107" i="1"/>
  <c r="L106" i="1"/>
  <c r="K106" i="1"/>
  <c r="G106" i="1"/>
  <c r="L105" i="1"/>
  <c r="K105" i="1"/>
  <c r="G105" i="1"/>
  <c r="D104" i="1"/>
  <c r="L102" i="1"/>
  <c r="K102" i="1"/>
  <c r="G102" i="1"/>
  <c r="L101" i="1"/>
  <c r="K101" i="1"/>
  <c r="G101" i="1"/>
  <c r="L100" i="1"/>
  <c r="K100" i="1"/>
  <c r="G100" i="1"/>
  <c r="G99" i="1"/>
  <c r="L97" i="1"/>
  <c r="K97" i="1"/>
  <c r="G97" i="1"/>
  <c r="L96" i="1"/>
  <c r="K96" i="1"/>
  <c r="G96" i="1"/>
  <c r="L95" i="1"/>
  <c r="K95" i="1"/>
  <c r="G95" i="1"/>
  <c r="G94" i="1"/>
  <c r="G91" i="1"/>
  <c r="K90" i="1"/>
  <c r="G90" i="1"/>
  <c r="L87" i="1"/>
  <c r="L83" i="1"/>
  <c r="L84" i="1"/>
  <c r="L81" i="1"/>
  <c r="K58" i="1"/>
  <c r="K57" i="1"/>
  <c r="L58" i="1"/>
  <c r="L57" i="1"/>
  <c r="G57" i="1"/>
  <c r="G58" i="1"/>
  <c r="G59" i="1"/>
  <c r="E57" i="1"/>
  <c r="E58" i="1"/>
  <c r="E59" i="1"/>
  <c r="K87" i="1"/>
  <c r="G87" i="1"/>
  <c r="K84" i="1"/>
  <c r="G84" i="1"/>
  <c r="K83" i="1"/>
  <c r="G83" i="1"/>
  <c r="K81" i="1"/>
  <c r="G81" i="1"/>
  <c r="L76" i="1"/>
  <c r="K76" i="1"/>
  <c r="G76" i="1"/>
  <c r="L75" i="1"/>
  <c r="K75" i="1"/>
  <c r="G75" i="1"/>
  <c r="G74" i="1"/>
  <c r="G70" i="1"/>
  <c r="G41" i="1"/>
  <c r="K41" i="1"/>
  <c r="L41" i="1"/>
  <c r="K42" i="1"/>
  <c r="L42" i="1"/>
  <c r="E43" i="1"/>
  <c r="G43" i="1"/>
  <c r="K43" i="1"/>
  <c r="L43" i="1"/>
  <c r="G48" i="1"/>
  <c r="K48" i="1"/>
  <c r="L48" i="1"/>
  <c r="E51" i="1"/>
  <c r="G51" i="1"/>
  <c r="K51" i="1"/>
  <c r="L51" i="1"/>
  <c r="E52" i="1"/>
  <c r="G52" i="1"/>
  <c r="K52" i="1"/>
  <c r="L52" i="1"/>
  <c r="E53" i="1"/>
  <c r="G53" i="1"/>
  <c r="K53" i="1"/>
  <c r="L53" i="1"/>
  <c r="E54" i="1"/>
  <c r="G54" i="1"/>
  <c r="K54" i="1"/>
  <c r="L54" i="1"/>
  <c r="E55" i="1"/>
  <c r="G55" i="1"/>
  <c r="K55" i="1"/>
  <c r="L55" i="1"/>
  <c r="E56" i="1"/>
  <c r="G56" i="1"/>
  <c r="K56" i="1"/>
  <c r="L56" i="1"/>
  <c r="K59" i="1"/>
  <c r="L59" i="1"/>
  <c r="E64" i="1"/>
  <c r="G64" i="1"/>
  <c r="K64" i="1"/>
  <c r="L64" i="1"/>
  <c r="G86" i="1"/>
  <c r="G50" i="1"/>
  <c r="G36" i="1"/>
  <c r="K63" i="1"/>
  <c r="K67" i="1"/>
  <c r="K66" i="1"/>
  <c r="K65" i="1"/>
  <c r="K62" i="1"/>
  <c r="G67" i="1"/>
  <c r="G66" i="1"/>
  <c r="G65" i="1"/>
  <c r="G63" i="1"/>
  <c r="G62" i="1"/>
  <c r="E67" i="1"/>
  <c r="E66" i="1"/>
  <c r="E65" i="1"/>
  <c r="E63" i="1"/>
  <c r="E62" i="1"/>
  <c r="L67" i="1"/>
  <c r="L66" i="1"/>
  <c r="L65" i="1"/>
  <c r="L63" i="1"/>
  <c r="L62" i="1"/>
  <c r="H91" i="1"/>
  <c r="E104" i="1"/>
  <c r="P24" i="1"/>
  <c r="P28" i="1"/>
  <c r="H71" i="1"/>
  <c r="I71" i="1"/>
  <c r="E71" i="1"/>
  <c r="G61" i="1"/>
  <c r="K70" i="1"/>
  <c r="J37" i="1"/>
  <c r="G104" i="1"/>
  <c r="J91" i="1"/>
  <c r="I91" i="1"/>
  <c r="E61" i="1"/>
  <c r="N25" i="1"/>
  <c r="P22" i="1"/>
  <c r="G80" i="1"/>
  <c r="G37" i="1"/>
  <c r="E37" i="1"/>
  <c r="I37" i="1"/>
  <c r="N24" i="1"/>
  <c r="P26" i="1"/>
  <c r="G71" i="1"/>
  <c r="P30" i="1"/>
  <c r="J71" i="1"/>
</calcChain>
</file>

<file path=xl/sharedStrings.xml><?xml version="1.0" encoding="utf-8"?>
<sst xmlns="http://schemas.openxmlformats.org/spreadsheetml/2006/main" count="354" uniqueCount="141">
  <si>
    <t>1.1</t>
  </si>
  <si>
    <t>1.1.1</t>
  </si>
  <si>
    <t>…</t>
  </si>
  <si>
    <t>1.1.n</t>
  </si>
  <si>
    <t>1.2</t>
  </si>
  <si>
    <t>1.2.1</t>
  </si>
  <si>
    <t>1.2.n</t>
  </si>
  <si>
    <t>1.3</t>
  </si>
  <si>
    <t>1.3.1</t>
  </si>
  <si>
    <t>1.3.n</t>
  </si>
  <si>
    <t>SERVIZI AUSILIARI</t>
  </si>
  <si>
    <t>SERVIZI GENERALI</t>
  </si>
  <si>
    <t>ENERGIA ELETTRICA</t>
  </si>
  <si>
    <t>Ipg</t>
  </si>
  <si>
    <t>TEP ING.</t>
  </si>
  <si>
    <t>1.2.2</t>
  </si>
  <si>
    <t>1.1.2</t>
  </si>
  <si>
    <t>1.3.2</t>
  </si>
  <si>
    <t>continuo</t>
  </si>
  <si>
    <t>calcolo</t>
  </si>
  <si>
    <t>ATTIVITA' PRINCIPALI</t>
  </si>
  <si>
    <t>CONSUMO</t>
  </si>
  <si>
    <t>DATI AZIENDALI</t>
  </si>
  <si>
    <t>NOME</t>
  </si>
  <si>
    <t>INDIRIZZO</t>
  </si>
  <si>
    <t>P.IVA</t>
  </si>
  <si>
    <t>ton</t>
  </si>
  <si>
    <t xml:space="preserve">ANNO </t>
  </si>
  <si>
    <t>PRODUZIONE</t>
  </si>
  <si>
    <t>SETTORE MERC.</t>
  </si>
  <si>
    <t>[valore]</t>
  </si>
  <si>
    <t>1.1.3</t>
  </si>
  <si>
    <t>1.1.4</t>
  </si>
  <si>
    <t>1.2.3</t>
  </si>
  <si>
    <t>1.2.4</t>
  </si>
  <si>
    <t>1.2.5</t>
  </si>
  <si>
    <t>1.3.3</t>
  </si>
  <si>
    <t>1.3.4</t>
  </si>
  <si>
    <t>1.3.5</t>
  </si>
  <si>
    <t>valore</t>
  </si>
  <si>
    <t>[u.m.]</t>
  </si>
  <si>
    <t>LA</t>
  </si>
  <si>
    <t>LB</t>
  </si>
  <si>
    <t>LC</t>
  </si>
  <si>
    <t>LD</t>
  </si>
  <si>
    <t>Altro</t>
  </si>
  <si>
    <t>kWhf</t>
  </si>
  <si>
    <t>kWh</t>
  </si>
  <si>
    <t>tep</t>
  </si>
  <si>
    <t>u.m.</t>
  </si>
  <si>
    <t>GAS NATURALE</t>
  </si>
  <si>
    <t>Smc</t>
  </si>
  <si>
    <t>Energia elettrica</t>
  </si>
  <si>
    <t>Gas naturale</t>
  </si>
  <si>
    <t>Calore</t>
  </si>
  <si>
    <t>Freddo</t>
  </si>
  <si>
    <t>Biomassa</t>
  </si>
  <si>
    <t>GPL</t>
  </si>
  <si>
    <t>CONSUMI</t>
  </si>
  <si>
    <t>CODICE</t>
  </si>
  <si>
    <t>VETTORE</t>
  </si>
  <si>
    <t>Olio combustib.</t>
  </si>
  <si>
    <t>kWhe</t>
  </si>
  <si>
    <t>kWht</t>
  </si>
  <si>
    <t>Fattore conversione in tep</t>
  </si>
  <si>
    <t>0,187 x 10^-3</t>
  </si>
  <si>
    <t>8.250 x 10 ^-7</t>
  </si>
  <si>
    <t>(1/ EER) x 0,187 x 10^-3</t>
  </si>
  <si>
    <t>PCI (kcal/kg) x 10^-4</t>
  </si>
  <si>
    <t>TEP</t>
  </si>
  <si>
    <t>PCI o EER</t>
  </si>
  <si>
    <t>Gasolio</t>
  </si>
  <si>
    <t>Coke di petrolio</t>
  </si>
  <si>
    <t>Vtot [tep]</t>
  </si>
  <si>
    <t>j=1</t>
  </si>
  <si>
    <t>j=2</t>
  </si>
  <si>
    <t>[codice ATECO]</t>
  </si>
  <si>
    <t>% copertura</t>
  </si>
  <si>
    <t>D.s.</t>
  </si>
  <si>
    <t>Ips</t>
  </si>
  <si>
    <t>u.m.                          [kWh/D.s.]</t>
  </si>
  <si>
    <t>Consumi monitorati/ calcolati</t>
  </si>
  <si>
    <t>XXXXXXXXXXX</t>
  </si>
  <si>
    <t>xxxx</t>
  </si>
  <si>
    <t>1.2.6</t>
  </si>
  <si>
    <t>1.2.7</t>
  </si>
  <si>
    <t>1.3.6</t>
  </si>
  <si>
    <t>1.2.8</t>
  </si>
  <si>
    <t>1.2.9</t>
  </si>
  <si>
    <t>GASOLIO</t>
  </si>
  <si>
    <r>
      <t xml:space="preserve">STRUTTURA ENERGETICA AZIENDALE      </t>
    </r>
    <r>
      <rPr>
        <i/>
        <sz val="16"/>
        <rFont val="Calibri"/>
        <family val="2"/>
        <scheme val="minor"/>
      </rPr>
      <t>(</t>
    </r>
    <r>
      <rPr>
        <i/>
        <u/>
        <sz val="16"/>
        <rFont val="Calibri"/>
        <family val="2"/>
        <scheme val="minor"/>
      </rPr>
      <t>Compilare solo le caselle a sfondo bianco</t>
    </r>
    <r>
      <rPr>
        <i/>
        <sz val="16"/>
        <rFont val="Calibri"/>
        <family val="2"/>
        <scheme val="minor"/>
      </rPr>
      <t>)</t>
    </r>
  </si>
  <si>
    <r>
      <t>tipo misura</t>
    </r>
    <r>
      <rPr>
        <b/>
        <sz val="9"/>
        <rFont val="Calibri"/>
        <family val="2"/>
        <scheme val="minor"/>
      </rPr>
      <t xml:space="preserve"> [continuo, spot o calcolo]</t>
    </r>
  </si>
  <si>
    <t>860/0,9 x 10^-7</t>
  </si>
  <si>
    <t>t</t>
  </si>
  <si>
    <t>Sm3</t>
  </si>
  <si>
    <t>1.1.5</t>
  </si>
  <si>
    <t>1.1.6</t>
  </si>
  <si>
    <t>spot</t>
  </si>
  <si>
    <t>1.1.7</t>
  </si>
  <si>
    <t>TRASFORMAZIONE INTERNA</t>
  </si>
  <si>
    <t>LA.1</t>
  </si>
  <si>
    <t>altro</t>
  </si>
  <si>
    <t>Cogenerazione</t>
  </si>
  <si>
    <t>Eolico</t>
  </si>
  <si>
    <t>Trigenenerazione</t>
  </si>
  <si>
    <t>Fotovoltacio</t>
  </si>
  <si>
    <t>….</t>
  </si>
  <si>
    <t>altro..</t>
  </si>
  <si>
    <t>Bilancio</t>
  </si>
  <si>
    <t xml:space="preserve">Totale </t>
  </si>
  <si>
    <t>Produzione</t>
  </si>
  <si>
    <t>Esportazione</t>
  </si>
  <si>
    <t>Utilizzo</t>
  </si>
  <si>
    <t>Produzioni</t>
  </si>
  <si>
    <t>Utilizzi per la trasformazione interna</t>
  </si>
  <si>
    <r>
      <t>Totale Consumi</t>
    </r>
    <r>
      <rPr>
        <b/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(Consumi LA - Utilizzi + Produzioni - Esportazioni)</t>
    </r>
  </si>
  <si>
    <t>Esportazioni</t>
  </si>
  <si>
    <t xml:space="preserve">Produzione </t>
  </si>
  <si>
    <t xml:space="preserve">Consumi interni </t>
  </si>
  <si>
    <t>Consumi inerni</t>
  </si>
  <si>
    <t>Consumi interni</t>
  </si>
  <si>
    <t>u.m.                          [Smc/D.s.]</t>
  </si>
  <si>
    <t>u.m.                          [t/D.s.]</t>
  </si>
  <si>
    <t>j=8</t>
  </si>
  <si>
    <t>Processo produttivo</t>
  </si>
  <si>
    <t>Magazzini di stoccaggio</t>
  </si>
  <si>
    <t>Centrale frigorifera a basse temperature (&lt; -5°C)</t>
  </si>
  <si>
    <t>Centrale frigorifera a medie temperature (tra -5°C e +5°C)</t>
  </si>
  <si>
    <t>Centrale frigorifera a temperature di condizionamento (&gt; +5°C)</t>
  </si>
  <si>
    <t>Centrale termica</t>
  </si>
  <si>
    <t>Altri servizi (ea. centrale idrica, depuratore)</t>
  </si>
  <si>
    <t>Uffici</t>
  </si>
  <si>
    <t>Aree esterne</t>
  </si>
  <si>
    <t>Altro (specificare)</t>
  </si>
  <si>
    <t>Mensa</t>
  </si>
  <si>
    <t>Impianti di emergenza</t>
  </si>
  <si>
    <t>Centrale aria compressa (specificare la pressione di esercizio)</t>
  </si>
  <si>
    <t>Sistemi di illuminazione interna di reparti</t>
  </si>
  <si>
    <t>CONSUMI
(vettori energetici approvvigionati dall'esterno)</t>
  </si>
  <si>
    <t>Diagnosi 2015</t>
  </si>
  <si>
    <t>Struttura Energetica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</si>
</sst>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\-#,##0\ "/>
    <numFmt numFmtId="165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  <font>
      <i/>
      <u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2" fillId="0" borderId="0" applyNumberFormat="0" applyFill="0" applyBorder="0" applyAlignment="0" applyProtection="0"/>
  </cellStyleXfs>
  <cellXfs count="441">
    <xf numFmtId="0" fontId="0" fillId="0" borderId="0" xfId="0"/>
    <xf numFmtId="9" fontId="3" fillId="7" borderId="37" xfId="2" applyFont="1" applyFill="1" applyBorder="1" applyAlignment="1">
      <alignment horizontal="center" vertical="center" wrapText="1"/>
    </xf>
    <xf numFmtId="0" fontId="3" fillId="0" borderId="0" xfId="0" applyFont="1"/>
    <xf numFmtId="0" fontId="7" fillId="3" borderId="17" xfId="0" applyFont="1" applyFill="1" applyBorder="1" applyAlignment="1">
      <alignment horizontal="center"/>
    </xf>
    <xf numFmtId="0" fontId="7" fillId="3" borderId="32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3" fillId="5" borderId="45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3" fontId="3" fillId="5" borderId="7" xfId="0" applyNumberFormat="1" applyFont="1" applyFill="1" applyBorder="1" applyAlignment="1">
      <alignment horizontal="center" vertical="center"/>
    </xf>
    <xf numFmtId="3" fontId="3" fillId="5" borderId="50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3" fontId="3" fillId="5" borderId="16" xfId="0" applyNumberFormat="1" applyFont="1" applyFill="1" applyBorder="1" applyAlignment="1"/>
    <xf numFmtId="3" fontId="3" fillId="5" borderId="16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2" fontId="3" fillId="2" borderId="23" xfId="0" applyNumberFormat="1" applyFont="1" applyFill="1" applyBorder="1" applyAlignment="1">
      <alignment vertical="center" wrapText="1"/>
    </xf>
    <xf numFmtId="2" fontId="3" fillId="2" borderId="24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164" fontId="3" fillId="5" borderId="16" xfId="1" applyNumberFormat="1" applyFont="1" applyFill="1" applyBorder="1" applyAlignment="1">
      <alignment horizontal="center" vertical="center" wrapText="1"/>
    </xf>
    <xf numFmtId="164" fontId="3" fillId="2" borderId="16" xfId="1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164" fontId="3" fillId="2" borderId="15" xfId="1" applyNumberFormat="1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164" fontId="3" fillId="5" borderId="56" xfId="1" applyNumberFormat="1" applyFont="1" applyFill="1" applyBorder="1" applyAlignment="1">
      <alignment horizontal="center" vertical="center" wrapText="1"/>
    </xf>
    <xf numFmtId="164" fontId="3" fillId="2" borderId="57" xfId="1" applyNumberFormat="1" applyFont="1" applyFill="1" applyBorder="1" applyAlignment="1">
      <alignment horizontal="center" vertical="center" wrapText="1"/>
    </xf>
    <xf numFmtId="2" fontId="3" fillId="2" borderId="58" xfId="0" applyNumberFormat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7" fillId="2" borderId="31" xfId="0" applyFont="1" applyFill="1" applyBorder="1"/>
    <xf numFmtId="0" fontId="3" fillId="5" borderId="41" xfId="0" applyFont="1" applyFill="1" applyBorder="1" applyAlignment="1">
      <alignment horizontal="center"/>
    </xf>
    <xf numFmtId="164" fontId="3" fillId="5" borderId="42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2" fontId="3" fillId="2" borderId="30" xfId="0" applyNumberFormat="1" applyFont="1" applyFill="1" applyBorder="1" applyAlignment="1">
      <alignment horizontal="center" vertical="center" wrapText="1"/>
    </xf>
    <xf numFmtId="2" fontId="3" fillId="0" borderId="30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/>
    </xf>
    <xf numFmtId="0" fontId="7" fillId="2" borderId="32" xfId="0" applyFont="1" applyFill="1" applyBorder="1"/>
    <xf numFmtId="164" fontId="3" fillId="5" borderId="13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2" fontId="3" fillId="0" borderId="1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5" borderId="20" xfId="0" applyNumberFormat="1" applyFont="1" applyFill="1" applyBorder="1" applyAlignment="1">
      <alignment horizontal="center" vertical="center"/>
    </xf>
    <xf numFmtId="164" fontId="3" fillId="5" borderId="15" xfId="1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0" xfId="0" applyFont="1" applyFill="1" applyBorder="1"/>
    <xf numFmtId="0" fontId="3" fillId="5" borderId="41" xfId="0" applyFont="1" applyFill="1" applyBorder="1" applyAlignment="1">
      <alignment horizont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164" fontId="3" fillId="5" borderId="66" xfId="1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7" fillId="2" borderId="14" xfId="0" applyFont="1" applyFill="1" applyBorder="1"/>
    <xf numFmtId="164" fontId="3" fillId="5" borderId="20" xfId="1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164" fontId="3" fillId="5" borderId="26" xfId="1" applyNumberFormat="1" applyFont="1" applyFill="1" applyBorder="1" applyAlignment="1">
      <alignment horizontal="center" vertical="center" wrapText="1"/>
    </xf>
    <xf numFmtId="2" fontId="3" fillId="0" borderId="39" xfId="0" applyNumberFormat="1" applyFont="1" applyFill="1" applyBorder="1" applyAlignment="1">
      <alignment horizontal="center" vertical="center" wrapText="1"/>
    </xf>
    <xf numFmtId="4" fontId="3" fillId="2" borderId="51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/>
    </xf>
    <xf numFmtId="2" fontId="3" fillId="0" borderId="18" xfId="0" applyNumberFormat="1" applyFont="1" applyFill="1" applyBorder="1" applyAlignment="1">
      <alignment horizontal="center" vertical="center" wrapText="1"/>
    </xf>
    <xf numFmtId="164" fontId="3" fillId="5" borderId="21" xfId="1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164" fontId="3" fillId="0" borderId="0" xfId="0" applyNumberFormat="1" applyFont="1"/>
    <xf numFmtId="0" fontId="7" fillId="2" borderId="66" xfId="0" applyFont="1" applyFill="1" applyBorder="1"/>
    <xf numFmtId="0" fontId="3" fillId="5" borderId="66" xfId="0" applyFont="1" applyFill="1" applyBorder="1" applyAlignment="1">
      <alignment horizontal="center"/>
    </xf>
    <xf numFmtId="164" fontId="3" fillId="5" borderId="10" xfId="1" applyNumberFormat="1" applyFont="1" applyFill="1" applyBorder="1" applyAlignment="1">
      <alignment horizontal="center" vertical="center" wrapText="1"/>
    </xf>
    <xf numFmtId="164" fontId="3" fillId="2" borderId="11" xfId="1" applyNumberFormat="1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4" fontId="3" fillId="2" borderId="4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/>
    <xf numFmtId="2" fontId="3" fillId="2" borderId="63" xfId="0" applyNumberFormat="1" applyFont="1" applyFill="1" applyBorder="1" applyAlignment="1">
      <alignment horizontal="center" vertical="center" wrapText="1"/>
    </xf>
    <xf numFmtId="164" fontId="3" fillId="5" borderId="35" xfId="1" applyNumberFormat="1" applyFont="1" applyFill="1" applyBorder="1" applyAlignment="1">
      <alignment horizontal="center" vertical="center" wrapText="1"/>
    </xf>
    <xf numFmtId="2" fontId="3" fillId="0" borderId="21" xfId="0" applyNumberFormat="1" applyFont="1" applyFill="1" applyBorder="1" applyAlignment="1">
      <alignment horizontal="center" vertical="center" wrapText="1"/>
    </xf>
    <xf numFmtId="4" fontId="3" fillId="2" borderId="64" xfId="0" applyNumberFormat="1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2" fontId="3" fillId="6" borderId="23" xfId="0" applyNumberFormat="1" applyFont="1" applyFill="1" applyBorder="1" applyAlignment="1">
      <alignment vertical="center" wrapText="1"/>
    </xf>
    <xf numFmtId="2" fontId="3" fillId="6" borderId="24" xfId="0" applyNumberFormat="1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/>
    </xf>
    <xf numFmtId="0" fontId="7" fillId="6" borderId="64" xfId="0" applyFont="1" applyFill="1" applyBorder="1" applyAlignment="1">
      <alignment horizontal="center" vertical="center"/>
    </xf>
    <xf numFmtId="0" fontId="8" fillId="6" borderId="64" xfId="0" applyFont="1" applyFill="1" applyBorder="1" applyAlignment="1">
      <alignment horizontal="center" vertical="center" wrapText="1"/>
    </xf>
    <xf numFmtId="164" fontId="3" fillId="6" borderId="16" xfId="1" applyNumberFormat="1" applyFont="1" applyFill="1" applyBorder="1" applyAlignment="1">
      <alignment horizontal="center" vertical="center" wrapText="1"/>
    </xf>
    <xf numFmtId="2" fontId="3" fillId="6" borderId="18" xfId="0" applyNumberFormat="1" applyFont="1" applyFill="1" applyBorder="1" applyAlignment="1">
      <alignment horizontal="center" vertical="center" wrapText="1"/>
    </xf>
    <xf numFmtId="164" fontId="3" fillId="6" borderId="15" xfId="1" applyNumberFormat="1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64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2" fontId="3" fillId="6" borderId="58" xfId="0" applyNumberFormat="1" applyFont="1" applyFill="1" applyBorder="1" applyAlignment="1">
      <alignment horizontal="center" vertical="center" wrapText="1"/>
    </xf>
    <xf numFmtId="0" fontId="7" fillId="6" borderId="63" xfId="0" applyFont="1" applyFill="1" applyBorder="1" applyAlignment="1">
      <alignment horizontal="center" vertical="center" wrapText="1"/>
    </xf>
    <xf numFmtId="0" fontId="7" fillId="6" borderId="31" xfId="0" applyFont="1" applyFill="1" applyBorder="1"/>
    <xf numFmtId="2" fontId="3" fillId="6" borderId="30" xfId="0" applyNumberFormat="1" applyFont="1" applyFill="1" applyBorder="1" applyAlignment="1">
      <alignment horizontal="center" vertical="center" wrapText="1"/>
    </xf>
    <xf numFmtId="4" fontId="3" fillId="6" borderId="2" xfId="0" applyNumberFormat="1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/>
    </xf>
    <xf numFmtId="0" fontId="7" fillId="6" borderId="32" xfId="0" applyFont="1" applyFill="1" applyBorder="1"/>
    <xf numFmtId="0" fontId="3" fillId="5" borderId="13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/>
    </xf>
    <xf numFmtId="0" fontId="7" fillId="6" borderId="45" xfId="0" applyFont="1" applyFill="1" applyBorder="1"/>
    <xf numFmtId="0" fontId="3" fillId="5" borderId="40" xfId="0" applyNumberFormat="1" applyFont="1" applyFill="1" applyBorder="1" applyAlignment="1">
      <alignment horizontal="center" vertical="center"/>
    </xf>
    <xf numFmtId="0" fontId="3" fillId="5" borderId="26" xfId="0" applyNumberFormat="1" applyFont="1" applyFill="1" applyBorder="1" applyAlignment="1">
      <alignment horizontal="center" vertical="center"/>
    </xf>
    <xf numFmtId="2" fontId="3" fillId="6" borderId="47" xfId="0" applyNumberFormat="1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 vertical="center" wrapText="1"/>
    </xf>
    <xf numFmtId="0" fontId="7" fillId="6" borderId="30" xfId="0" applyFont="1" applyFill="1" applyBorder="1"/>
    <xf numFmtId="0" fontId="7" fillId="6" borderId="56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7" fillId="6" borderId="41" xfId="0" applyFont="1" applyFill="1" applyBorder="1"/>
    <xf numFmtId="0" fontId="3" fillId="5" borderId="21" xfId="0" applyNumberFormat="1" applyFont="1" applyFill="1" applyBorder="1" applyAlignment="1">
      <alignment horizontal="center" vertical="center"/>
    </xf>
    <xf numFmtId="0" fontId="3" fillId="5" borderId="15" xfId="0" applyNumberFormat="1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 wrapText="1"/>
    </xf>
    <xf numFmtId="2" fontId="3" fillId="7" borderId="23" xfId="0" applyNumberFormat="1" applyFont="1" applyFill="1" applyBorder="1" applyAlignment="1">
      <alignment vertical="center" wrapText="1"/>
    </xf>
    <xf numFmtId="2" fontId="3" fillId="7" borderId="24" xfId="0" applyNumberFormat="1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/>
    </xf>
    <xf numFmtId="0" fontId="7" fillId="7" borderId="64" xfId="0" applyFont="1" applyFill="1" applyBorder="1" applyAlignment="1">
      <alignment horizontal="center" vertical="center"/>
    </xf>
    <xf numFmtId="0" fontId="8" fillId="7" borderId="64" xfId="0" applyFont="1" applyFill="1" applyBorder="1" applyAlignment="1">
      <alignment horizontal="center" vertical="center" wrapText="1"/>
    </xf>
    <xf numFmtId="164" fontId="3" fillId="7" borderId="16" xfId="1" applyNumberFormat="1" applyFont="1" applyFill="1" applyBorder="1" applyAlignment="1">
      <alignment horizontal="center" vertical="center" wrapText="1"/>
    </xf>
    <xf numFmtId="2" fontId="3" fillId="7" borderId="18" xfId="0" applyNumberFormat="1" applyFont="1" applyFill="1" applyBorder="1" applyAlignment="1">
      <alignment horizontal="center" vertical="center" wrapText="1"/>
    </xf>
    <xf numFmtId="164" fontId="3" fillId="7" borderId="15" xfId="1" applyNumberFormat="1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7" borderId="64" xfId="0" applyFont="1" applyFill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vertical="center"/>
    </xf>
    <xf numFmtId="0" fontId="7" fillId="7" borderId="9" xfId="0" applyFont="1" applyFill="1" applyBorder="1" applyAlignment="1">
      <alignment horizontal="center" vertical="center"/>
    </xf>
    <xf numFmtId="164" fontId="3" fillId="7" borderId="57" xfId="1" applyNumberFormat="1" applyFont="1" applyFill="1" applyBorder="1" applyAlignment="1">
      <alignment horizontal="center" vertical="center" wrapText="1"/>
    </xf>
    <xf numFmtId="2" fontId="3" fillId="7" borderId="58" xfId="0" applyNumberFormat="1" applyFont="1" applyFill="1" applyBorder="1" applyAlignment="1">
      <alignment horizontal="center" vertical="center" wrapText="1"/>
    </xf>
    <xf numFmtId="0" fontId="7" fillId="7" borderId="63" xfId="0" applyFont="1" applyFill="1" applyBorder="1" applyAlignment="1">
      <alignment horizontal="center" vertical="center" wrapText="1"/>
    </xf>
    <xf numFmtId="0" fontId="7" fillId="7" borderId="31" xfId="0" applyFont="1" applyFill="1" applyBorder="1"/>
    <xf numFmtId="164" fontId="3" fillId="7" borderId="6" xfId="1" applyNumberFormat="1" applyFont="1" applyFill="1" applyBorder="1" applyAlignment="1">
      <alignment horizontal="center" vertical="center" wrapText="1"/>
    </xf>
    <xf numFmtId="2" fontId="3" fillId="7" borderId="30" xfId="0" applyNumberFormat="1" applyFont="1" applyFill="1" applyBorder="1" applyAlignment="1">
      <alignment horizontal="center" vertical="center" wrapText="1"/>
    </xf>
    <xf numFmtId="4" fontId="3" fillId="7" borderId="2" xfId="0" applyNumberFormat="1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/>
    </xf>
    <xf numFmtId="0" fontId="7" fillId="7" borderId="32" xfId="0" applyFont="1" applyFill="1" applyBorder="1"/>
    <xf numFmtId="4" fontId="3" fillId="7" borderId="1" xfId="0" applyNumberFormat="1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/>
    </xf>
    <xf numFmtId="0" fontId="7" fillId="7" borderId="45" xfId="0" applyFont="1" applyFill="1" applyBorder="1"/>
    <xf numFmtId="2" fontId="3" fillId="7" borderId="47" xfId="0" applyNumberFormat="1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 vertical="center" wrapText="1"/>
    </xf>
    <xf numFmtId="0" fontId="7" fillId="7" borderId="30" xfId="0" applyFont="1" applyFill="1" applyBorder="1"/>
    <xf numFmtId="0" fontId="7" fillId="7" borderId="14" xfId="0" applyFont="1" applyFill="1" applyBorder="1"/>
    <xf numFmtId="0" fontId="7" fillId="7" borderId="39" xfId="0" applyFont="1" applyFill="1" applyBorder="1"/>
    <xf numFmtId="0" fontId="7" fillId="7" borderId="56" xfId="0" applyFont="1" applyFill="1" applyBorder="1" applyAlignment="1">
      <alignment horizontal="center" vertical="center" wrapText="1"/>
    </xf>
    <xf numFmtId="0" fontId="7" fillId="7" borderId="57" xfId="0" applyFont="1" applyFill="1" applyBorder="1" applyAlignment="1">
      <alignment horizontal="center" vertical="center" wrapText="1"/>
    </xf>
    <xf numFmtId="0" fontId="7" fillId="7" borderId="41" xfId="0" applyFont="1" applyFill="1" applyBorder="1"/>
    <xf numFmtId="0" fontId="7" fillId="7" borderId="20" xfId="0" applyFont="1" applyFill="1" applyBorder="1"/>
    <xf numFmtId="0" fontId="7" fillId="7" borderId="21" xfId="0" applyFont="1" applyFill="1" applyBorder="1"/>
    <xf numFmtId="2" fontId="3" fillId="7" borderId="63" xfId="0" applyNumberFormat="1" applyFont="1" applyFill="1" applyBorder="1" applyAlignment="1">
      <alignment horizontal="center" vertical="center" wrapText="1"/>
    </xf>
    <xf numFmtId="4" fontId="3" fillId="7" borderId="64" xfId="0" applyNumberFormat="1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 vertical="center"/>
    </xf>
    <xf numFmtId="0" fontId="3" fillId="5" borderId="50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5" borderId="16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61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3" fontId="3" fillId="5" borderId="62" xfId="0" applyNumberFormat="1" applyFont="1" applyFill="1" applyBorder="1" applyAlignment="1">
      <alignment horizontal="center" vertical="center"/>
    </xf>
    <xf numFmtId="0" fontId="3" fillId="5" borderId="0" xfId="0" applyFont="1" applyFill="1"/>
    <xf numFmtId="3" fontId="3" fillId="5" borderId="13" xfId="0" applyNumberFormat="1" applyFont="1" applyFill="1" applyBorder="1" applyAlignment="1">
      <alignment horizontal="center" vertical="center"/>
    </xf>
    <xf numFmtId="3" fontId="3" fillId="5" borderId="26" xfId="0" applyNumberFormat="1" applyFont="1" applyFill="1" applyBorder="1" applyAlignment="1">
      <alignment horizontal="center" vertical="center"/>
    </xf>
    <xf numFmtId="165" fontId="3" fillId="2" borderId="5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8" borderId="56" xfId="0" applyFont="1" applyFill="1" applyBorder="1" applyAlignment="1">
      <alignment horizontal="center"/>
    </xf>
    <xf numFmtId="0" fontId="7" fillId="8" borderId="57" xfId="0" applyFont="1" applyFill="1" applyBorder="1" applyAlignment="1">
      <alignment horizontal="center"/>
    </xf>
    <xf numFmtId="0" fontId="7" fillId="8" borderId="67" xfId="0" applyFont="1" applyFill="1" applyBorder="1" applyAlignment="1">
      <alignment horizontal="center"/>
    </xf>
    <xf numFmtId="0" fontId="7" fillId="8" borderId="68" xfId="0" applyFont="1" applyFill="1" applyBorder="1" applyAlignment="1">
      <alignment horizontal="center"/>
    </xf>
    <xf numFmtId="0" fontId="3" fillId="8" borderId="20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56" xfId="0" applyFont="1" applyFill="1" applyBorder="1" applyAlignment="1">
      <alignment horizontal="center" vertical="center"/>
    </xf>
    <xf numFmtId="0" fontId="3" fillId="8" borderId="32" xfId="0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0" fontId="3" fillId="8" borderId="71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3" fontId="3" fillId="5" borderId="54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54" xfId="0" applyFont="1" applyFill="1" applyBorder="1" applyAlignment="1">
      <alignment horizontal="center" vertical="center"/>
    </xf>
    <xf numFmtId="3" fontId="3" fillId="5" borderId="11" xfId="0" applyNumberFormat="1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center"/>
    </xf>
    <xf numFmtId="0" fontId="3" fillId="5" borderId="69" xfId="0" applyFont="1" applyFill="1" applyBorder="1" applyAlignment="1">
      <alignment horizontal="center" vertical="center"/>
    </xf>
    <xf numFmtId="0" fontId="3" fillId="5" borderId="64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center"/>
    </xf>
    <xf numFmtId="3" fontId="3" fillId="8" borderId="10" xfId="0" applyNumberFormat="1" applyFont="1" applyFill="1" applyBorder="1" applyAlignment="1">
      <alignment horizontal="center" vertical="center"/>
    </xf>
    <xf numFmtId="0" fontId="3" fillId="8" borderId="27" xfId="0" applyFont="1" applyFill="1" applyBorder="1" applyAlignment="1">
      <alignment horizontal="center" vertical="center"/>
    </xf>
    <xf numFmtId="3" fontId="3" fillId="8" borderId="72" xfId="0" applyNumberFormat="1" applyFont="1" applyFill="1" applyBorder="1" applyAlignment="1">
      <alignment horizontal="center" vertical="center"/>
    </xf>
    <xf numFmtId="3" fontId="3" fillId="8" borderId="13" xfId="0" applyNumberFormat="1" applyFont="1" applyFill="1" applyBorder="1" applyAlignment="1">
      <alignment horizontal="center" vertical="center"/>
    </xf>
    <xf numFmtId="0" fontId="3" fillId="8" borderId="66" xfId="0" applyFont="1" applyFill="1" applyBorder="1" applyAlignment="1">
      <alignment horizontal="center" vertical="center"/>
    </xf>
    <xf numFmtId="3" fontId="3" fillId="5" borderId="10" xfId="0" applyNumberFormat="1" applyFont="1" applyFill="1" applyBorder="1" applyAlignment="1">
      <alignment horizontal="center" vertical="center"/>
    </xf>
    <xf numFmtId="3" fontId="3" fillId="8" borderId="56" xfId="0" applyNumberFormat="1" applyFont="1" applyFill="1" applyBorder="1" applyAlignment="1">
      <alignment horizontal="center" vertical="center"/>
    </xf>
    <xf numFmtId="3" fontId="3" fillId="5" borderId="15" xfId="0" applyNumberFormat="1" applyFont="1" applyFill="1" applyBorder="1" applyAlignment="1">
      <alignment horizontal="center" vertical="center"/>
    </xf>
    <xf numFmtId="3" fontId="3" fillId="5" borderId="16" xfId="0" applyNumberFormat="1" applyFont="1" applyFill="1" applyBorder="1" applyAlignment="1">
      <alignment horizontal="center" vertical="center"/>
    </xf>
    <xf numFmtId="3" fontId="3" fillId="5" borderId="69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3" fontId="3" fillId="8" borderId="26" xfId="0" applyNumberFormat="1" applyFont="1" applyFill="1" applyBorder="1" applyAlignment="1">
      <alignment horizontal="center" vertical="center"/>
    </xf>
    <xf numFmtId="0" fontId="3" fillId="8" borderId="58" xfId="0" applyFont="1" applyFill="1" applyBorder="1" applyAlignment="1">
      <alignment horizontal="center" vertical="center"/>
    </xf>
    <xf numFmtId="3" fontId="3" fillId="5" borderId="64" xfId="0" applyNumberFormat="1" applyFont="1" applyFill="1" applyBorder="1" applyAlignment="1">
      <alignment horizontal="center" vertical="center"/>
    </xf>
    <xf numFmtId="3" fontId="3" fillId="8" borderId="19" xfId="0" applyNumberFormat="1" applyFont="1" applyFill="1" applyBorder="1" applyAlignment="1">
      <alignment horizontal="center" vertical="center"/>
    </xf>
    <xf numFmtId="3" fontId="3" fillId="8" borderId="3" xfId="0" applyNumberFormat="1" applyFont="1" applyFill="1" applyBorder="1" applyAlignment="1">
      <alignment horizontal="center" vertical="center"/>
    </xf>
    <xf numFmtId="3" fontId="3" fillId="8" borderId="7" xfId="0" applyNumberFormat="1" applyFont="1" applyFill="1" applyBorder="1" applyAlignment="1">
      <alignment horizontal="center" vertical="center"/>
    </xf>
    <xf numFmtId="3" fontId="3" fillId="8" borderId="70" xfId="0" applyNumberFormat="1" applyFont="1" applyFill="1" applyBorder="1" applyAlignment="1">
      <alignment horizontal="center" vertical="center"/>
    </xf>
    <xf numFmtId="3" fontId="3" fillId="8" borderId="67" xfId="0" applyNumberFormat="1" applyFont="1" applyFill="1" applyBorder="1" applyAlignment="1">
      <alignment horizontal="center" vertical="center"/>
    </xf>
    <xf numFmtId="0" fontId="3" fillId="8" borderId="47" xfId="0" applyFont="1" applyFill="1" applyBorder="1" applyAlignment="1">
      <alignment horizontal="center" vertical="center"/>
    </xf>
    <xf numFmtId="0" fontId="3" fillId="8" borderId="57" xfId="0" applyFont="1" applyFill="1" applyBorder="1" applyAlignment="1">
      <alignment horizontal="center" vertical="center"/>
    </xf>
    <xf numFmtId="164" fontId="3" fillId="0" borderId="16" xfId="1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/>
    <xf numFmtId="164" fontId="3" fillId="0" borderId="0" xfId="0" applyNumberFormat="1" applyFont="1" applyFill="1" applyBorder="1"/>
    <xf numFmtId="10" fontId="3" fillId="6" borderId="37" xfId="2" applyNumberFormat="1" applyFont="1" applyFill="1" applyBorder="1" applyAlignment="1">
      <alignment horizontal="center" vertical="center" wrapText="1"/>
    </xf>
    <xf numFmtId="10" fontId="3" fillId="2" borderId="37" xfId="2" applyNumberFormat="1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/>
    </xf>
    <xf numFmtId="0" fontId="7" fillId="8" borderId="72" xfId="0" applyFont="1" applyFill="1" applyBorder="1" applyAlignment="1">
      <alignment horizontal="center"/>
    </xf>
    <xf numFmtId="0" fontId="7" fillId="8" borderId="70" xfId="0" applyFont="1" applyFill="1" applyBorder="1" applyAlignment="1">
      <alignment horizontal="center"/>
    </xf>
    <xf numFmtId="3" fontId="3" fillId="0" borderId="0" xfId="0" applyNumberFormat="1" applyFont="1"/>
    <xf numFmtId="0" fontId="7" fillId="6" borderId="63" xfId="0" applyFont="1" applyFill="1" applyBorder="1" applyAlignment="1">
      <alignment horizontal="center" vertical="center" wrapText="1"/>
    </xf>
    <xf numFmtId="0" fontId="7" fillId="7" borderId="63" xfId="0" applyFont="1" applyFill="1" applyBorder="1" applyAlignment="1">
      <alignment horizontal="center" vertical="center" wrapText="1"/>
    </xf>
    <xf numFmtId="0" fontId="7" fillId="6" borderId="64" xfId="0" applyFont="1" applyFill="1" applyBorder="1" applyAlignment="1">
      <alignment horizontal="center" vertical="center" wrapText="1"/>
    </xf>
    <xf numFmtId="0" fontId="7" fillId="6" borderId="63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12" fillId="0" borderId="0" xfId="4"/>
    <xf numFmtId="0" fontId="0" fillId="0" borderId="0" xfId="0" applyAlignment="1">
      <alignment horizontal="center"/>
    </xf>
    <xf numFmtId="164" fontId="3" fillId="5" borderId="49" xfId="1" applyNumberFormat="1" applyFont="1" applyFill="1" applyBorder="1" applyAlignment="1">
      <alignment horizontal="center" vertical="center" wrapText="1"/>
    </xf>
    <xf numFmtId="164" fontId="3" fillId="5" borderId="50" xfId="1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/>
    </xf>
    <xf numFmtId="3" fontId="3" fillId="5" borderId="61" xfId="0" applyNumberFormat="1" applyFont="1" applyFill="1" applyBorder="1" applyAlignment="1">
      <alignment horizontal="center" vertical="center"/>
    </xf>
    <xf numFmtId="3" fontId="3" fillId="5" borderId="62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45" xfId="0" applyNumberFormat="1" applyFont="1" applyFill="1" applyBorder="1" applyAlignment="1">
      <alignment horizontal="center" vertical="center"/>
    </xf>
    <xf numFmtId="3" fontId="3" fillId="3" borderId="52" xfId="0" applyNumberFormat="1" applyFont="1" applyFill="1" applyBorder="1" applyAlignment="1">
      <alignment horizontal="center" vertical="center"/>
    </xf>
    <xf numFmtId="3" fontId="3" fillId="3" borderId="25" xfId="0" applyNumberFormat="1" applyFont="1" applyFill="1" applyBorder="1" applyAlignment="1">
      <alignment horizontal="center" vertical="center"/>
    </xf>
    <xf numFmtId="3" fontId="3" fillId="3" borderId="55" xfId="0" applyNumberFormat="1" applyFont="1" applyFill="1" applyBorder="1" applyAlignment="1">
      <alignment horizontal="center" vertical="center"/>
    </xf>
    <xf numFmtId="3" fontId="3" fillId="3" borderId="38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/>
    </xf>
    <xf numFmtId="3" fontId="3" fillId="5" borderId="16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3" fillId="0" borderId="43" xfId="0" applyFont="1" applyBorder="1"/>
    <xf numFmtId="0" fontId="3" fillId="0" borderId="44" xfId="0" applyFont="1" applyBorder="1"/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49" fontId="3" fillId="5" borderId="29" xfId="0" applyNumberFormat="1" applyFont="1" applyFill="1" applyBorder="1" applyAlignment="1">
      <alignment horizontal="center"/>
    </xf>
    <xf numFmtId="49" fontId="3" fillId="5" borderId="25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33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" fontId="7" fillId="2" borderId="7" xfId="0" applyNumberFormat="1" applyFont="1" applyFill="1" applyBorder="1" applyAlignment="1">
      <alignment horizontal="center" vertical="center" wrapText="1"/>
    </xf>
    <xf numFmtId="2" fontId="7" fillId="2" borderId="45" xfId="0" applyNumberFormat="1" applyFont="1" applyFill="1" applyBorder="1" applyAlignment="1">
      <alignment horizontal="center" vertical="center" wrapText="1"/>
    </xf>
    <xf numFmtId="2" fontId="7" fillId="2" borderId="55" xfId="0" applyNumberFormat="1" applyFont="1" applyFill="1" applyBorder="1" applyAlignment="1">
      <alignment horizontal="center" vertical="center" wrapText="1"/>
    </xf>
    <xf numFmtId="2" fontId="7" fillId="2" borderId="38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/>
    </xf>
    <xf numFmtId="3" fontId="3" fillId="3" borderId="4" xfId="0" applyNumberFormat="1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/>
    </xf>
    <xf numFmtId="0" fontId="3" fillId="0" borderId="44" xfId="0" applyFont="1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8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59" xfId="0" applyFont="1" applyFill="1" applyBorder="1" applyAlignment="1">
      <alignment horizontal="center" vertical="center" wrapText="1"/>
    </xf>
    <xf numFmtId="0" fontId="8" fillId="6" borderId="65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/>
    </xf>
    <xf numFmtId="0" fontId="3" fillId="5" borderId="43" xfId="0" applyFont="1" applyFill="1" applyBorder="1" applyAlignment="1">
      <alignment horizontal="center"/>
    </xf>
    <xf numFmtId="0" fontId="3" fillId="5" borderId="4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7" fillId="6" borderId="34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6" borderId="64" xfId="0" applyFont="1" applyFill="1" applyBorder="1" applyAlignment="1">
      <alignment horizontal="center" vertical="center" wrapText="1"/>
    </xf>
    <xf numFmtId="0" fontId="7" fillId="6" borderId="63" xfId="0" applyFont="1" applyFill="1" applyBorder="1" applyAlignment="1">
      <alignment horizontal="center" vertical="center" wrapText="1"/>
    </xf>
    <xf numFmtId="0" fontId="7" fillId="6" borderId="60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2" fontId="7" fillId="6" borderId="7" xfId="0" applyNumberFormat="1" applyFont="1" applyFill="1" applyBorder="1" applyAlignment="1">
      <alignment horizontal="center" vertical="center" wrapText="1"/>
    </xf>
    <xf numFmtId="2" fontId="7" fillId="6" borderId="45" xfId="0" applyNumberFormat="1" applyFont="1" applyFill="1" applyBorder="1" applyAlignment="1">
      <alignment horizontal="center" vertical="center" wrapText="1"/>
    </xf>
    <xf numFmtId="2" fontId="7" fillId="6" borderId="55" xfId="0" applyNumberFormat="1" applyFont="1" applyFill="1" applyBorder="1" applyAlignment="1">
      <alignment horizontal="center" vertical="center" wrapText="1"/>
    </xf>
    <xf numFmtId="2" fontId="7" fillId="6" borderId="38" xfId="0" applyNumberFormat="1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3" fillId="7" borderId="36" xfId="0" applyFont="1" applyFill="1" applyBorder="1" applyAlignment="1">
      <alignment horizontal="center"/>
    </xf>
    <xf numFmtId="0" fontId="3" fillId="7" borderId="43" xfId="0" applyFont="1" applyFill="1" applyBorder="1" applyAlignment="1">
      <alignment horizontal="center"/>
    </xf>
    <xf numFmtId="0" fontId="3" fillId="7" borderId="44" xfId="0" applyFont="1" applyFill="1" applyBorder="1" applyAlignment="1">
      <alignment horizontal="center"/>
    </xf>
    <xf numFmtId="0" fontId="7" fillId="7" borderId="27" xfId="0" applyFont="1" applyFill="1" applyBorder="1" applyAlignment="1">
      <alignment horizontal="center" vertical="center"/>
    </xf>
    <xf numFmtId="0" fontId="7" fillId="7" borderId="29" xfId="0" applyFont="1" applyFill="1" applyBorder="1" applyAlignment="1">
      <alignment horizontal="center" vertical="center"/>
    </xf>
    <xf numFmtId="0" fontId="7" fillId="7" borderId="60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7" borderId="59" xfId="0" applyFont="1" applyFill="1" applyBorder="1" applyAlignment="1">
      <alignment horizontal="center" vertical="center" wrapText="1"/>
    </xf>
    <xf numFmtId="0" fontId="8" fillId="7" borderId="65" xfId="0" applyFont="1" applyFill="1" applyBorder="1" applyAlignment="1">
      <alignment horizontal="center" vertical="center" wrapText="1"/>
    </xf>
    <xf numFmtId="0" fontId="8" fillId="7" borderId="53" xfId="0" applyFont="1" applyFill="1" applyBorder="1" applyAlignment="1">
      <alignment horizontal="center" vertical="center" wrapText="1"/>
    </xf>
    <xf numFmtId="0" fontId="8" fillId="7" borderId="51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2" fontId="7" fillId="7" borderId="7" xfId="0" applyNumberFormat="1" applyFont="1" applyFill="1" applyBorder="1" applyAlignment="1">
      <alignment horizontal="center" vertical="center" wrapText="1"/>
    </xf>
    <xf numFmtId="2" fontId="7" fillId="7" borderId="45" xfId="0" applyNumberFormat="1" applyFont="1" applyFill="1" applyBorder="1" applyAlignment="1">
      <alignment horizontal="center" vertical="center" wrapText="1"/>
    </xf>
    <xf numFmtId="2" fontId="7" fillId="7" borderId="55" xfId="0" applyNumberFormat="1" applyFont="1" applyFill="1" applyBorder="1" applyAlignment="1">
      <alignment horizontal="center" vertical="center" wrapText="1"/>
    </xf>
    <xf numFmtId="2" fontId="7" fillId="7" borderId="38" xfId="0" applyNumberFormat="1" applyFont="1" applyFill="1" applyBorder="1" applyAlignment="1">
      <alignment horizontal="center" vertical="center" wrapText="1"/>
    </xf>
    <xf numFmtId="0" fontId="7" fillId="7" borderId="64" xfId="0" applyFont="1" applyFill="1" applyBorder="1" applyAlignment="1">
      <alignment horizontal="center" vertical="center" wrapText="1"/>
    </xf>
    <xf numFmtId="0" fontId="7" fillId="7" borderId="63" xfId="0" applyFont="1" applyFill="1" applyBorder="1" applyAlignment="1">
      <alignment horizontal="center" vertical="center" wrapText="1"/>
    </xf>
    <xf numFmtId="0" fontId="7" fillId="7" borderId="60" xfId="0" applyFont="1" applyFill="1" applyBorder="1" applyAlignment="1">
      <alignment horizontal="center" vertical="center" wrapText="1"/>
    </xf>
    <xf numFmtId="0" fontId="7" fillId="7" borderId="38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/>
    </xf>
    <xf numFmtId="0" fontId="7" fillId="9" borderId="24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/>
    </xf>
    <xf numFmtId="0" fontId="7" fillId="8" borderId="34" xfId="0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8" borderId="60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3" fontId="3" fillId="9" borderId="12" xfId="0" applyNumberFormat="1" applyFont="1" applyFill="1" applyBorder="1" applyAlignment="1">
      <alignment horizontal="center" vertical="center"/>
    </xf>
    <xf numFmtId="3" fontId="3" fillId="9" borderId="14" xfId="0" applyNumberFormat="1" applyFont="1" applyFill="1" applyBorder="1" applyAlignment="1">
      <alignment horizontal="center" vertical="center"/>
    </xf>
    <xf numFmtId="3" fontId="3" fillId="9" borderId="39" xfId="0" applyNumberFormat="1" applyFont="1" applyFill="1" applyBorder="1" applyAlignment="1">
      <alignment horizontal="center" vertical="center"/>
    </xf>
    <xf numFmtId="3" fontId="11" fillId="9" borderId="12" xfId="0" applyNumberFormat="1" applyFont="1" applyFill="1" applyBorder="1" applyAlignment="1">
      <alignment horizontal="center" vertical="center"/>
    </xf>
    <xf numFmtId="3" fontId="11" fillId="9" borderId="14" xfId="0" applyNumberFormat="1" applyFont="1" applyFill="1" applyBorder="1" applyAlignment="1">
      <alignment horizontal="center" vertical="center"/>
    </xf>
    <xf numFmtId="3" fontId="11" fillId="9" borderId="18" xfId="0" applyNumberFormat="1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3" fillId="8" borderId="39" xfId="0" applyFont="1" applyFill="1" applyBorder="1" applyAlignment="1">
      <alignment horizontal="center" vertical="center"/>
    </xf>
    <xf numFmtId="3" fontId="3" fillId="9" borderId="10" xfId="0" applyNumberFormat="1" applyFont="1" applyFill="1" applyBorder="1" applyAlignment="1">
      <alignment horizontal="center" vertical="center" wrapText="1"/>
    </xf>
    <xf numFmtId="3" fontId="3" fillId="9" borderId="13" xfId="0" applyNumberFormat="1" applyFont="1" applyFill="1" applyBorder="1" applyAlignment="1">
      <alignment horizontal="center" vertical="center" wrapText="1"/>
    </xf>
    <xf numFmtId="3" fontId="3" fillId="9" borderId="13" xfId="0" applyNumberFormat="1" applyFont="1" applyFill="1" applyBorder="1" applyAlignment="1">
      <alignment horizontal="center" vertical="center"/>
    </xf>
    <xf numFmtId="3" fontId="3" fillId="9" borderId="26" xfId="0" applyNumberFormat="1" applyFont="1" applyFill="1" applyBorder="1" applyAlignment="1">
      <alignment horizontal="center" vertical="center" wrapText="1"/>
    </xf>
    <xf numFmtId="3" fontId="11" fillId="9" borderId="10" xfId="0" applyNumberFormat="1" applyFont="1" applyFill="1" applyBorder="1" applyAlignment="1">
      <alignment horizontal="center" vertical="center" wrapText="1"/>
    </xf>
    <xf numFmtId="3" fontId="11" fillId="9" borderId="13" xfId="0" applyNumberFormat="1" applyFont="1" applyFill="1" applyBorder="1" applyAlignment="1">
      <alignment horizontal="center" vertical="center" wrapText="1"/>
    </xf>
    <xf numFmtId="3" fontId="11" fillId="9" borderId="15" xfId="0" applyNumberFormat="1" applyFont="1" applyFill="1" applyBorder="1" applyAlignment="1">
      <alignment horizontal="center" vertical="center" wrapText="1"/>
    </xf>
    <xf numFmtId="1" fontId="3" fillId="5" borderId="29" xfId="0" applyNumberFormat="1" applyFont="1" applyFill="1" applyBorder="1" applyAlignment="1">
      <alignment horizontal="center"/>
    </xf>
    <xf numFmtId="1" fontId="3" fillId="5" borderId="25" xfId="0" applyNumberFormat="1" applyFont="1" applyFill="1" applyBorder="1" applyAlignment="1">
      <alignment horizontal="center"/>
    </xf>
  </cellXfs>
  <cellStyles count="5">
    <cellStyle name="Collegamento ipertestuale" xfId="4" builtinId="8"/>
    <cellStyle name="Migliaia" xfId="1" builtinId="3"/>
    <cellStyle name="Normale" xfId="0" builtinId="0"/>
    <cellStyle name="Normale 2" xfId="3"/>
    <cellStyle name="Percentuale" xfId="2" builtin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8782</xdr:rowOff>
    </xdr:from>
    <xdr:to>
      <xdr:col>7</xdr:col>
      <xdr:colOff>663848</xdr:colOff>
      <xdr:row>15</xdr:row>
      <xdr:rowOff>1493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82"/>
          <a:ext cx="6988448" cy="2850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9"/>
  <sheetViews>
    <sheetView tabSelected="1" workbookViewId="0">
      <selection activeCell="A20" sqref="A20"/>
    </sheetView>
  </sheetViews>
  <sheetFormatPr defaultColWidth="11.5546875" defaultRowHeight="14.4" x14ac:dyDescent="0.3"/>
  <cols>
    <col min="2" max="2" width="17.77734375" customWidth="1"/>
    <col min="3" max="3" width="11" customWidth="1"/>
  </cols>
  <sheetData>
    <row r="1" s="260" customFormat="1" x14ac:dyDescent="0.3"/>
    <row r="2" s="260" customFormat="1" x14ac:dyDescent="0.3"/>
    <row r="3" s="260" customFormat="1" x14ac:dyDescent="0.3"/>
    <row r="4" s="260" customFormat="1" x14ac:dyDescent="0.3"/>
    <row r="5" s="260" customFormat="1" x14ac:dyDescent="0.3"/>
    <row r="6" s="260" customFormat="1" x14ac:dyDescent="0.3"/>
    <row r="7" s="260" customFormat="1" x14ac:dyDescent="0.3"/>
    <row r="8" s="260" customFormat="1" x14ac:dyDescent="0.3"/>
    <row r="9" s="260" customFormat="1" x14ac:dyDescent="0.3"/>
    <row r="10" s="260" customFormat="1" x14ac:dyDescent="0.3"/>
    <row r="11" s="260" customFormat="1" x14ac:dyDescent="0.3"/>
    <row r="12" s="260" customFormat="1" x14ac:dyDescent="0.3"/>
    <row r="13" s="260" customFormat="1" x14ac:dyDescent="0.3"/>
    <row r="14" s="260" customFormat="1" x14ac:dyDescent="0.3"/>
    <row r="15" s="260" customFormat="1" x14ac:dyDescent="0.3"/>
    <row r="18" spans="2:2" ht="15" x14ac:dyDescent="0.2">
      <c r="B18" s="259" t="s">
        <v>139</v>
      </c>
    </row>
    <row r="19" spans="2:2" ht="15" x14ac:dyDescent="0.2">
      <c r="B19" s="259" t="s">
        <v>140</v>
      </c>
    </row>
  </sheetData>
  <mergeCells count="1">
    <mergeCell ref="A1:XFD15"/>
  </mergeCells>
  <hyperlinks>
    <hyperlink ref="B18" location="'Diagnosi 2015'!A1" display="Diagnosi 2015"/>
    <hyperlink ref="B19" location="'Struttura Energetica'!A1" display="Struttura Energetica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W107"/>
  <sheetViews>
    <sheetView zoomScale="85" zoomScaleNormal="85" workbookViewId="0">
      <selection sqref="A1:P1"/>
    </sheetView>
  </sheetViews>
  <sheetFormatPr defaultColWidth="8.77734375" defaultRowHeight="14.4" x14ac:dyDescent="0.3"/>
  <cols>
    <col min="1" max="1" width="6.6640625" style="23" bestFit="1" customWidth="1"/>
    <col min="2" max="2" width="8.33203125" style="2" customWidth="1"/>
    <col min="3" max="3" width="34" style="2" bestFit="1" customWidth="1"/>
    <col min="4" max="4" width="18.109375" style="2" customWidth="1"/>
    <col min="5" max="5" width="20.33203125" style="2" customWidth="1"/>
    <col min="6" max="6" width="17.44140625" style="2" customWidth="1"/>
    <col min="7" max="7" width="18.109375" style="2" customWidth="1"/>
    <col min="8" max="8" width="20" style="2" customWidth="1"/>
    <col min="9" max="9" width="21.33203125" style="2" customWidth="1"/>
    <col min="10" max="10" width="18.109375" style="2" customWidth="1"/>
    <col min="11" max="11" width="14.44140625" style="2" customWidth="1"/>
    <col min="12" max="12" width="20.109375" style="2" customWidth="1"/>
    <col min="13" max="13" width="16.33203125" style="2" customWidth="1"/>
    <col min="14" max="14" width="11.6640625" style="2" customWidth="1"/>
    <col min="15" max="15" width="24.109375" style="2" customWidth="1"/>
    <col min="16" max="16" width="11.77734375" style="2" bestFit="1" customWidth="1"/>
    <col min="17" max="17" width="12.44140625" style="2" bestFit="1" customWidth="1"/>
    <col min="18" max="19" width="8.77734375" style="2"/>
    <col min="20" max="20" width="11.44140625" style="2" bestFit="1" customWidth="1"/>
    <col min="21" max="22" width="8.77734375" style="2"/>
    <col min="23" max="23" width="0" style="2" hidden="1" customWidth="1"/>
    <col min="24" max="16384" width="8.77734375" style="2"/>
  </cols>
  <sheetData>
    <row r="1" spans="1:23" ht="22.05" thickBot="1" x14ac:dyDescent="0.3">
      <c r="A1" s="282" t="s">
        <v>90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4"/>
    </row>
    <row r="2" spans="1:23" ht="15" customHeight="1" x14ac:dyDescent="0.3">
      <c r="A2" s="308" t="s">
        <v>41</v>
      </c>
      <c r="B2" s="294" t="s">
        <v>22</v>
      </c>
      <c r="C2" s="295"/>
      <c r="D2" s="298" t="s">
        <v>23</v>
      </c>
      <c r="E2" s="313"/>
      <c r="F2" s="299"/>
      <c r="G2" s="298" t="s">
        <v>24</v>
      </c>
      <c r="H2" s="313"/>
      <c r="I2" s="322"/>
      <c r="J2" s="298" t="s">
        <v>25</v>
      </c>
      <c r="K2" s="299"/>
      <c r="L2" s="3" t="s">
        <v>29</v>
      </c>
      <c r="M2" s="308" t="s">
        <v>27</v>
      </c>
      <c r="N2" s="291" t="s">
        <v>28</v>
      </c>
      <c r="O2" s="292"/>
      <c r="P2" s="293"/>
    </row>
    <row r="3" spans="1:23" ht="15" customHeight="1" x14ac:dyDescent="0.3">
      <c r="A3" s="326"/>
      <c r="B3" s="296"/>
      <c r="C3" s="297"/>
      <c r="D3" s="300"/>
      <c r="E3" s="314"/>
      <c r="F3" s="301"/>
      <c r="G3" s="300"/>
      <c r="H3" s="314"/>
      <c r="I3" s="323"/>
      <c r="J3" s="300"/>
      <c r="K3" s="301"/>
      <c r="L3" s="4" t="s">
        <v>76</v>
      </c>
      <c r="M3" s="309"/>
      <c r="N3" s="306" t="s">
        <v>30</v>
      </c>
      <c r="O3" s="307"/>
      <c r="P3" s="5" t="s">
        <v>40</v>
      </c>
    </row>
    <row r="4" spans="1:23" ht="15" customHeight="1" thickBot="1" x14ac:dyDescent="0.35">
      <c r="A4" s="326"/>
      <c r="B4" s="296"/>
      <c r="C4" s="297"/>
      <c r="D4" s="310"/>
      <c r="E4" s="311"/>
      <c r="F4" s="321"/>
      <c r="G4" s="310"/>
      <c r="H4" s="311"/>
      <c r="I4" s="312"/>
      <c r="J4" s="302"/>
      <c r="K4" s="303"/>
      <c r="L4" s="6"/>
      <c r="M4" s="7"/>
      <c r="N4" s="261"/>
      <c r="O4" s="262"/>
      <c r="P4" s="8"/>
    </row>
    <row r="5" spans="1:23" ht="9" customHeight="1" thickBot="1" x14ac:dyDescent="0.35">
      <c r="A5" s="326"/>
      <c r="B5" s="328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30"/>
    </row>
    <row r="6" spans="1:23" ht="15" customHeight="1" x14ac:dyDescent="0.3">
      <c r="A6" s="326"/>
      <c r="B6" s="304" t="s">
        <v>138</v>
      </c>
      <c r="C6" s="296"/>
      <c r="D6" s="9" t="s">
        <v>59</v>
      </c>
      <c r="E6" s="266" t="s">
        <v>60</v>
      </c>
      <c r="F6" s="267"/>
      <c r="G6" s="9" t="s">
        <v>49</v>
      </c>
      <c r="H6" s="266" t="s">
        <v>39</v>
      </c>
      <c r="I6" s="267"/>
      <c r="J6" s="266" t="s">
        <v>64</v>
      </c>
      <c r="K6" s="267"/>
      <c r="L6" s="9" t="s">
        <v>70</v>
      </c>
      <c r="M6" s="322" t="s">
        <v>69</v>
      </c>
      <c r="N6" s="325"/>
      <c r="O6" s="322" t="s">
        <v>73</v>
      </c>
      <c r="P6" s="324"/>
    </row>
    <row r="7" spans="1:23" ht="15" customHeight="1" x14ac:dyDescent="0.3">
      <c r="A7" s="326"/>
      <c r="B7" s="296"/>
      <c r="C7" s="296"/>
      <c r="D7" s="10">
        <v>1</v>
      </c>
      <c r="E7" s="277" t="s">
        <v>52</v>
      </c>
      <c r="F7" s="278"/>
      <c r="G7" s="10" t="s">
        <v>47</v>
      </c>
      <c r="H7" s="268"/>
      <c r="I7" s="268"/>
      <c r="J7" s="277" t="s">
        <v>65</v>
      </c>
      <c r="K7" s="278"/>
      <c r="L7" s="11"/>
      <c r="M7" s="319">
        <f>H7*0.187*10^-3</f>
        <v>0</v>
      </c>
      <c r="N7" s="320"/>
      <c r="O7" s="269">
        <f>SUM(M7:N18)</f>
        <v>0</v>
      </c>
      <c r="P7" s="270"/>
    </row>
    <row r="8" spans="1:23" ht="15" customHeight="1" x14ac:dyDescent="0.3">
      <c r="A8" s="326"/>
      <c r="B8" s="296"/>
      <c r="C8" s="296"/>
      <c r="D8" s="10">
        <v>2</v>
      </c>
      <c r="E8" s="277" t="s">
        <v>53</v>
      </c>
      <c r="F8" s="278"/>
      <c r="G8" s="10" t="s">
        <v>94</v>
      </c>
      <c r="H8" s="268"/>
      <c r="I8" s="268"/>
      <c r="J8" s="277" t="s">
        <v>66</v>
      </c>
      <c r="K8" s="278"/>
      <c r="L8" s="11">
        <v>8250</v>
      </c>
      <c r="M8" s="279">
        <f>H8*L8*10^-7</f>
        <v>0</v>
      </c>
      <c r="N8" s="279"/>
      <c r="O8" s="271"/>
      <c r="P8" s="272"/>
    </row>
    <row r="9" spans="1:23" ht="15" customHeight="1" x14ac:dyDescent="0.3">
      <c r="A9" s="326"/>
      <c r="B9" s="296"/>
      <c r="C9" s="296"/>
      <c r="D9" s="10">
        <v>3</v>
      </c>
      <c r="E9" s="277" t="s">
        <v>54</v>
      </c>
      <c r="F9" s="278"/>
      <c r="G9" s="10" t="s">
        <v>47</v>
      </c>
      <c r="H9" s="268"/>
      <c r="I9" s="268"/>
      <c r="J9" s="277" t="s">
        <v>92</v>
      </c>
      <c r="K9" s="278"/>
      <c r="L9" s="11"/>
      <c r="M9" s="279">
        <f>H9*860/0.9*10^-7</f>
        <v>0</v>
      </c>
      <c r="N9" s="279"/>
      <c r="O9" s="271"/>
      <c r="P9" s="272"/>
    </row>
    <row r="10" spans="1:23" ht="15" customHeight="1" x14ac:dyDescent="0.3">
      <c r="A10" s="326"/>
      <c r="B10" s="296"/>
      <c r="C10" s="296"/>
      <c r="D10" s="10">
        <v>4</v>
      </c>
      <c r="E10" s="277" t="s">
        <v>55</v>
      </c>
      <c r="F10" s="278"/>
      <c r="G10" s="10" t="s">
        <v>47</v>
      </c>
      <c r="H10" s="268"/>
      <c r="I10" s="268"/>
      <c r="J10" s="277" t="s">
        <v>67</v>
      </c>
      <c r="K10" s="278"/>
      <c r="L10" s="12"/>
      <c r="M10" s="279">
        <f>IF(L10=0,0,H10*(1/L10)*0.187*10^-3)</f>
        <v>0</v>
      </c>
      <c r="N10" s="279"/>
      <c r="O10" s="271"/>
      <c r="P10" s="272"/>
    </row>
    <row r="11" spans="1:23" ht="15" customHeight="1" x14ac:dyDescent="0.3">
      <c r="A11" s="326"/>
      <c r="B11" s="296"/>
      <c r="C11" s="296"/>
      <c r="D11" s="10">
        <v>5</v>
      </c>
      <c r="E11" s="277" t="s">
        <v>56</v>
      </c>
      <c r="F11" s="278"/>
      <c r="G11" s="10" t="s">
        <v>93</v>
      </c>
      <c r="H11" s="268"/>
      <c r="I11" s="268"/>
      <c r="J11" s="277" t="s">
        <v>68</v>
      </c>
      <c r="K11" s="278"/>
      <c r="L11" s="12"/>
      <c r="M11" s="279">
        <f>H11*L11*10^-4</f>
        <v>0</v>
      </c>
      <c r="N11" s="279"/>
      <c r="O11" s="271"/>
      <c r="P11" s="272"/>
    </row>
    <row r="12" spans="1:23" ht="15" customHeight="1" x14ac:dyDescent="0.3">
      <c r="A12" s="326"/>
      <c r="B12" s="296"/>
      <c r="C12" s="296"/>
      <c r="D12" s="10">
        <v>6</v>
      </c>
      <c r="E12" s="277" t="s">
        <v>61</v>
      </c>
      <c r="F12" s="278"/>
      <c r="G12" s="10" t="s">
        <v>93</v>
      </c>
      <c r="H12" s="268"/>
      <c r="I12" s="268"/>
      <c r="J12" s="277" t="s">
        <v>68</v>
      </c>
      <c r="K12" s="278"/>
      <c r="L12" s="11">
        <v>9800</v>
      </c>
      <c r="M12" s="279">
        <f>H12*L12*10^-4</f>
        <v>0</v>
      </c>
      <c r="N12" s="279"/>
      <c r="O12" s="271"/>
      <c r="P12" s="272"/>
    </row>
    <row r="13" spans="1:23" ht="15" customHeight="1" x14ac:dyDescent="0.3">
      <c r="A13" s="326"/>
      <c r="B13" s="296"/>
      <c r="C13" s="296"/>
      <c r="D13" s="10">
        <v>7</v>
      </c>
      <c r="E13" s="277" t="s">
        <v>57</v>
      </c>
      <c r="F13" s="278"/>
      <c r="G13" s="10" t="s">
        <v>93</v>
      </c>
      <c r="H13" s="268"/>
      <c r="I13" s="268"/>
      <c r="J13" s="277" t="s">
        <v>68</v>
      </c>
      <c r="K13" s="278"/>
      <c r="L13" s="11">
        <v>11000</v>
      </c>
      <c r="M13" s="279">
        <f>H13*L13*10^-4</f>
        <v>0</v>
      </c>
      <c r="N13" s="279"/>
      <c r="O13" s="271"/>
      <c r="P13" s="272"/>
      <c r="U13" s="13"/>
      <c r="V13" s="13"/>
      <c r="W13" s="13"/>
    </row>
    <row r="14" spans="1:23" ht="15" customHeight="1" x14ac:dyDescent="0.3">
      <c r="A14" s="326"/>
      <c r="B14" s="296"/>
      <c r="C14" s="296"/>
      <c r="D14" s="10">
        <v>8</v>
      </c>
      <c r="E14" s="277" t="s">
        <v>71</v>
      </c>
      <c r="F14" s="278"/>
      <c r="G14" s="10" t="s">
        <v>93</v>
      </c>
      <c r="H14" s="268"/>
      <c r="I14" s="268"/>
      <c r="J14" s="277" t="s">
        <v>68</v>
      </c>
      <c r="K14" s="278"/>
      <c r="L14" s="11">
        <v>10200</v>
      </c>
      <c r="M14" s="279">
        <f>H14*L14*10^-4</f>
        <v>0</v>
      </c>
      <c r="N14" s="279"/>
      <c r="O14" s="271"/>
      <c r="P14" s="272"/>
      <c r="U14" s="13"/>
      <c r="V14" s="13"/>
      <c r="W14" s="13"/>
    </row>
    <row r="15" spans="1:23" ht="15" customHeight="1" x14ac:dyDescent="0.3">
      <c r="A15" s="326"/>
      <c r="B15" s="296"/>
      <c r="C15" s="296"/>
      <c r="D15" s="10">
        <v>9</v>
      </c>
      <c r="E15" s="277" t="s">
        <v>72</v>
      </c>
      <c r="F15" s="278"/>
      <c r="G15" s="10" t="s">
        <v>93</v>
      </c>
      <c r="H15" s="268"/>
      <c r="I15" s="268"/>
      <c r="J15" s="277" t="s">
        <v>68</v>
      </c>
      <c r="K15" s="278"/>
      <c r="L15" s="11">
        <v>8300</v>
      </c>
      <c r="M15" s="279">
        <f t="shared" ref="M15" si="0">H15*L15*10^-4</f>
        <v>0</v>
      </c>
      <c r="N15" s="279"/>
      <c r="O15" s="271"/>
      <c r="P15" s="272"/>
      <c r="W15" s="2" t="s">
        <v>18</v>
      </c>
    </row>
    <row r="16" spans="1:23" ht="15" customHeight="1" x14ac:dyDescent="0.3">
      <c r="A16" s="326"/>
      <c r="B16" s="296"/>
      <c r="C16" s="296"/>
      <c r="D16" s="10">
        <v>11</v>
      </c>
      <c r="E16" s="275" t="s">
        <v>45</v>
      </c>
      <c r="F16" s="276"/>
      <c r="G16" s="14"/>
      <c r="H16" s="263"/>
      <c r="I16" s="263"/>
      <c r="J16" s="353"/>
      <c r="K16" s="353"/>
      <c r="L16" s="12"/>
      <c r="M16" s="281"/>
      <c r="N16" s="281"/>
      <c r="O16" s="271"/>
      <c r="P16" s="272"/>
      <c r="W16" s="2" t="s">
        <v>97</v>
      </c>
    </row>
    <row r="17" spans="1:23" ht="15" customHeight="1" x14ac:dyDescent="0.3">
      <c r="A17" s="326"/>
      <c r="B17" s="296"/>
      <c r="C17" s="296"/>
      <c r="D17" s="10">
        <v>12</v>
      </c>
      <c r="E17" s="275"/>
      <c r="F17" s="276"/>
      <c r="G17" s="15"/>
      <c r="H17" s="16"/>
      <c r="I17" s="17"/>
      <c r="J17" s="18"/>
      <c r="K17" s="19"/>
      <c r="L17" s="12"/>
      <c r="M17" s="281"/>
      <c r="N17" s="281"/>
      <c r="O17" s="271"/>
      <c r="P17" s="272"/>
      <c r="W17" s="2" t="s">
        <v>19</v>
      </c>
    </row>
    <row r="18" spans="1:23" ht="15" customHeight="1" thickBot="1" x14ac:dyDescent="0.35">
      <c r="A18" s="327"/>
      <c r="B18" s="305"/>
      <c r="C18" s="305"/>
      <c r="D18" s="20">
        <v>13</v>
      </c>
      <c r="E18" s="350"/>
      <c r="F18" s="351"/>
      <c r="G18" s="21"/>
      <c r="H18" s="264"/>
      <c r="I18" s="265"/>
      <c r="J18" s="350"/>
      <c r="K18" s="351"/>
      <c r="L18" s="22"/>
      <c r="M18" s="280"/>
      <c r="N18" s="280"/>
      <c r="O18" s="273"/>
      <c r="P18" s="274"/>
    </row>
    <row r="19" spans="1:23" ht="12" customHeight="1" x14ac:dyDescent="0.2"/>
    <row r="20" spans="1:23" ht="12" customHeight="1" thickBot="1" x14ac:dyDescent="0.25"/>
    <row r="21" spans="1:23" ht="15.75" customHeight="1" thickBot="1" x14ac:dyDescent="0.35">
      <c r="A21" s="412" t="s">
        <v>100</v>
      </c>
      <c r="B21" s="415" t="s">
        <v>99</v>
      </c>
      <c r="C21" s="416"/>
      <c r="D21" s="201" t="s">
        <v>59</v>
      </c>
      <c r="E21" s="203" t="s">
        <v>60</v>
      </c>
      <c r="F21" s="250" t="s">
        <v>49</v>
      </c>
      <c r="G21" s="204" t="s">
        <v>108</v>
      </c>
      <c r="H21" s="202" t="s">
        <v>102</v>
      </c>
      <c r="I21" s="202" t="s">
        <v>104</v>
      </c>
      <c r="J21" s="202" t="s">
        <v>105</v>
      </c>
      <c r="K21" s="202" t="s">
        <v>103</v>
      </c>
      <c r="L21" s="203" t="s">
        <v>107</v>
      </c>
      <c r="M21" s="251" t="s">
        <v>109</v>
      </c>
      <c r="N21" s="252" t="s">
        <v>69</v>
      </c>
      <c r="O21" s="400" t="s">
        <v>73</v>
      </c>
      <c r="P21" s="401"/>
    </row>
    <row r="22" spans="1:23" ht="15.75" customHeight="1" x14ac:dyDescent="0.3">
      <c r="A22" s="413"/>
      <c r="B22" s="417"/>
      <c r="C22" s="418"/>
      <c r="D22" s="407">
        <v>1</v>
      </c>
      <c r="E22" s="402" t="s">
        <v>52</v>
      </c>
      <c r="F22" s="427" t="s">
        <v>47</v>
      </c>
      <c r="G22" s="228" t="s">
        <v>117</v>
      </c>
      <c r="H22" s="229"/>
      <c r="I22" s="216"/>
      <c r="J22" s="216"/>
      <c r="K22" s="216"/>
      <c r="L22" s="221"/>
      <c r="M22" s="224">
        <f t="shared" ref="M22:M30" si="1">SUM(H22:L22)</f>
        <v>0</v>
      </c>
      <c r="N22" s="238">
        <f>M22*0.187/1000</f>
        <v>0</v>
      </c>
      <c r="O22" s="432" t="s">
        <v>114</v>
      </c>
      <c r="P22" s="421">
        <f>N25</f>
        <v>0</v>
      </c>
      <c r="T22" s="253"/>
      <c r="U22" s="253"/>
    </row>
    <row r="23" spans="1:23" ht="15.75" customHeight="1" x14ac:dyDescent="0.3">
      <c r="A23" s="413"/>
      <c r="B23" s="417"/>
      <c r="C23" s="418"/>
      <c r="D23" s="408"/>
      <c r="E23" s="403"/>
      <c r="F23" s="428"/>
      <c r="G23" s="205" t="s">
        <v>118</v>
      </c>
      <c r="H23" s="193"/>
      <c r="I23" s="187"/>
      <c r="J23" s="190"/>
      <c r="K23" s="190"/>
      <c r="L23" s="222"/>
      <c r="M23" s="227">
        <f t="shared" si="1"/>
        <v>0</v>
      </c>
      <c r="N23" s="239">
        <f t="shared" ref="N23:N24" si="2">M23*0.187/1000</f>
        <v>0</v>
      </c>
      <c r="O23" s="433"/>
      <c r="P23" s="422"/>
    </row>
    <row r="24" spans="1:23" ht="15.75" customHeight="1" thickBot="1" x14ac:dyDescent="0.35">
      <c r="A24" s="413"/>
      <c r="B24" s="417"/>
      <c r="C24" s="418"/>
      <c r="D24" s="409"/>
      <c r="E24" s="404"/>
      <c r="F24" s="429"/>
      <c r="G24" s="206" t="s">
        <v>111</v>
      </c>
      <c r="H24" s="231"/>
      <c r="I24" s="232"/>
      <c r="J24" s="232"/>
      <c r="K24" s="214"/>
      <c r="L24" s="188"/>
      <c r="M24" s="235">
        <f t="shared" si="1"/>
        <v>0</v>
      </c>
      <c r="N24" s="240">
        <f t="shared" si="2"/>
        <v>0</v>
      </c>
      <c r="O24" s="434" t="s">
        <v>113</v>
      </c>
      <c r="P24" s="422" t="e">
        <f>N22+N26+N29</f>
        <v>#DIV/0!</v>
      </c>
      <c r="R24" s="253"/>
      <c r="S24" s="253"/>
    </row>
    <row r="25" spans="1:23" ht="26.25" customHeight="1" thickBot="1" x14ac:dyDescent="0.35">
      <c r="A25" s="413"/>
      <c r="B25" s="417"/>
      <c r="C25" s="418"/>
      <c r="D25" s="225">
        <v>2</v>
      </c>
      <c r="E25" s="220" t="s">
        <v>53</v>
      </c>
      <c r="F25" s="243" t="s">
        <v>94</v>
      </c>
      <c r="G25" s="217" t="s">
        <v>112</v>
      </c>
      <c r="H25" s="233"/>
      <c r="I25" s="237"/>
      <c r="J25" s="219"/>
      <c r="K25" s="219"/>
      <c r="L25" s="223"/>
      <c r="M25" s="226">
        <f t="shared" si="1"/>
        <v>0</v>
      </c>
      <c r="N25" s="241">
        <f>M25*8250*0.0000001</f>
        <v>0</v>
      </c>
      <c r="O25" s="434"/>
      <c r="P25" s="422"/>
    </row>
    <row r="26" spans="1:23" ht="15.75" customHeight="1" x14ac:dyDescent="0.3">
      <c r="A26" s="413"/>
      <c r="B26" s="417"/>
      <c r="C26" s="418"/>
      <c r="D26" s="407">
        <v>3</v>
      </c>
      <c r="E26" s="402" t="s">
        <v>54</v>
      </c>
      <c r="F26" s="427" t="s">
        <v>47</v>
      </c>
      <c r="G26" s="211" t="s">
        <v>117</v>
      </c>
      <c r="H26" s="212"/>
      <c r="I26" s="213"/>
      <c r="J26" s="213"/>
      <c r="K26" s="213"/>
      <c r="L26" s="221"/>
      <c r="M26" s="224">
        <f t="shared" si="1"/>
        <v>0</v>
      </c>
      <c r="N26" s="238">
        <f>M26*860/0.9*0.0000001</f>
        <v>0</v>
      </c>
      <c r="O26" s="434" t="s">
        <v>116</v>
      </c>
      <c r="P26" s="422" t="e">
        <f>N24+N28+N31</f>
        <v>#DIV/0!</v>
      </c>
    </row>
    <row r="27" spans="1:23" ht="15.75" customHeight="1" x14ac:dyDescent="0.3">
      <c r="A27" s="413"/>
      <c r="B27" s="417"/>
      <c r="C27" s="418"/>
      <c r="D27" s="408"/>
      <c r="E27" s="403"/>
      <c r="F27" s="428"/>
      <c r="G27" s="208" t="s">
        <v>119</v>
      </c>
      <c r="H27" s="209"/>
      <c r="I27" s="187"/>
      <c r="J27" s="187"/>
      <c r="K27" s="187"/>
      <c r="L27" s="222"/>
      <c r="M27" s="227">
        <f t="shared" si="1"/>
        <v>0</v>
      </c>
      <c r="N27" s="239">
        <f t="shared" ref="N27:N28" si="3">M27*860/0.9*0.0000001</f>
        <v>0</v>
      </c>
      <c r="O27" s="434"/>
      <c r="P27" s="422"/>
      <c r="R27" s="253"/>
      <c r="S27" s="253"/>
    </row>
    <row r="28" spans="1:23" ht="15.75" customHeight="1" thickBot="1" x14ac:dyDescent="0.35">
      <c r="A28" s="413"/>
      <c r="B28" s="417"/>
      <c r="C28" s="418"/>
      <c r="D28" s="409"/>
      <c r="E28" s="404"/>
      <c r="F28" s="429"/>
      <c r="G28" s="210" t="s">
        <v>111</v>
      </c>
      <c r="H28" s="191"/>
      <c r="I28" s="214"/>
      <c r="J28" s="214"/>
      <c r="K28" s="214"/>
      <c r="L28" s="188"/>
      <c r="M28" s="235">
        <f t="shared" si="1"/>
        <v>0</v>
      </c>
      <c r="N28" s="240">
        <f t="shared" si="3"/>
        <v>0</v>
      </c>
      <c r="O28" s="433" t="s">
        <v>120</v>
      </c>
      <c r="P28" s="422" t="e">
        <f>N23+N27+N30</f>
        <v>#DIV/0!</v>
      </c>
      <c r="R28" s="253"/>
    </row>
    <row r="29" spans="1:23" ht="15.75" customHeight="1" thickBot="1" x14ac:dyDescent="0.35">
      <c r="A29" s="413"/>
      <c r="B29" s="417"/>
      <c r="C29" s="418"/>
      <c r="D29" s="410">
        <v>4</v>
      </c>
      <c r="E29" s="405" t="s">
        <v>55</v>
      </c>
      <c r="F29" s="430" t="s">
        <v>47</v>
      </c>
      <c r="G29" s="211" t="s">
        <v>110</v>
      </c>
      <c r="H29" s="215"/>
      <c r="I29" s="216"/>
      <c r="J29" s="213"/>
      <c r="K29" s="213"/>
      <c r="L29" s="221"/>
      <c r="M29" s="224">
        <f t="shared" si="1"/>
        <v>0</v>
      </c>
      <c r="N29" s="238" t="e">
        <f>M29*0.187/1000/$L$10</f>
        <v>#DIV/0!</v>
      </c>
      <c r="O29" s="435"/>
      <c r="P29" s="423"/>
    </row>
    <row r="30" spans="1:23" ht="15.75" customHeight="1" x14ac:dyDescent="0.3">
      <c r="A30" s="413"/>
      <c r="B30" s="417"/>
      <c r="C30" s="418"/>
      <c r="D30" s="408"/>
      <c r="E30" s="403"/>
      <c r="F30" s="428"/>
      <c r="G30" s="208" t="s">
        <v>118</v>
      </c>
      <c r="H30" s="234"/>
      <c r="I30" s="190"/>
      <c r="J30" s="187"/>
      <c r="K30" s="187"/>
      <c r="L30" s="222"/>
      <c r="M30" s="227">
        <f t="shared" si="1"/>
        <v>0</v>
      </c>
      <c r="N30" s="239" t="e">
        <f t="shared" ref="N30:N31" si="4">M30*0.187/1000/$L$10</f>
        <v>#DIV/0!</v>
      </c>
      <c r="O30" s="436" t="s">
        <v>115</v>
      </c>
      <c r="P30" s="424" t="e">
        <f>O7-P22+P28</f>
        <v>#DIV/0!</v>
      </c>
    </row>
    <row r="31" spans="1:23" ht="15.75" customHeight="1" thickBot="1" x14ac:dyDescent="0.35">
      <c r="A31" s="413"/>
      <c r="B31" s="417"/>
      <c r="C31" s="418"/>
      <c r="D31" s="411"/>
      <c r="E31" s="406"/>
      <c r="F31" s="431"/>
      <c r="G31" s="210" t="s">
        <v>111</v>
      </c>
      <c r="H31" s="189"/>
      <c r="I31" s="214"/>
      <c r="J31" s="214"/>
      <c r="K31" s="214"/>
      <c r="L31" s="188"/>
      <c r="M31" s="235">
        <f t="shared" ref="M31" si="5">SUM(H31:L31)</f>
        <v>0</v>
      </c>
      <c r="N31" s="240" t="e">
        <f t="shared" si="4"/>
        <v>#DIV/0!</v>
      </c>
      <c r="O31" s="437"/>
      <c r="P31" s="425"/>
    </row>
    <row r="32" spans="1:23" ht="20.25" customHeight="1" thickBot="1" x14ac:dyDescent="0.35">
      <c r="A32" s="414"/>
      <c r="B32" s="419"/>
      <c r="C32" s="420"/>
      <c r="D32" s="207" t="s">
        <v>106</v>
      </c>
      <c r="E32" s="244" t="s">
        <v>101</v>
      </c>
      <c r="F32" s="236"/>
      <c r="G32" s="217" t="s">
        <v>2</v>
      </c>
      <c r="H32" s="218"/>
      <c r="I32" s="219"/>
      <c r="J32" s="219"/>
      <c r="K32" s="219"/>
      <c r="L32" s="223"/>
      <c r="M32" s="230"/>
      <c r="N32" s="242"/>
      <c r="O32" s="438"/>
      <c r="P32" s="426"/>
    </row>
    <row r="33" spans="1:19" s="200" customFormat="1" ht="15.75" customHeight="1" x14ac:dyDescent="0.2">
      <c r="A33" s="196"/>
      <c r="B33" s="197"/>
      <c r="C33" s="197"/>
      <c r="D33" s="198"/>
      <c r="E33" s="199"/>
    </row>
    <row r="34" spans="1:19" ht="16.05" thickBot="1" x14ac:dyDescent="0.25"/>
    <row r="35" spans="1:19" s="13" customFormat="1" ht="24.75" customHeight="1" x14ac:dyDescent="0.3">
      <c r="A35" s="285" t="s">
        <v>12</v>
      </c>
      <c r="B35" s="286"/>
      <c r="C35" s="287"/>
      <c r="D35" s="24" t="s">
        <v>21</v>
      </c>
      <c r="E35" s="24" t="s">
        <v>14</v>
      </c>
      <c r="F35" s="348" t="s">
        <v>13</v>
      </c>
      <c r="G35" s="349"/>
      <c r="H35" s="25"/>
      <c r="I35" s="25"/>
      <c r="J35" s="25"/>
      <c r="K35" s="25"/>
      <c r="L35" s="26"/>
      <c r="S35" s="247"/>
    </row>
    <row r="36" spans="1:19" s="13" customFormat="1" ht="55.5" customHeight="1" x14ac:dyDescent="0.3">
      <c r="A36" s="288"/>
      <c r="B36" s="289"/>
      <c r="C36" s="290"/>
      <c r="D36" s="27" t="s">
        <v>47</v>
      </c>
      <c r="E36" s="27" t="s">
        <v>48</v>
      </c>
      <c r="F36" s="28" t="s">
        <v>91</v>
      </c>
      <c r="G36" s="29" t="str">
        <f>CONCATENATE(D36," / ",$P$4)</f>
        <v xml:space="preserve">kWh / </v>
      </c>
      <c r="H36" s="30" t="s">
        <v>81</v>
      </c>
      <c r="I36" s="31" t="s">
        <v>45</v>
      </c>
      <c r="J36" s="31" t="s">
        <v>77</v>
      </c>
      <c r="K36" s="315" t="str">
        <f>IF(SUM(D41:D48,D51:D59,D62:D67)&gt;0.95*D37,"Copertura del 95% dei consumi raggiunta","E' necessario dettagliare maggiormente la suddivisione dei consumi")</f>
        <v>E' necessario dettagliare maggiormente la suddivisione dei consumi</v>
      </c>
      <c r="L36" s="316"/>
      <c r="O36" s="247"/>
    </row>
    <row r="37" spans="1:19" s="13" customFormat="1" ht="24.75" customHeight="1" thickBot="1" x14ac:dyDescent="0.35">
      <c r="A37" s="32" t="s">
        <v>42</v>
      </c>
      <c r="B37" s="33" t="s">
        <v>74</v>
      </c>
      <c r="C37" s="34" t="s">
        <v>12</v>
      </c>
      <c r="D37" s="245">
        <f>H7+M23</f>
        <v>0</v>
      </c>
      <c r="E37" s="36">
        <f>D37*0.187*10^-3</f>
        <v>0</v>
      </c>
      <c r="F37" s="35"/>
      <c r="G37" s="37" t="e">
        <f>D37/$N$4</f>
        <v>#DIV/0!</v>
      </c>
      <c r="H37" s="38">
        <f>D40+D50+D61</f>
        <v>0</v>
      </c>
      <c r="I37" s="36">
        <f>D37-H37</f>
        <v>0</v>
      </c>
      <c r="J37" s="249" t="e">
        <f>H37/D37</f>
        <v>#DIV/0!</v>
      </c>
      <c r="K37" s="317"/>
      <c r="L37" s="318"/>
      <c r="P37" s="246"/>
    </row>
    <row r="38" spans="1:19" s="13" customFormat="1" ht="10.5" customHeight="1" thickBot="1" x14ac:dyDescent="0.25">
      <c r="A38" s="331"/>
      <c r="B38" s="332"/>
      <c r="C38" s="332"/>
      <c r="D38" s="332"/>
      <c r="E38" s="332"/>
      <c r="F38" s="332"/>
      <c r="G38" s="332"/>
      <c r="H38" s="332"/>
      <c r="I38" s="332"/>
      <c r="J38" s="332"/>
      <c r="K38" s="332"/>
      <c r="L38" s="333"/>
    </row>
    <row r="39" spans="1:19" s="13" customFormat="1" ht="16.05" thickBot="1" x14ac:dyDescent="0.25">
      <c r="A39" s="331"/>
      <c r="B39" s="332"/>
      <c r="C39" s="333"/>
      <c r="D39" s="39" t="s">
        <v>21</v>
      </c>
      <c r="E39" s="40" t="s">
        <v>14</v>
      </c>
      <c r="F39" s="364" t="s">
        <v>13</v>
      </c>
      <c r="G39" s="365"/>
      <c r="H39" s="361" t="s">
        <v>78</v>
      </c>
      <c r="I39" s="362"/>
      <c r="J39" s="363" t="s">
        <v>79</v>
      </c>
      <c r="K39" s="364"/>
      <c r="L39" s="365"/>
    </row>
    <row r="40" spans="1:19" ht="31.05" thickBot="1" x14ac:dyDescent="0.25">
      <c r="A40" s="41" t="s">
        <v>43</v>
      </c>
      <c r="B40" s="42" t="s">
        <v>0</v>
      </c>
      <c r="C40" s="43" t="s">
        <v>20</v>
      </c>
      <c r="D40" s="44">
        <f>SUM(D41:D48)</f>
        <v>0</v>
      </c>
      <c r="E40" s="45" t="str">
        <f>IF(D40=0,"",(D40*0.187*10^-3))</f>
        <v/>
      </c>
      <c r="F40" s="44"/>
      <c r="G40" s="46" t="str">
        <f>IF(D40=0,"",(D40/$N$4))</f>
        <v/>
      </c>
      <c r="H40" s="47" t="s">
        <v>39</v>
      </c>
      <c r="I40" s="48" t="s">
        <v>49</v>
      </c>
      <c r="J40" s="47" t="s">
        <v>91</v>
      </c>
      <c r="K40" s="49" t="s">
        <v>39</v>
      </c>
      <c r="L40" s="48" t="s">
        <v>80</v>
      </c>
    </row>
    <row r="41" spans="1:19" x14ac:dyDescent="0.3">
      <c r="A41" s="358" t="s">
        <v>44</v>
      </c>
      <c r="B41" s="50" t="s">
        <v>1</v>
      </c>
      <c r="C41" s="51" t="s">
        <v>124</v>
      </c>
      <c r="D41" s="52"/>
      <c r="E41" s="53" t="str">
        <f>IF(D41=0,"",(D41*0.187*10^-3))</f>
        <v/>
      </c>
      <c r="F41" s="52"/>
      <c r="G41" s="54" t="str">
        <f t="shared" ref="G41:G48" si="6">IF(D41=0,"",(D41/$N$4))</f>
        <v/>
      </c>
      <c r="H41" s="52"/>
      <c r="I41" s="55"/>
      <c r="J41" s="52"/>
      <c r="K41" s="56" t="str">
        <f t="shared" ref="K41:K48" si="7">IF(H41=0,"",D41/H41)</f>
        <v/>
      </c>
      <c r="L41" s="57" t="str">
        <f t="shared" ref="L41:L48" si="8">IF(I41=0," ",(CONCATENATE($D$36," / ",I41)))</f>
        <v xml:space="preserve"> </v>
      </c>
    </row>
    <row r="42" spans="1:19" x14ac:dyDescent="0.3">
      <c r="A42" s="358"/>
      <c r="B42" s="58" t="s">
        <v>16</v>
      </c>
      <c r="C42" s="51" t="s">
        <v>125</v>
      </c>
      <c r="D42" s="59"/>
      <c r="E42" s="53" t="str">
        <f>IF(D42=0,"",(D42*0.187*10^-3))</f>
        <v/>
      </c>
      <c r="F42" s="59"/>
      <c r="G42" s="54" t="str">
        <f t="shared" si="6"/>
        <v/>
      </c>
      <c r="H42" s="52"/>
      <c r="I42" s="61"/>
      <c r="J42" s="52"/>
      <c r="K42" s="62" t="str">
        <f t="shared" si="7"/>
        <v/>
      </c>
      <c r="L42" s="63" t="str">
        <f t="shared" si="8"/>
        <v xml:space="preserve"> </v>
      </c>
    </row>
    <row r="43" spans="1:19" x14ac:dyDescent="0.3">
      <c r="A43" s="358"/>
      <c r="B43" s="58" t="s">
        <v>31</v>
      </c>
      <c r="C43" s="51"/>
      <c r="D43" s="59"/>
      <c r="E43" s="60" t="str">
        <f t="shared" ref="E43:E67" si="9">IF(D43=0,"",(D43*0.187*10^-3))</f>
        <v/>
      </c>
      <c r="F43" s="59"/>
      <c r="G43" s="54" t="str">
        <f t="shared" si="6"/>
        <v/>
      </c>
      <c r="H43" s="52"/>
      <c r="I43" s="61"/>
      <c r="J43" s="52"/>
      <c r="K43" s="62" t="str">
        <f t="shared" si="7"/>
        <v/>
      </c>
      <c r="L43" s="63" t="str">
        <f t="shared" si="8"/>
        <v xml:space="preserve"> </v>
      </c>
    </row>
    <row r="44" spans="1:19" x14ac:dyDescent="0.3">
      <c r="A44" s="358"/>
      <c r="B44" s="58" t="s">
        <v>32</v>
      </c>
      <c r="C44" s="51"/>
      <c r="D44" s="75"/>
      <c r="E44" s="60"/>
      <c r="F44" s="59"/>
      <c r="G44" s="54"/>
      <c r="H44" s="52"/>
      <c r="I44" s="61"/>
      <c r="J44" s="52"/>
      <c r="K44" s="62" t="str">
        <f t="shared" si="7"/>
        <v/>
      </c>
      <c r="L44" s="63"/>
    </row>
    <row r="45" spans="1:19" x14ac:dyDescent="0.3">
      <c r="A45" s="358"/>
      <c r="B45" s="58" t="s">
        <v>95</v>
      </c>
      <c r="C45" s="51"/>
      <c r="D45" s="75"/>
      <c r="E45" s="60"/>
      <c r="F45" s="59"/>
      <c r="G45" s="54"/>
      <c r="H45" s="52"/>
      <c r="I45" s="61"/>
      <c r="J45" s="52"/>
      <c r="K45" s="62"/>
      <c r="L45" s="63"/>
    </row>
    <row r="46" spans="1:19" x14ac:dyDescent="0.3">
      <c r="A46" s="358"/>
      <c r="B46" s="58" t="s">
        <v>95</v>
      </c>
      <c r="C46" s="51"/>
      <c r="D46" s="75"/>
      <c r="E46" s="60"/>
      <c r="F46" s="59"/>
      <c r="G46" s="54"/>
      <c r="H46" s="52"/>
      <c r="I46" s="61"/>
      <c r="J46" s="52"/>
      <c r="K46" s="62"/>
      <c r="L46" s="63"/>
    </row>
    <row r="47" spans="1:19" x14ac:dyDescent="0.3">
      <c r="A47" s="358"/>
      <c r="B47" s="58" t="s">
        <v>96</v>
      </c>
      <c r="C47" s="51"/>
      <c r="D47" s="75"/>
      <c r="E47" s="60"/>
      <c r="F47" s="59"/>
      <c r="G47" s="54"/>
      <c r="H47" s="52"/>
      <c r="I47" s="61"/>
      <c r="J47" s="52"/>
      <c r="K47" s="62"/>
      <c r="L47" s="63"/>
    </row>
    <row r="48" spans="1:19" ht="15" thickBot="1" x14ac:dyDescent="0.35">
      <c r="A48" s="358"/>
      <c r="B48" s="58" t="s">
        <v>98</v>
      </c>
      <c r="C48" s="51"/>
      <c r="D48" s="65"/>
      <c r="E48" s="60" t="str">
        <f t="shared" si="9"/>
        <v/>
      </c>
      <c r="F48" s="59"/>
      <c r="G48" s="54" t="str">
        <f t="shared" si="6"/>
        <v/>
      </c>
      <c r="H48" s="52"/>
      <c r="I48" s="61"/>
      <c r="J48" s="52"/>
      <c r="K48" s="62" t="str">
        <f t="shared" si="7"/>
        <v/>
      </c>
      <c r="L48" s="63" t="str">
        <f t="shared" si="8"/>
        <v xml:space="preserve"> </v>
      </c>
    </row>
    <row r="49" spans="1:17" s="200" customFormat="1" ht="15.75" customHeight="1" thickBot="1" x14ac:dyDescent="0.35">
      <c r="A49" s="331"/>
      <c r="B49" s="332"/>
      <c r="C49" s="332"/>
      <c r="D49" s="332"/>
      <c r="E49" s="332"/>
      <c r="F49" s="332"/>
      <c r="G49" s="332"/>
      <c r="H49" s="332"/>
      <c r="I49" s="332"/>
      <c r="J49" s="332"/>
      <c r="K49" s="332"/>
      <c r="L49" s="333"/>
    </row>
    <row r="50" spans="1:17" ht="29.4" thickBot="1" x14ac:dyDescent="0.35">
      <c r="A50" s="41" t="s">
        <v>43</v>
      </c>
      <c r="B50" s="42" t="s">
        <v>4</v>
      </c>
      <c r="C50" s="66" t="s">
        <v>10</v>
      </c>
      <c r="D50" s="44">
        <f>SUM(D51:D59)</f>
        <v>0</v>
      </c>
      <c r="E50" s="45" t="str">
        <f>IF(D50=0,"",(D50*0.187*10^-3))</f>
        <v/>
      </c>
      <c r="F50" s="44"/>
      <c r="G50" s="46" t="str">
        <f t="shared" ref="G50:G59" si="10">IF(D50=0,"",(D50/$N$4))</f>
        <v/>
      </c>
      <c r="H50" s="47" t="s">
        <v>39</v>
      </c>
      <c r="I50" s="48" t="s">
        <v>49</v>
      </c>
      <c r="J50" s="47" t="s">
        <v>91</v>
      </c>
      <c r="K50" s="49" t="s">
        <v>39</v>
      </c>
      <c r="L50" s="48" t="s">
        <v>80</v>
      </c>
    </row>
    <row r="51" spans="1:17" ht="28.8" x14ac:dyDescent="0.3">
      <c r="A51" s="359" t="s">
        <v>44</v>
      </c>
      <c r="B51" s="67" t="s">
        <v>5</v>
      </c>
      <c r="C51" s="68" t="s">
        <v>126</v>
      </c>
      <c r="D51" s="52"/>
      <c r="E51" s="53" t="str">
        <f t="shared" si="9"/>
        <v/>
      </c>
      <c r="F51" s="52"/>
      <c r="G51" s="54" t="str">
        <f t="shared" si="10"/>
        <v/>
      </c>
      <c r="H51" s="52"/>
      <c r="I51" s="69"/>
      <c r="J51" s="70"/>
      <c r="K51" s="195" t="str">
        <f t="shared" ref="K51:K59" si="11">IF(H51=0,"",D51/H51)</f>
        <v/>
      </c>
      <c r="L51" s="71" t="str">
        <f t="shared" ref="L51:L59" si="12">IF(I51=0," ",(CONCATENATE($D$36," / ",I51)))</f>
        <v xml:space="preserve"> </v>
      </c>
      <c r="Q51" s="82"/>
    </row>
    <row r="52" spans="1:17" ht="28.8" x14ac:dyDescent="0.3">
      <c r="A52" s="359"/>
      <c r="B52" s="72" t="s">
        <v>15</v>
      </c>
      <c r="C52" s="68" t="s">
        <v>127</v>
      </c>
      <c r="D52" s="59"/>
      <c r="E52" s="60" t="str">
        <f t="shared" si="9"/>
        <v/>
      </c>
      <c r="F52" s="59"/>
      <c r="G52" s="54" t="str">
        <f t="shared" si="10"/>
        <v/>
      </c>
      <c r="H52" s="59"/>
      <c r="I52" s="61"/>
      <c r="J52" s="73"/>
      <c r="K52" s="74" t="str">
        <f t="shared" si="11"/>
        <v/>
      </c>
      <c r="L52" s="63" t="str">
        <f t="shared" si="12"/>
        <v xml:space="preserve"> </v>
      </c>
      <c r="Q52" s="82"/>
    </row>
    <row r="53" spans="1:17" ht="28.8" x14ac:dyDescent="0.3">
      <c r="A53" s="359"/>
      <c r="B53" s="72" t="s">
        <v>33</v>
      </c>
      <c r="C53" s="68" t="s">
        <v>128</v>
      </c>
      <c r="D53" s="59"/>
      <c r="E53" s="60" t="str">
        <f t="shared" si="9"/>
        <v/>
      </c>
      <c r="F53" s="59"/>
      <c r="G53" s="54" t="str">
        <f t="shared" si="10"/>
        <v/>
      </c>
      <c r="H53" s="59"/>
      <c r="I53" s="61"/>
      <c r="J53" s="73"/>
      <c r="K53" s="74" t="str">
        <f t="shared" si="11"/>
        <v/>
      </c>
      <c r="L53" s="63" t="str">
        <f t="shared" si="12"/>
        <v xml:space="preserve"> </v>
      </c>
    </row>
    <row r="54" spans="1:17" ht="28.8" x14ac:dyDescent="0.3">
      <c r="A54" s="359"/>
      <c r="B54" s="72" t="s">
        <v>34</v>
      </c>
      <c r="C54" s="68" t="s">
        <v>136</v>
      </c>
      <c r="D54" s="59"/>
      <c r="E54" s="60" t="str">
        <f>IF(D54=0,"",(D54*0.187*10^-3))</f>
        <v/>
      </c>
      <c r="F54" s="59"/>
      <c r="G54" s="54" t="str">
        <f t="shared" si="10"/>
        <v/>
      </c>
      <c r="H54" s="59"/>
      <c r="I54" s="61"/>
      <c r="J54" s="73"/>
      <c r="K54" s="74" t="str">
        <f t="shared" si="11"/>
        <v/>
      </c>
      <c r="L54" s="63" t="str">
        <f t="shared" si="12"/>
        <v xml:space="preserve"> </v>
      </c>
    </row>
    <row r="55" spans="1:17" ht="28.8" x14ac:dyDescent="0.3">
      <c r="A55" s="359"/>
      <c r="B55" s="72" t="s">
        <v>35</v>
      </c>
      <c r="C55" s="68" t="s">
        <v>137</v>
      </c>
      <c r="D55" s="59"/>
      <c r="E55" s="60" t="str">
        <f t="shared" si="9"/>
        <v/>
      </c>
      <c r="F55" s="59"/>
      <c r="G55" s="54" t="str">
        <f t="shared" si="10"/>
        <v/>
      </c>
      <c r="H55" s="52"/>
      <c r="I55" s="61"/>
      <c r="J55" s="73"/>
      <c r="K55" s="74" t="str">
        <f t="shared" si="11"/>
        <v/>
      </c>
      <c r="L55" s="63" t="str">
        <f t="shared" si="12"/>
        <v xml:space="preserve"> </v>
      </c>
    </row>
    <row r="56" spans="1:17" x14ac:dyDescent="0.3">
      <c r="A56" s="359"/>
      <c r="B56" s="72" t="s">
        <v>84</v>
      </c>
      <c r="C56" s="68" t="s">
        <v>129</v>
      </c>
      <c r="D56" s="59"/>
      <c r="E56" s="60" t="str">
        <f t="shared" si="9"/>
        <v/>
      </c>
      <c r="F56" s="59"/>
      <c r="G56" s="54" t="str">
        <f t="shared" si="10"/>
        <v/>
      </c>
      <c r="H56" s="59"/>
      <c r="I56" s="61"/>
      <c r="J56" s="73"/>
      <c r="K56" s="74" t="str">
        <f t="shared" si="11"/>
        <v/>
      </c>
      <c r="L56" s="63" t="str">
        <f t="shared" si="12"/>
        <v xml:space="preserve"> </v>
      </c>
    </row>
    <row r="57" spans="1:17" ht="28.8" x14ac:dyDescent="0.3">
      <c r="A57" s="359"/>
      <c r="B57" s="72" t="s">
        <v>85</v>
      </c>
      <c r="C57" s="68" t="s">
        <v>130</v>
      </c>
      <c r="D57" s="59"/>
      <c r="E57" s="60" t="str">
        <f t="shared" si="9"/>
        <v/>
      </c>
      <c r="F57" s="75"/>
      <c r="G57" s="54" t="str">
        <f t="shared" si="10"/>
        <v/>
      </c>
      <c r="H57" s="75"/>
      <c r="I57" s="76"/>
      <c r="J57" s="73"/>
      <c r="K57" s="77" t="str">
        <f t="shared" si="11"/>
        <v/>
      </c>
      <c r="L57" s="78" t="str">
        <f t="shared" si="12"/>
        <v xml:space="preserve"> </v>
      </c>
    </row>
    <row r="58" spans="1:17" x14ac:dyDescent="0.3">
      <c r="A58" s="359"/>
      <c r="B58" s="72" t="s">
        <v>87</v>
      </c>
      <c r="C58" s="68"/>
      <c r="D58" s="59"/>
      <c r="E58" s="60" t="str">
        <f t="shared" si="9"/>
        <v/>
      </c>
      <c r="F58" s="75"/>
      <c r="G58" s="54" t="str">
        <f t="shared" si="10"/>
        <v/>
      </c>
      <c r="H58" s="75"/>
      <c r="I58" s="76"/>
      <c r="J58" s="73"/>
      <c r="K58" s="77" t="str">
        <f t="shared" si="11"/>
        <v/>
      </c>
      <c r="L58" s="78" t="str">
        <f t="shared" si="12"/>
        <v xml:space="preserve"> </v>
      </c>
    </row>
    <row r="59" spans="1:17" ht="15" thickBot="1" x14ac:dyDescent="0.35">
      <c r="A59" s="360"/>
      <c r="B59" s="72" t="s">
        <v>88</v>
      </c>
      <c r="C59" s="68"/>
      <c r="D59" s="65"/>
      <c r="E59" s="60" t="str">
        <f t="shared" si="9"/>
        <v/>
      </c>
      <c r="F59" s="75"/>
      <c r="G59" s="54" t="str">
        <f t="shared" si="10"/>
        <v/>
      </c>
      <c r="H59" s="65"/>
      <c r="I59" s="79"/>
      <c r="J59" s="80"/>
      <c r="K59" s="77" t="str">
        <f t="shared" si="11"/>
        <v/>
      </c>
      <c r="L59" s="81" t="str">
        <f t="shared" si="12"/>
        <v xml:space="preserve"> </v>
      </c>
    </row>
    <row r="60" spans="1:17" s="192" customFormat="1" ht="13.5" customHeight="1" thickBot="1" x14ac:dyDescent="0.35">
      <c r="A60" s="345"/>
      <c r="B60" s="346"/>
      <c r="C60" s="346"/>
      <c r="D60" s="346"/>
      <c r="E60" s="346"/>
      <c r="F60" s="346"/>
      <c r="G60" s="346"/>
      <c r="H60" s="346"/>
      <c r="I60" s="346"/>
      <c r="J60" s="346"/>
      <c r="K60" s="346"/>
      <c r="L60" s="347"/>
    </row>
    <row r="61" spans="1:17" ht="29.4" thickBot="1" x14ac:dyDescent="0.35">
      <c r="A61" s="43" t="s">
        <v>43</v>
      </c>
      <c r="B61" s="42" t="s">
        <v>7</v>
      </c>
      <c r="C61" s="66" t="s">
        <v>11</v>
      </c>
      <c r="D61" s="44">
        <f>SUM(D62:D67)</f>
        <v>0</v>
      </c>
      <c r="E61" s="45" t="str">
        <f t="shared" si="9"/>
        <v/>
      </c>
      <c r="F61" s="44"/>
      <c r="G61" s="46" t="str">
        <f t="shared" ref="G61:G67" si="13">IF(D61=0,"",(D61/$N$4))</f>
        <v/>
      </c>
      <c r="H61" s="47" t="s">
        <v>39</v>
      </c>
      <c r="I61" s="48" t="s">
        <v>49</v>
      </c>
      <c r="J61" s="47" t="s">
        <v>91</v>
      </c>
      <c r="K61" s="49" t="s">
        <v>39</v>
      </c>
      <c r="L61" s="48" t="s">
        <v>80</v>
      </c>
      <c r="O61" s="82"/>
    </row>
    <row r="62" spans="1:17" ht="15" thickBot="1" x14ac:dyDescent="0.35">
      <c r="A62" s="355" t="s">
        <v>44</v>
      </c>
      <c r="B62" s="83" t="s">
        <v>8</v>
      </c>
      <c r="C62" s="84" t="s">
        <v>131</v>
      </c>
      <c r="D62" s="85"/>
      <c r="E62" s="86" t="str">
        <f t="shared" si="9"/>
        <v/>
      </c>
      <c r="F62" s="85"/>
      <c r="G62" s="87" t="str">
        <f t="shared" si="13"/>
        <v/>
      </c>
      <c r="H62" s="70"/>
      <c r="I62" s="70"/>
      <c r="J62" s="73"/>
      <c r="K62" s="88" t="str">
        <f t="shared" ref="K62:K67" si="14">IF(H62=0,"",D62/H62)</f>
        <v/>
      </c>
      <c r="L62" s="71" t="str">
        <f t="shared" ref="L62:L67" si="15">IF(I62=0," ",(CONCATENATE($D$36," / ",I62)))</f>
        <v xml:space="preserve"> </v>
      </c>
    </row>
    <row r="63" spans="1:17" ht="15" thickBot="1" x14ac:dyDescent="0.35">
      <c r="A63" s="356"/>
      <c r="B63" s="83" t="s">
        <v>17</v>
      </c>
      <c r="C63" s="84" t="s">
        <v>132</v>
      </c>
      <c r="D63" s="59"/>
      <c r="E63" s="60" t="str">
        <f>IF(D63=0,"",(D63*0.187*10^-3))</f>
        <v/>
      </c>
      <c r="F63" s="59"/>
      <c r="G63" s="54" t="str">
        <f t="shared" si="13"/>
        <v/>
      </c>
      <c r="H63" s="73"/>
      <c r="I63" s="73"/>
      <c r="J63" s="73"/>
      <c r="K63" s="62" t="str">
        <f t="shared" si="14"/>
        <v/>
      </c>
      <c r="L63" s="63" t="str">
        <f t="shared" si="15"/>
        <v xml:space="preserve"> </v>
      </c>
    </row>
    <row r="64" spans="1:17" ht="15" thickBot="1" x14ac:dyDescent="0.35">
      <c r="A64" s="356"/>
      <c r="B64" s="83" t="s">
        <v>36</v>
      </c>
      <c r="C64" s="84" t="s">
        <v>133</v>
      </c>
      <c r="D64" s="59"/>
      <c r="E64" s="60" t="str">
        <f t="shared" si="9"/>
        <v/>
      </c>
      <c r="F64" s="59"/>
      <c r="G64" s="54" t="str">
        <f t="shared" si="13"/>
        <v/>
      </c>
      <c r="H64" s="73"/>
      <c r="I64" s="73"/>
      <c r="J64" s="73"/>
      <c r="K64" s="62" t="str">
        <f t="shared" si="14"/>
        <v/>
      </c>
      <c r="L64" s="63" t="str">
        <f t="shared" si="15"/>
        <v xml:space="preserve"> </v>
      </c>
    </row>
    <row r="65" spans="1:12" ht="15" thickBot="1" x14ac:dyDescent="0.35">
      <c r="A65" s="356"/>
      <c r="B65" s="83" t="s">
        <v>37</v>
      </c>
      <c r="C65" s="84"/>
      <c r="D65" s="59"/>
      <c r="E65" s="60" t="str">
        <f t="shared" si="9"/>
        <v/>
      </c>
      <c r="F65" s="59"/>
      <c r="G65" s="54" t="str">
        <f t="shared" si="13"/>
        <v/>
      </c>
      <c r="H65" s="73"/>
      <c r="I65" s="73"/>
      <c r="J65" s="73"/>
      <c r="K65" s="62" t="str">
        <f t="shared" si="14"/>
        <v/>
      </c>
      <c r="L65" s="63" t="str">
        <f t="shared" si="15"/>
        <v xml:space="preserve"> </v>
      </c>
    </row>
    <row r="66" spans="1:12" ht="15" thickBot="1" x14ac:dyDescent="0.35">
      <c r="A66" s="356"/>
      <c r="B66" s="83" t="s">
        <v>38</v>
      </c>
      <c r="C66" s="84"/>
      <c r="D66" s="59"/>
      <c r="E66" s="60" t="str">
        <f t="shared" si="9"/>
        <v/>
      </c>
      <c r="F66" s="59"/>
      <c r="G66" s="54" t="str">
        <f t="shared" si="13"/>
        <v/>
      </c>
      <c r="H66" s="73"/>
      <c r="I66" s="73"/>
      <c r="J66" s="73"/>
      <c r="K66" s="62" t="str">
        <f t="shared" si="14"/>
        <v/>
      </c>
      <c r="L66" s="63" t="str">
        <f t="shared" si="15"/>
        <v xml:space="preserve"> </v>
      </c>
    </row>
    <row r="67" spans="1:12" ht="15" thickBot="1" x14ac:dyDescent="0.35">
      <c r="A67" s="357"/>
      <c r="B67" s="89" t="s">
        <v>86</v>
      </c>
      <c r="C67" s="84"/>
      <c r="D67" s="65"/>
      <c r="E67" s="36" t="str">
        <f t="shared" si="9"/>
        <v/>
      </c>
      <c r="F67" s="65"/>
      <c r="G67" s="90" t="str">
        <f t="shared" si="13"/>
        <v/>
      </c>
      <c r="H67" s="91"/>
      <c r="I67" s="92"/>
      <c r="J67" s="80"/>
      <c r="K67" s="93" t="str">
        <f t="shared" si="14"/>
        <v/>
      </c>
      <c r="L67" s="81" t="str">
        <f t="shared" si="15"/>
        <v xml:space="preserve"> </v>
      </c>
    </row>
    <row r="68" spans="1:12" ht="15" thickBot="1" x14ac:dyDescent="0.35">
      <c r="A68" s="334"/>
      <c r="B68" s="335"/>
      <c r="C68" s="335"/>
      <c r="D68" s="335"/>
      <c r="E68" s="335"/>
      <c r="F68" s="335"/>
      <c r="G68" s="335"/>
      <c r="H68" s="335"/>
      <c r="I68" s="335"/>
      <c r="J68" s="335"/>
      <c r="K68" s="335"/>
      <c r="L68" s="336"/>
    </row>
    <row r="69" spans="1:12" ht="15" customHeight="1" x14ac:dyDescent="0.3">
      <c r="A69" s="337" t="s">
        <v>50</v>
      </c>
      <c r="B69" s="338"/>
      <c r="C69" s="339"/>
      <c r="D69" s="94" t="s">
        <v>21</v>
      </c>
      <c r="E69" s="94" t="s">
        <v>14</v>
      </c>
      <c r="F69" s="343" t="s">
        <v>13</v>
      </c>
      <c r="G69" s="344"/>
      <c r="H69" s="95"/>
      <c r="I69" s="95"/>
      <c r="J69" s="95"/>
      <c r="K69" s="95"/>
      <c r="L69" s="96"/>
    </row>
    <row r="70" spans="1:12" ht="38.4" x14ac:dyDescent="0.3">
      <c r="A70" s="340"/>
      <c r="B70" s="341"/>
      <c r="C70" s="342"/>
      <c r="D70" s="97" t="s">
        <v>51</v>
      </c>
      <c r="E70" s="97" t="s">
        <v>48</v>
      </c>
      <c r="F70" s="98" t="s">
        <v>91</v>
      </c>
      <c r="G70" s="99" t="str">
        <f>CONCATENATE(D70," / ",$P$4)</f>
        <v xml:space="preserve">Smc / </v>
      </c>
      <c r="H70" s="100" t="s">
        <v>81</v>
      </c>
      <c r="I70" s="101" t="s">
        <v>45</v>
      </c>
      <c r="J70" s="101" t="s">
        <v>77</v>
      </c>
      <c r="K70" s="371" t="str">
        <f>IF(SUM(D75:D78,D81:D84,D87:D87)&gt;0.95*D71,"Copertura del 95% dei consumi raggiunta","E' necessario dettagliare maggiormente la suddivisione dei consumi")</f>
        <v>E' necessario dettagliare maggiormente la suddivisione dei consumi</v>
      </c>
      <c r="L70" s="372"/>
    </row>
    <row r="71" spans="1:12" ht="18" thickBot="1" x14ac:dyDescent="0.35">
      <c r="A71" s="102" t="s">
        <v>42</v>
      </c>
      <c r="B71" s="103" t="s">
        <v>75</v>
      </c>
      <c r="C71" s="104" t="s">
        <v>50</v>
      </c>
      <c r="D71" s="245">
        <f>H8-M25</f>
        <v>0</v>
      </c>
      <c r="E71" s="105" t="str">
        <f>IF(D71=0,"",(D71*0.825*10^-3))</f>
        <v/>
      </c>
      <c r="F71" s="35"/>
      <c r="G71" s="106" t="e">
        <f>D71/$N$4</f>
        <v>#DIV/0!</v>
      </c>
      <c r="H71" s="107">
        <f>D74+D80+D86</f>
        <v>0</v>
      </c>
      <c r="I71" s="105">
        <f>D71-H71</f>
        <v>0</v>
      </c>
      <c r="J71" s="248" t="e">
        <f>H71/D71</f>
        <v>#DIV/0!</v>
      </c>
      <c r="K71" s="373"/>
      <c r="L71" s="374"/>
    </row>
    <row r="72" spans="1:12" ht="7.5" customHeight="1" thickBot="1" x14ac:dyDescent="0.35">
      <c r="A72" s="334"/>
      <c r="B72" s="335"/>
      <c r="C72" s="335"/>
      <c r="D72" s="335"/>
      <c r="E72" s="335"/>
      <c r="F72" s="335"/>
      <c r="G72" s="335"/>
      <c r="H72" s="335"/>
      <c r="I72" s="335"/>
      <c r="J72" s="335"/>
      <c r="K72" s="335"/>
      <c r="L72" s="336"/>
    </row>
    <row r="73" spans="1:12" ht="15" thickBot="1" x14ac:dyDescent="0.35">
      <c r="A73" s="334"/>
      <c r="B73" s="335"/>
      <c r="C73" s="336"/>
      <c r="D73" s="108" t="s">
        <v>21</v>
      </c>
      <c r="E73" s="109" t="s">
        <v>14</v>
      </c>
      <c r="F73" s="366" t="s">
        <v>13</v>
      </c>
      <c r="G73" s="367"/>
      <c r="H73" s="368" t="s">
        <v>78</v>
      </c>
      <c r="I73" s="369"/>
      <c r="J73" s="370" t="s">
        <v>79</v>
      </c>
      <c r="K73" s="366"/>
      <c r="L73" s="367"/>
    </row>
    <row r="74" spans="1:12" ht="29.4" thickBot="1" x14ac:dyDescent="0.35">
      <c r="A74" s="110" t="s">
        <v>43</v>
      </c>
      <c r="B74" s="111" t="s">
        <v>0</v>
      </c>
      <c r="C74" s="112" t="s">
        <v>20</v>
      </c>
      <c r="D74" s="44">
        <f>SUM(D75:D78)</f>
        <v>0</v>
      </c>
      <c r="E74" s="105" t="str">
        <f>IF(D74=0,"",(D74*0.825*10^-3))</f>
        <v/>
      </c>
      <c r="F74" s="44"/>
      <c r="G74" s="113" t="str">
        <f t="shared" ref="G74:G78" si="16">IF(D74=0,"",(D74/$N$4))</f>
        <v/>
      </c>
      <c r="H74" s="108" t="s">
        <v>39</v>
      </c>
      <c r="I74" s="114" t="s">
        <v>49</v>
      </c>
      <c r="J74" s="108" t="s">
        <v>91</v>
      </c>
      <c r="K74" s="109" t="s">
        <v>39</v>
      </c>
      <c r="L74" s="254" t="s">
        <v>121</v>
      </c>
    </row>
    <row r="75" spans="1:12" ht="15" thickBot="1" x14ac:dyDescent="0.35">
      <c r="A75" s="354" t="s">
        <v>44</v>
      </c>
      <c r="B75" s="115" t="s">
        <v>1</v>
      </c>
      <c r="C75" s="51" t="s">
        <v>124</v>
      </c>
      <c r="D75" s="52"/>
      <c r="E75" s="105" t="str">
        <f t="shared" ref="E75:E87" si="17">IF(D75=0,"",(D75*0.825*10^-3))</f>
        <v/>
      </c>
      <c r="F75" s="52"/>
      <c r="G75" s="116" t="str">
        <f t="shared" si="16"/>
        <v/>
      </c>
      <c r="H75" s="52"/>
      <c r="I75" s="55"/>
      <c r="J75" s="52"/>
      <c r="K75" s="117" t="str">
        <f t="shared" ref="K75:K78" si="18">IF(H75=0,"",D75/H75)</f>
        <v/>
      </c>
      <c r="L75" s="118" t="str">
        <f t="shared" ref="L75:L76" si="19">IF(I75=0," ",(CONCATENATE($D$36," / ",I75)))</f>
        <v xml:space="preserve"> </v>
      </c>
    </row>
    <row r="76" spans="1:12" ht="15" thickBot="1" x14ac:dyDescent="0.35">
      <c r="A76" s="354"/>
      <c r="B76" s="119" t="s">
        <v>16</v>
      </c>
      <c r="C76" s="51"/>
      <c r="D76" s="193"/>
      <c r="E76" s="105" t="str">
        <f t="shared" si="17"/>
        <v/>
      </c>
      <c r="F76" s="59"/>
      <c r="G76" s="116" t="str">
        <f t="shared" si="16"/>
        <v/>
      </c>
      <c r="H76" s="59"/>
      <c r="I76" s="61"/>
      <c r="J76" s="59"/>
      <c r="K76" s="121" t="str">
        <f t="shared" si="18"/>
        <v/>
      </c>
      <c r="L76" s="122" t="str">
        <f t="shared" si="19"/>
        <v xml:space="preserve"> </v>
      </c>
    </row>
    <row r="77" spans="1:12" ht="15" thickBot="1" x14ac:dyDescent="0.35">
      <c r="A77" s="354"/>
      <c r="B77" s="123" t="s">
        <v>31</v>
      </c>
      <c r="C77" s="51"/>
      <c r="D77" s="194"/>
      <c r="E77" s="105" t="str">
        <f t="shared" si="17"/>
        <v/>
      </c>
      <c r="F77" s="75"/>
      <c r="G77" s="116" t="str">
        <f t="shared" si="16"/>
        <v/>
      </c>
      <c r="H77" s="75"/>
      <c r="I77" s="76"/>
      <c r="J77" s="75"/>
      <c r="K77" s="121" t="str">
        <f t="shared" si="18"/>
        <v/>
      </c>
      <c r="L77" s="127"/>
    </row>
    <row r="78" spans="1:12" ht="15" thickBot="1" x14ac:dyDescent="0.35">
      <c r="A78" s="354"/>
      <c r="B78" s="123" t="s">
        <v>32</v>
      </c>
      <c r="C78" s="51"/>
      <c r="D78" s="194"/>
      <c r="E78" s="105" t="str">
        <f t="shared" si="17"/>
        <v/>
      </c>
      <c r="F78" s="75"/>
      <c r="G78" s="116" t="str">
        <f t="shared" si="16"/>
        <v/>
      </c>
      <c r="H78" s="75"/>
      <c r="I78" s="76"/>
      <c r="J78" s="75"/>
      <c r="K78" s="121" t="str">
        <f t="shared" si="18"/>
        <v/>
      </c>
      <c r="L78" s="127"/>
    </row>
    <row r="79" spans="1:12" s="192" customFormat="1" ht="15" thickBot="1" x14ac:dyDescent="0.35">
      <c r="A79" s="345"/>
      <c r="B79" s="346"/>
      <c r="C79" s="346"/>
      <c r="D79" s="346"/>
      <c r="E79" s="346"/>
      <c r="F79" s="346"/>
      <c r="G79" s="346"/>
      <c r="H79" s="346"/>
      <c r="I79" s="346"/>
      <c r="J79" s="346"/>
      <c r="K79" s="346"/>
      <c r="L79" s="347"/>
    </row>
    <row r="80" spans="1:12" ht="29.4" thickBot="1" x14ac:dyDescent="0.35">
      <c r="A80" s="110" t="s">
        <v>43</v>
      </c>
      <c r="B80" s="111" t="s">
        <v>4</v>
      </c>
      <c r="C80" s="128" t="s">
        <v>10</v>
      </c>
      <c r="D80" s="44">
        <f>SUM(D81:D84)</f>
        <v>0</v>
      </c>
      <c r="E80" s="105" t="str">
        <f t="shared" si="17"/>
        <v/>
      </c>
      <c r="F80" s="44"/>
      <c r="G80" s="113" t="str">
        <f t="shared" ref="G80:G84" si="20">IF(D80=0,"",(D80/$N$4))</f>
        <v/>
      </c>
      <c r="H80" s="258" t="s">
        <v>39</v>
      </c>
      <c r="I80" s="257" t="s">
        <v>49</v>
      </c>
      <c r="J80" s="258" t="s">
        <v>91</v>
      </c>
      <c r="K80" s="256" t="s">
        <v>39</v>
      </c>
      <c r="L80" s="257" t="s">
        <v>121</v>
      </c>
    </row>
    <row r="81" spans="1:12" ht="15" thickBot="1" x14ac:dyDescent="0.35">
      <c r="A81" s="352" t="s">
        <v>44</v>
      </c>
      <c r="B81" s="129" t="s">
        <v>5</v>
      </c>
      <c r="C81" s="68" t="s">
        <v>129</v>
      </c>
      <c r="D81" s="52"/>
      <c r="E81" s="105" t="str">
        <f t="shared" si="17"/>
        <v/>
      </c>
      <c r="F81" s="52"/>
      <c r="G81" s="116" t="str">
        <f t="shared" si="20"/>
        <v/>
      </c>
      <c r="H81" s="85"/>
      <c r="I81" s="69"/>
      <c r="J81" s="52" t="s">
        <v>2</v>
      </c>
      <c r="K81" s="117" t="str">
        <f t="shared" ref="K81:K84" si="21">IF(H81=0,"",D81/H81)</f>
        <v/>
      </c>
      <c r="L81" s="118" t="str">
        <f>IF(I81=0," ",(CONCATENATE($D$70," / ",I81)))</f>
        <v xml:space="preserve"> </v>
      </c>
    </row>
    <row r="82" spans="1:12" ht="15" thickBot="1" x14ac:dyDescent="0.35">
      <c r="A82" s="352"/>
      <c r="B82" s="129" t="s">
        <v>15</v>
      </c>
      <c r="C82" s="68"/>
      <c r="D82" s="52"/>
      <c r="E82" s="105" t="str">
        <f t="shared" si="17"/>
        <v/>
      </c>
      <c r="F82" s="52"/>
      <c r="G82" s="116"/>
      <c r="H82" s="52"/>
      <c r="I82" s="55"/>
      <c r="J82" s="52"/>
      <c r="K82" s="117"/>
      <c r="L82" s="118"/>
    </row>
    <row r="83" spans="1:12" ht="15" thickBot="1" x14ac:dyDescent="0.35">
      <c r="A83" s="352"/>
      <c r="B83" s="129" t="s">
        <v>33</v>
      </c>
      <c r="C83" s="68"/>
      <c r="D83" s="120"/>
      <c r="E83" s="105" t="str">
        <f t="shared" si="17"/>
        <v/>
      </c>
      <c r="F83" s="59"/>
      <c r="G83" s="116" t="str">
        <f t="shared" si="20"/>
        <v/>
      </c>
      <c r="H83" s="59"/>
      <c r="I83" s="61"/>
      <c r="J83" s="59"/>
      <c r="K83" s="121" t="str">
        <f t="shared" si="21"/>
        <v/>
      </c>
      <c r="L83" s="122" t="str">
        <f t="shared" ref="L83:L84" si="22">IF(I83=0," ",(CONCATENATE($D$70," / ",I83)))</f>
        <v xml:space="preserve"> </v>
      </c>
    </row>
    <row r="84" spans="1:12" ht="15" thickBot="1" x14ac:dyDescent="0.35">
      <c r="A84" s="352"/>
      <c r="B84" s="129" t="s">
        <v>34</v>
      </c>
      <c r="C84" s="68"/>
      <c r="D84" s="125"/>
      <c r="E84" s="105" t="str">
        <f t="shared" si="17"/>
        <v/>
      </c>
      <c r="F84" s="75"/>
      <c r="G84" s="126" t="str">
        <f t="shared" si="20"/>
        <v/>
      </c>
      <c r="H84" s="75"/>
      <c r="I84" s="76"/>
      <c r="J84" s="75"/>
      <c r="K84" s="117" t="str">
        <f t="shared" si="21"/>
        <v/>
      </c>
      <c r="L84" s="127" t="str">
        <f t="shared" si="22"/>
        <v xml:space="preserve"> </v>
      </c>
    </row>
    <row r="85" spans="1:12" s="192" customFormat="1" ht="15" thickBot="1" x14ac:dyDescent="0.35">
      <c r="A85" s="345"/>
      <c r="B85" s="346"/>
      <c r="C85" s="346"/>
      <c r="D85" s="346"/>
      <c r="E85" s="346"/>
      <c r="F85" s="346"/>
      <c r="G85" s="346"/>
      <c r="H85" s="346"/>
      <c r="I85" s="346"/>
      <c r="J85" s="346"/>
      <c r="K85" s="346"/>
      <c r="L85" s="347"/>
    </row>
    <row r="86" spans="1:12" ht="29.4" thickBot="1" x14ac:dyDescent="0.35">
      <c r="A86" s="112" t="s">
        <v>43</v>
      </c>
      <c r="B86" s="111" t="s">
        <v>7</v>
      </c>
      <c r="C86" s="128" t="s">
        <v>11</v>
      </c>
      <c r="D86" s="44"/>
      <c r="E86" s="105" t="str">
        <f t="shared" si="17"/>
        <v/>
      </c>
      <c r="F86" s="44"/>
      <c r="G86" s="113" t="str">
        <f t="shared" ref="G86:G87" si="23">IF(D86=0,"",(D86/$N$4))</f>
        <v/>
      </c>
      <c r="H86" s="258" t="s">
        <v>39</v>
      </c>
      <c r="I86" s="257" t="s">
        <v>49</v>
      </c>
      <c r="J86" s="130" t="s">
        <v>91</v>
      </c>
      <c r="K86" s="131" t="s">
        <v>39</v>
      </c>
      <c r="L86" s="257" t="s">
        <v>121</v>
      </c>
    </row>
    <row r="87" spans="1:12" ht="15" thickBot="1" x14ac:dyDescent="0.35">
      <c r="A87" s="186" t="s">
        <v>44</v>
      </c>
      <c r="B87" s="132" t="s">
        <v>8</v>
      </c>
      <c r="C87" s="84" t="s">
        <v>134</v>
      </c>
      <c r="D87" s="59"/>
      <c r="E87" s="105" t="str">
        <f t="shared" si="17"/>
        <v/>
      </c>
      <c r="F87" s="52"/>
      <c r="G87" s="116" t="str">
        <f t="shared" si="23"/>
        <v/>
      </c>
      <c r="H87" s="52"/>
      <c r="I87" s="55"/>
      <c r="J87" s="52" t="s">
        <v>2</v>
      </c>
      <c r="K87" s="117" t="str">
        <f t="shared" ref="K87" si="24">IF(H87=0,"",D87/H87)</f>
        <v/>
      </c>
      <c r="L87" s="118" t="str">
        <f>IF(I87=0," ",(CONCATENATE($D$70," / ",I87)))</f>
        <v xml:space="preserve"> </v>
      </c>
    </row>
    <row r="88" spans="1:12" ht="15" thickBot="1" x14ac:dyDescent="0.35">
      <c r="A88" s="334"/>
      <c r="B88" s="335"/>
      <c r="C88" s="335"/>
      <c r="D88" s="335"/>
      <c r="E88" s="335"/>
      <c r="F88" s="335"/>
      <c r="G88" s="335"/>
      <c r="H88" s="335"/>
      <c r="I88" s="335"/>
      <c r="J88" s="335"/>
      <c r="K88" s="335"/>
      <c r="L88" s="336"/>
    </row>
    <row r="89" spans="1:12" x14ac:dyDescent="0.3">
      <c r="A89" s="383" t="s">
        <v>89</v>
      </c>
      <c r="B89" s="384"/>
      <c r="C89" s="385"/>
      <c r="D89" s="135" t="s">
        <v>21</v>
      </c>
      <c r="E89" s="135" t="s">
        <v>14</v>
      </c>
      <c r="F89" s="389" t="s">
        <v>13</v>
      </c>
      <c r="G89" s="390"/>
      <c r="H89" s="136"/>
      <c r="I89" s="136"/>
      <c r="J89" s="136"/>
      <c r="K89" s="136"/>
      <c r="L89" s="137"/>
    </row>
    <row r="90" spans="1:12" ht="38.4" x14ac:dyDescent="0.3">
      <c r="A90" s="386"/>
      <c r="B90" s="387"/>
      <c r="C90" s="388"/>
      <c r="D90" s="138" t="s">
        <v>93</v>
      </c>
      <c r="E90" s="138" t="s">
        <v>48</v>
      </c>
      <c r="F90" s="139" t="s">
        <v>91</v>
      </c>
      <c r="G90" s="140" t="str">
        <f>CONCATENATE(D90," / ",$P$4)</f>
        <v xml:space="preserve">t / </v>
      </c>
      <c r="H90" s="141" t="s">
        <v>81</v>
      </c>
      <c r="I90" s="142" t="s">
        <v>45</v>
      </c>
      <c r="J90" s="142" t="s">
        <v>77</v>
      </c>
      <c r="K90" s="391" t="str">
        <f>IF(SUM(D95:D97,D100:D102,D105:D107)&gt;0.95*D91,"Copertura del 95% dei consumi raggiunta","E' necessario dettagliare maggiormente la suddivisione dei consumi")</f>
        <v>E' necessario dettagliare maggiormente la suddivisione dei consumi</v>
      </c>
      <c r="L90" s="392"/>
    </row>
    <row r="91" spans="1:12" ht="18" thickBot="1" x14ac:dyDescent="0.35">
      <c r="A91" s="143" t="s">
        <v>42</v>
      </c>
      <c r="B91" s="144" t="s">
        <v>123</v>
      </c>
      <c r="C91" s="145" t="s">
        <v>89</v>
      </c>
      <c r="D91" s="35">
        <v>0</v>
      </c>
      <c r="E91" s="146">
        <f>D91*L14*10^-4</f>
        <v>0</v>
      </c>
      <c r="F91" s="35" t="s">
        <v>2</v>
      </c>
      <c r="G91" s="147" t="e">
        <f>D91/$N$4</f>
        <v>#DIV/0!</v>
      </c>
      <c r="H91" s="148">
        <f>D94+D99+D104</f>
        <v>0</v>
      </c>
      <c r="I91" s="146">
        <f>D91-H91</f>
        <v>0</v>
      </c>
      <c r="J91" s="1" t="e">
        <f>H91/D91</f>
        <v>#DIV/0!</v>
      </c>
      <c r="K91" s="393"/>
      <c r="L91" s="394"/>
    </row>
    <row r="92" spans="1:12" ht="15" thickBot="1" x14ac:dyDescent="0.35">
      <c r="A92" s="334"/>
      <c r="B92" s="335"/>
      <c r="C92" s="335"/>
      <c r="D92" s="335"/>
      <c r="E92" s="335"/>
      <c r="F92" s="335"/>
      <c r="G92" s="335"/>
      <c r="H92" s="335"/>
      <c r="I92" s="335"/>
      <c r="J92" s="335"/>
      <c r="K92" s="335"/>
      <c r="L92" s="336"/>
    </row>
    <row r="93" spans="1:12" ht="15" thickBot="1" x14ac:dyDescent="0.35">
      <c r="A93" s="334"/>
      <c r="B93" s="335"/>
      <c r="C93" s="336"/>
      <c r="D93" s="149" t="s">
        <v>21</v>
      </c>
      <c r="E93" s="150" t="s">
        <v>14</v>
      </c>
      <c r="F93" s="395" t="s">
        <v>13</v>
      </c>
      <c r="G93" s="396"/>
      <c r="H93" s="397" t="s">
        <v>78</v>
      </c>
      <c r="I93" s="398"/>
      <c r="J93" s="399" t="s">
        <v>79</v>
      </c>
      <c r="K93" s="395"/>
      <c r="L93" s="396"/>
    </row>
    <row r="94" spans="1:12" ht="29.4" thickBot="1" x14ac:dyDescent="0.35">
      <c r="A94" s="151" t="s">
        <v>43</v>
      </c>
      <c r="B94" s="152" t="s">
        <v>0</v>
      </c>
      <c r="C94" s="153" t="s">
        <v>20</v>
      </c>
      <c r="D94" s="44">
        <v>0</v>
      </c>
      <c r="E94" s="154" t="str">
        <f>IF(D94=0,"",(D94*$L$14*10^-4))</f>
        <v/>
      </c>
      <c r="F94" s="44" t="s">
        <v>2</v>
      </c>
      <c r="G94" s="155" t="str">
        <f t="shared" ref="G94:G97" si="25">IF(D94=0,"",(D94/$N$4))</f>
        <v/>
      </c>
      <c r="H94" s="149" t="s">
        <v>39</v>
      </c>
      <c r="I94" s="156" t="s">
        <v>49</v>
      </c>
      <c r="J94" s="149" t="s">
        <v>91</v>
      </c>
      <c r="K94" s="150" t="s">
        <v>39</v>
      </c>
      <c r="L94" s="255" t="s">
        <v>122</v>
      </c>
    </row>
    <row r="95" spans="1:12" x14ac:dyDescent="0.3">
      <c r="A95" s="375" t="s">
        <v>44</v>
      </c>
      <c r="B95" s="157" t="s">
        <v>1</v>
      </c>
      <c r="C95" s="51"/>
      <c r="D95" s="52">
        <v>0</v>
      </c>
      <c r="E95" s="158" t="str">
        <f>IF(D95=0,"",(D95*$L$14*10^-4))</f>
        <v/>
      </c>
      <c r="F95" s="52" t="s">
        <v>2</v>
      </c>
      <c r="G95" s="159" t="str">
        <f t="shared" si="25"/>
        <v/>
      </c>
      <c r="H95" s="52"/>
      <c r="I95" s="55"/>
      <c r="J95" s="52"/>
      <c r="K95" s="160" t="str">
        <f t="shared" ref="K95:K97" si="26">IF(H95=0,"",D95/H95)</f>
        <v/>
      </c>
      <c r="L95" s="161" t="str">
        <f t="shared" ref="L95:L97" si="27">IF(I95=0," ",(CONCATENATE($D$36," / ",I95)))</f>
        <v xml:space="preserve"> </v>
      </c>
    </row>
    <row r="96" spans="1:12" x14ac:dyDescent="0.3">
      <c r="A96" s="375"/>
      <c r="B96" s="162" t="s">
        <v>2</v>
      </c>
      <c r="C96" s="64"/>
      <c r="D96" s="120">
        <v>0</v>
      </c>
      <c r="E96" s="158" t="str">
        <f t="shared" ref="E96:E97" si="28">IF(D96=0,"",(D96*$L$14*10^-4))</f>
        <v/>
      </c>
      <c r="F96" s="59" t="s">
        <v>2</v>
      </c>
      <c r="G96" s="159" t="str">
        <f t="shared" si="25"/>
        <v/>
      </c>
      <c r="H96" s="59"/>
      <c r="I96" s="61"/>
      <c r="J96" s="59"/>
      <c r="K96" s="163" t="str">
        <f t="shared" si="26"/>
        <v/>
      </c>
      <c r="L96" s="164" t="str">
        <f t="shared" si="27"/>
        <v xml:space="preserve"> </v>
      </c>
    </row>
    <row r="97" spans="1:12" ht="15" thickBot="1" x14ac:dyDescent="0.35">
      <c r="A97" s="376"/>
      <c r="B97" s="165" t="s">
        <v>3</v>
      </c>
      <c r="C97" s="124"/>
      <c r="D97" s="125">
        <v>0</v>
      </c>
      <c r="E97" s="158" t="str">
        <f t="shared" si="28"/>
        <v/>
      </c>
      <c r="F97" s="75" t="s">
        <v>2</v>
      </c>
      <c r="G97" s="166" t="str">
        <f t="shared" si="25"/>
        <v/>
      </c>
      <c r="H97" s="75"/>
      <c r="I97" s="76"/>
      <c r="J97" s="75"/>
      <c r="K97" s="160" t="str">
        <f t="shared" si="26"/>
        <v/>
      </c>
      <c r="L97" s="167" t="str">
        <f t="shared" si="27"/>
        <v xml:space="preserve"> </v>
      </c>
    </row>
    <row r="98" spans="1:12" ht="15" thickBot="1" x14ac:dyDescent="0.35">
      <c r="A98" s="377"/>
      <c r="B98" s="378"/>
      <c r="C98" s="378"/>
      <c r="D98" s="378"/>
      <c r="E98" s="378"/>
      <c r="F98" s="378"/>
      <c r="G98" s="378"/>
      <c r="H98" s="378"/>
      <c r="I98" s="378"/>
      <c r="J98" s="378"/>
      <c r="K98" s="378"/>
      <c r="L98" s="379"/>
    </row>
    <row r="99" spans="1:12" ht="29.4" thickBot="1" x14ac:dyDescent="0.35">
      <c r="A99" s="151" t="s">
        <v>43</v>
      </c>
      <c r="B99" s="152" t="s">
        <v>4</v>
      </c>
      <c r="C99" s="168" t="s">
        <v>10</v>
      </c>
      <c r="D99" s="44">
        <v>0</v>
      </c>
      <c r="E99" s="154" t="str">
        <f>IF(D99=0,"",(D99*$L$14*10^-4))</f>
        <v/>
      </c>
      <c r="F99" s="44" t="s">
        <v>2</v>
      </c>
      <c r="G99" s="155" t="str">
        <f t="shared" ref="G99:G102" si="29">IF(D99=0,"",(D99/$N$4))</f>
        <v/>
      </c>
      <c r="H99" s="149" t="s">
        <v>39</v>
      </c>
      <c r="I99" s="156" t="s">
        <v>49</v>
      </c>
      <c r="J99" s="149" t="s">
        <v>91</v>
      </c>
      <c r="K99" s="150" t="s">
        <v>39</v>
      </c>
      <c r="L99" s="255" t="s">
        <v>122</v>
      </c>
    </row>
    <row r="100" spans="1:12" x14ac:dyDescent="0.3">
      <c r="A100" s="380" t="s">
        <v>44</v>
      </c>
      <c r="B100" s="169" t="s">
        <v>5</v>
      </c>
      <c r="C100" s="51"/>
      <c r="D100" s="52">
        <v>0</v>
      </c>
      <c r="E100" s="158" t="str">
        <f>IF(D100=0,"",(D100*$L$14*10^-4))</f>
        <v/>
      </c>
      <c r="F100" s="52" t="s">
        <v>2</v>
      </c>
      <c r="G100" s="159" t="str">
        <f t="shared" si="29"/>
        <v/>
      </c>
      <c r="H100" s="85"/>
      <c r="I100" s="69"/>
      <c r="J100" s="52"/>
      <c r="K100" s="160" t="str">
        <f t="shared" ref="K100:K102" si="30">IF(H100=0,"",D100/H100)</f>
        <v/>
      </c>
      <c r="L100" s="161" t="str">
        <f>IF(I100=0," ",(CONCATENATE($D$70," / ",I100)))</f>
        <v xml:space="preserve"> </v>
      </c>
    </row>
    <row r="101" spans="1:12" x14ac:dyDescent="0.3">
      <c r="A101" s="380"/>
      <c r="B101" s="170" t="s">
        <v>2</v>
      </c>
      <c r="C101" s="64"/>
      <c r="D101" s="120">
        <v>0</v>
      </c>
      <c r="E101" s="158" t="str">
        <f t="shared" ref="E101:E102" si="31">IF(D101=0,"",(D101*$L$14*10^-4))</f>
        <v/>
      </c>
      <c r="F101" s="59"/>
      <c r="G101" s="159" t="str">
        <f t="shared" si="29"/>
        <v/>
      </c>
      <c r="H101" s="59"/>
      <c r="I101" s="61"/>
      <c r="J101" s="59"/>
      <c r="K101" s="163" t="str">
        <f t="shared" si="30"/>
        <v/>
      </c>
      <c r="L101" s="164" t="str">
        <f t="shared" ref="L101:L102" si="32">IF(I101=0," ",(CONCATENATE($D$70," / ",I101)))</f>
        <v xml:space="preserve"> </v>
      </c>
    </row>
    <row r="102" spans="1:12" ht="15" thickBot="1" x14ac:dyDescent="0.35">
      <c r="A102" s="380"/>
      <c r="B102" s="171" t="s">
        <v>6</v>
      </c>
      <c r="C102" s="124"/>
      <c r="D102" s="125">
        <v>0</v>
      </c>
      <c r="E102" s="158" t="str">
        <f t="shared" si="31"/>
        <v/>
      </c>
      <c r="F102" s="75"/>
      <c r="G102" s="166" t="str">
        <f t="shared" si="29"/>
        <v/>
      </c>
      <c r="H102" s="75"/>
      <c r="I102" s="76"/>
      <c r="J102" s="75"/>
      <c r="K102" s="160" t="str">
        <f t="shared" si="30"/>
        <v/>
      </c>
      <c r="L102" s="167" t="str">
        <f t="shared" si="32"/>
        <v xml:space="preserve"> </v>
      </c>
    </row>
    <row r="103" spans="1:12" ht="15" thickBot="1" x14ac:dyDescent="0.35">
      <c r="A103" s="377"/>
      <c r="B103" s="378"/>
      <c r="C103" s="378"/>
      <c r="D103" s="378"/>
      <c r="E103" s="378"/>
      <c r="F103" s="378"/>
      <c r="G103" s="378"/>
      <c r="H103" s="378"/>
      <c r="I103" s="378"/>
      <c r="J103" s="378"/>
      <c r="K103" s="378"/>
      <c r="L103" s="379"/>
    </row>
    <row r="104" spans="1:12" ht="29.4" thickBot="1" x14ac:dyDescent="0.35">
      <c r="A104" s="153" t="s">
        <v>43</v>
      </c>
      <c r="B104" s="152" t="s">
        <v>7</v>
      </c>
      <c r="C104" s="168" t="s">
        <v>11</v>
      </c>
      <c r="D104" s="44">
        <f>SUM(D105:D107)</f>
        <v>0</v>
      </c>
      <c r="E104" s="154" t="str">
        <f>IF(D104=0,"",(D104*$L$14*10^-4))</f>
        <v/>
      </c>
      <c r="F104" s="44" t="s">
        <v>19</v>
      </c>
      <c r="G104" s="155" t="str">
        <f t="shared" ref="G104:G107" si="33">IF(D104=0,"",(D104/$N$4))</f>
        <v/>
      </c>
      <c r="H104" s="149" t="s">
        <v>39</v>
      </c>
      <c r="I104" s="156" t="s">
        <v>49</v>
      </c>
      <c r="J104" s="172" t="s">
        <v>91</v>
      </c>
      <c r="K104" s="173" t="s">
        <v>39</v>
      </c>
      <c r="L104" s="255" t="s">
        <v>122</v>
      </c>
    </row>
    <row r="105" spans="1:12" x14ac:dyDescent="0.3">
      <c r="A105" s="381" t="s">
        <v>44</v>
      </c>
      <c r="B105" s="174" t="s">
        <v>8</v>
      </c>
      <c r="C105" s="51" t="s">
        <v>135</v>
      </c>
      <c r="D105" s="59">
        <v>0</v>
      </c>
      <c r="E105" s="158" t="str">
        <f t="shared" ref="E105:E107" si="34">IF(D105=0,"",(D105*$L$14*10^-4))</f>
        <v/>
      </c>
      <c r="F105" s="52" t="s">
        <v>2</v>
      </c>
      <c r="G105" s="159" t="str">
        <f t="shared" si="33"/>
        <v/>
      </c>
      <c r="H105" s="52"/>
      <c r="I105" s="55"/>
      <c r="J105" s="52" t="s">
        <v>2</v>
      </c>
      <c r="K105" s="160" t="str">
        <f t="shared" ref="K105:K107" si="35">IF(H105=0,"",D105/H105)</f>
        <v/>
      </c>
      <c r="L105" s="161" t="str">
        <f>IF(I105=0," ",(CONCATENATE($D$70," / ",I105)))</f>
        <v xml:space="preserve"> </v>
      </c>
    </row>
    <row r="106" spans="1:12" x14ac:dyDescent="0.3">
      <c r="A106" s="381"/>
      <c r="B106" s="175" t="s">
        <v>2</v>
      </c>
      <c r="C106" s="64"/>
      <c r="D106" s="59">
        <v>0</v>
      </c>
      <c r="E106" s="158" t="str">
        <f t="shared" si="34"/>
        <v/>
      </c>
      <c r="F106" s="59"/>
      <c r="G106" s="159" t="str">
        <f t="shared" si="33"/>
        <v/>
      </c>
      <c r="H106" s="59"/>
      <c r="I106" s="61"/>
      <c r="J106" s="59" t="s">
        <v>2</v>
      </c>
      <c r="K106" s="163" t="str">
        <f t="shared" si="35"/>
        <v/>
      </c>
      <c r="L106" s="164" t="str">
        <f t="shared" ref="L106:L107" si="36">IF(I106=0," ",(CONCATENATE($D$70," / ",I106)))</f>
        <v xml:space="preserve"> </v>
      </c>
    </row>
    <row r="107" spans="1:12" ht="15" thickBot="1" x14ac:dyDescent="0.35">
      <c r="A107" s="382"/>
      <c r="B107" s="176" t="s">
        <v>9</v>
      </c>
      <c r="C107" s="133"/>
      <c r="D107" s="134">
        <v>0</v>
      </c>
      <c r="E107" s="158" t="str">
        <f t="shared" si="34"/>
        <v/>
      </c>
      <c r="F107" s="65"/>
      <c r="G107" s="177" t="str">
        <f t="shared" si="33"/>
        <v/>
      </c>
      <c r="H107" s="65"/>
      <c r="I107" s="79"/>
      <c r="J107" s="65" t="s">
        <v>2</v>
      </c>
      <c r="K107" s="178" t="str">
        <f t="shared" si="35"/>
        <v/>
      </c>
      <c r="L107" s="179" t="str">
        <f t="shared" si="36"/>
        <v xml:space="preserve"> </v>
      </c>
    </row>
  </sheetData>
  <mergeCells count="129">
    <mergeCell ref="O21:P21"/>
    <mergeCell ref="E22:E24"/>
    <mergeCell ref="E26:E28"/>
    <mergeCell ref="E29:E31"/>
    <mergeCell ref="D22:D24"/>
    <mergeCell ref="D26:D28"/>
    <mergeCell ref="D29:D31"/>
    <mergeCell ref="A21:A32"/>
    <mergeCell ref="B21:C32"/>
    <mergeCell ref="P22:P23"/>
    <mergeCell ref="P26:P27"/>
    <mergeCell ref="P28:P29"/>
    <mergeCell ref="P24:P25"/>
    <mergeCell ref="P30:P32"/>
    <mergeCell ref="F22:F24"/>
    <mergeCell ref="F26:F28"/>
    <mergeCell ref="F29:F31"/>
    <mergeCell ref="O22:O23"/>
    <mergeCell ref="O24:O25"/>
    <mergeCell ref="O26:O27"/>
    <mergeCell ref="O28:O29"/>
    <mergeCell ref="O30:O32"/>
    <mergeCell ref="A88:L88"/>
    <mergeCell ref="A95:A97"/>
    <mergeCell ref="A98:L98"/>
    <mergeCell ref="A100:A102"/>
    <mergeCell ref="A103:L103"/>
    <mergeCell ref="A105:A107"/>
    <mergeCell ref="A89:C90"/>
    <mergeCell ref="F89:G89"/>
    <mergeCell ref="K90:L91"/>
    <mergeCell ref="A92:L92"/>
    <mergeCell ref="A93:C93"/>
    <mergeCell ref="F93:G93"/>
    <mergeCell ref="H93:I93"/>
    <mergeCell ref="J93:L93"/>
    <mergeCell ref="A81:A84"/>
    <mergeCell ref="H14:I14"/>
    <mergeCell ref="H15:I15"/>
    <mergeCell ref="J14:K14"/>
    <mergeCell ref="J15:K15"/>
    <mergeCell ref="J16:K16"/>
    <mergeCell ref="J18:K18"/>
    <mergeCell ref="A85:L85"/>
    <mergeCell ref="A75:A78"/>
    <mergeCell ref="A79:L79"/>
    <mergeCell ref="A62:A67"/>
    <mergeCell ref="A49:L49"/>
    <mergeCell ref="A41:A48"/>
    <mergeCell ref="A51:A59"/>
    <mergeCell ref="H39:I39"/>
    <mergeCell ref="J39:L39"/>
    <mergeCell ref="F39:G39"/>
    <mergeCell ref="F73:G73"/>
    <mergeCell ref="H73:I73"/>
    <mergeCell ref="J73:L73"/>
    <mergeCell ref="K70:L71"/>
    <mergeCell ref="A39:C39"/>
    <mergeCell ref="A72:L72"/>
    <mergeCell ref="A73:C73"/>
    <mergeCell ref="M10:N10"/>
    <mergeCell ref="M11:N11"/>
    <mergeCell ref="M12:N12"/>
    <mergeCell ref="M13:N13"/>
    <mergeCell ref="M16:N16"/>
    <mergeCell ref="A38:L38"/>
    <mergeCell ref="A68:L68"/>
    <mergeCell ref="A69:C70"/>
    <mergeCell ref="F69:G69"/>
    <mergeCell ref="A60:L60"/>
    <mergeCell ref="F35:G35"/>
    <mergeCell ref="E10:F10"/>
    <mergeCell ref="H10:I10"/>
    <mergeCell ref="H11:I11"/>
    <mergeCell ref="H12:I12"/>
    <mergeCell ref="H13:I13"/>
    <mergeCell ref="E11:F11"/>
    <mergeCell ref="E12:F12"/>
    <mergeCell ref="E13:F13"/>
    <mergeCell ref="E16:F16"/>
    <mergeCell ref="E18:F18"/>
    <mergeCell ref="A1:P1"/>
    <mergeCell ref="A35:C36"/>
    <mergeCell ref="N2:P2"/>
    <mergeCell ref="B2:C4"/>
    <mergeCell ref="J2:K3"/>
    <mergeCell ref="J4:K4"/>
    <mergeCell ref="B6:C18"/>
    <mergeCell ref="E6:F6"/>
    <mergeCell ref="E7:F7"/>
    <mergeCell ref="E8:F8"/>
    <mergeCell ref="E9:F9"/>
    <mergeCell ref="J6:K6"/>
    <mergeCell ref="N3:O3"/>
    <mergeCell ref="M2:M3"/>
    <mergeCell ref="G4:I4"/>
    <mergeCell ref="D2:F3"/>
    <mergeCell ref="K36:L37"/>
    <mergeCell ref="M7:N7"/>
    <mergeCell ref="D4:F4"/>
    <mergeCell ref="G2:I3"/>
    <mergeCell ref="O6:P6"/>
    <mergeCell ref="M6:N6"/>
    <mergeCell ref="A2:A18"/>
    <mergeCell ref="B5:P5"/>
    <mergeCell ref="N4:O4"/>
    <mergeCell ref="H16:I16"/>
    <mergeCell ref="H18:I18"/>
    <mergeCell ref="H6:I6"/>
    <mergeCell ref="H7:I7"/>
    <mergeCell ref="H8:I8"/>
    <mergeCell ref="H9:I9"/>
    <mergeCell ref="O7:P18"/>
    <mergeCell ref="E17:F17"/>
    <mergeCell ref="E14:F14"/>
    <mergeCell ref="E15:F15"/>
    <mergeCell ref="M8:N8"/>
    <mergeCell ref="M18:N18"/>
    <mergeCell ref="M14:N14"/>
    <mergeCell ref="J7:K7"/>
    <mergeCell ref="J8:K8"/>
    <mergeCell ref="J9:K9"/>
    <mergeCell ref="J10:K10"/>
    <mergeCell ref="M17:N17"/>
    <mergeCell ref="M15:N15"/>
    <mergeCell ref="J11:K11"/>
    <mergeCell ref="J12:K12"/>
    <mergeCell ref="J13:K13"/>
    <mergeCell ref="M9:N9"/>
  </mergeCells>
  <dataValidations count="2">
    <dataValidation type="list" allowBlank="1" showInputMessage="1" showErrorMessage="1" sqref="F80:F84 F104:F107 J105:J107 F91 J95:J97 F94:F97 J100:J102 F99:F102 F86:F87 J87 F71 J75:J78 F74:F78 J62:J67 J51:J59 F50:F59 J41:J48 F40:F48 F61:F67 F37 J81:J84">
      <formula1>$W$15:$W$17</formula1>
    </dataValidation>
    <dataValidation type="list" allowBlank="1" showInputMessage="1" showErrorMessage="1" sqref="M4">
      <formula1>$V$15:$V$15</formula1>
    </dataValidation>
  </dataValidations>
  <printOptions horizontalCentered="1" verticalCentered="1"/>
  <pageMargins left="0" right="0" top="0" bottom="0" header="0" footer="0"/>
  <pageSetup paperSize="9"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B27" sqref="B27"/>
    </sheetView>
  </sheetViews>
  <sheetFormatPr defaultColWidth="8.77734375" defaultRowHeight="14.4" x14ac:dyDescent="0.3"/>
  <sheetData>
    <row r="1" spans="1:16" ht="22.05" thickBot="1" x14ac:dyDescent="0.3">
      <c r="A1" s="282" t="s">
        <v>90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4"/>
    </row>
    <row r="2" spans="1:16" x14ac:dyDescent="0.3">
      <c r="A2" s="308" t="s">
        <v>41</v>
      </c>
      <c r="B2" s="294" t="s">
        <v>22</v>
      </c>
      <c r="C2" s="295"/>
      <c r="D2" s="298" t="s">
        <v>23</v>
      </c>
      <c r="E2" s="313"/>
      <c r="F2" s="299"/>
      <c r="G2" s="298" t="s">
        <v>24</v>
      </c>
      <c r="H2" s="313"/>
      <c r="I2" s="322"/>
      <c r="J2" s="298" t="s">
        <v>25</v>
      </c>
      <c r="K2" s="299"/>
      <c r="L2" s="3" t="s">
        <v>29</v>
      </c>
      <c r="M2" s="308" t="s">
        <v>27</v>
      </c>
      <c r="N2" s="291" t="s">
        <v>28</v>
      </c>
      <c r="O2" s="292"/>
      <c r="P2" s="293"/>
    </row>
    <row r="3" spans="1:16" x14ac:dyDescent="0.3">
      <c r="A3" s="326"/>
      <c r="B3" s="296"/>
      <c r="C3" s="297"/>
      <c r="D3" s="300"/>
      <c r="E3" s="314"/>
      <c r="F3" s="301"/>
      <c r="G3" s="300"/>
      <c r="H3" s="314"/>
      <c r="I3" s="323"/>
      <c r="J3" s="300"/>
      <c r="K3" s="301"/>
      <c r="L3" s="4" t="s">
        <v>76</v>
      </c>
      <c r="M3" s="309"/>
      <c r="N3" s="306" t="s">
        <v>30</v>
      </c>
      <c r="O3" s="307"/>
      <c r="P3" s="5" t="s">
        <v>40</v>
      </c>
    </row>
    <row r="4" spans="1:16" ht="15" thickBot="1" x14ac:dyDescent="0.35">
      <c r="A4" s="326"/>
      <c r="B4" s="296"/>
      <c r="C4" s="297"/>
      <c r="D4" s="310" t="s">
        <v>82</v>
      </c>
      <c r="E4" s="311"/>
      <c r="F4" s="321"/>
      <c r="G4" s="310" t="s">
        <v>82</v>
      </c>
      <c r="H4" s="311"/>
      <c r="I4" s="312"/>
      <c r="J4" s="439" t="s">
        <v>82</v>
      </c>
      <c r="K4" s="440"/>
      <c r="L4" s="6" t="s">
        <v>83</v>
      </c>
      <c r="M4" s="7">
        <v>2014</v>
      </c>
      <c r="N4" s="261">
        <v>100000</v>
      </c>
      <c r="O4" s="262"/>
      <c r="P4" s="8" t="s">
        <v>26</v>
      </c>
    </row>
    <row r="5" spans="1:16" ht="18" thickBot="1" x14ac:dyDescent="0.35">
      <c r="A5" s="326"/>
      <c r="B5" s="328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30"/>
    </row>
    <row r="6" spans="1:16" x14ac:dyDescent="0.3">
      <c r="A6" s="326"/>
      <c r="B6" s="296" t="s">
        <v>58</v>
      </c>
      <c r="C6" s="296"/>
      <c r="D6" s="9" t="s">
        <v>59</v>
      </c>
      <c r="E6" s="266" t="s">
        <v>60</v>
      </c>
      <c r="F6" s="267"/>
      <c r="G6" s="9" t="s">
        <v>49</v>
      </c>
      <c r="H6" s="266" t="s">
        <v>39</v>
      </c>
      <c r="I6" s="267"/>
      <c r="J6" s="266" t="s">
        <v>64</v>
      </c>
      <c r="K6" s="267"/>
      <c r="L6" s="9" t="s">
        <v>70</v>
      </c>
      <c r="M6" s="322" t="s">
        <v>69</v>
      </c>
      <c r="N6" s="325"/>
      <c r="O6" s="322" t="s">
        <v>73</v>
      </c>
      <c r="P6" s="324"/>
    </row>
    <row r="7" spans="1:16" x14ac:dyDescent="0.3">
      <c r="A7" s="326"/>
      <c r="B7" s="296"/>
      <c r="C7" s="296"/>
      <c r="D7" s="10">
        <v>1</v>
      </c>
      <c r="E7" s="277" t="s">
        <v>52</v>
      </c>
      <c r="F7" s="278"/>
      <c r="G7" s="10" t="s">
        <v>62</v>
      </c>
      <c r="H7" s="268"/>
      <c r="I7" s="268"/>
      <c r="J7" s="277" t="s">
        <v>65</v>
      </c>
      <c r="K7" s="278"/>
      <c r="L7" s="182"/>
      <c r="M7" s="319">
        <f>H7*0.187*10^-3</f>
        <v>0</v>
      </c>
      <c r="N7" s="320"/>
      <c r="O7" s="269">
        <f>SUM(M7:N18)</f>
        <v>0</v>
      </c>
      <c r="P7" s="270"/>
    </row>
    <row r="8" spans="1:16" x14ac:dyDescent="0.3">
      <c r="A8" s="326"/>
      <c r="B8" s="296"/>
      <c r="C8" s="296"/>
      <c r="D8" s="10">
        <v>2</v>
      </c>
      <c r="E8" s="277" t="s">
        <v>53</v>
      </c>
      <c r="F8" s="278"/>
      <c r="G8" s="10" t="s">
        <v>94</v>
      </c>
      <c r="H8" s="268"/>
      <c r="I8" s="268"/>
      <c r="J8" s="277" t="s">
        <v>66</v>
      </c>
      <c r="K8" s="278"/>
      <c r="L8" s="182">
        <v>8250</v>
      </c>
      <c r="M8" s="279">
        <f>H8*L8*10^-7</f>
        <v>0</v>
      </c>
      <c r="N8" s="279"/>
      <c r="O8" s="271"/>
      <c r="P8" s="272"/>
    </row>
    <row r="9" spans="1:16" x14ac:dyDescent="0.3">
      <c r="A9" s="326"/>
      <c r="B9" s="296"/>
      <c r="C9" s="296"/>
      <c r="D9" s="10">
        <v>3</v>
      </c>
      <c r="E9" s="277" t="s">
        <v>54</v>
      </c>
      <c r="F9" s="278"/>
      <c r="G9" s="10" t="s">
        <v>63</v>
      </c>
      <c r="H9" s="268"/>
      <c r="I9" s="268"/>
      <c r="J9" s="277" t="s">
        <v>92</v>
      </c>
      <c r="K9" s="278"/>
      <c r="L9" s="182"/>
      <c r="M9" s="279">
        <f>H9*860*10^-7</f>
        <v>0</v>
      </c>
      <c r="N9" s="279"/>
      <c r="O9" s="271"/>
      <c r="P9" s="272"/>
    </row>
    <row r="10" spans="1:16" x14ac:dyDescent="0.3">
      <c r="A10" s="326"/>
      <c r="B10" s="296"/>
      <c r="C10" s="296"/>
      <c r="D10" s="10">
        <v>4</v>
      </c>
      <c r="E10" s="277" t="s">
        <v>55</v>
      </c>
      <c r="F10" s="278"/>
      <c r="G10" s="10" t="s">
        <v>46</v>
      </c>
      <c r="H10" s="268"/>
      <c r="I10" s="268"/>
      <c r="J10" s="277" t="s">
        <v>67</v>
      </c>
      <c r="K10" s="278"/>
      <c r="L10" s="183"/>
      <c r="M10" s="279">
        <f>IF(L10=0,0,H10*(1/L10)*0.187*10^-3)</f>
        <v>0</v>
      </c>
      <c r="N10" s="279"/>
      <c r="O10" s="271"/>
      <c r="P10" s="272"/>
    </row>
    <row r="11" spans="1:16" x14ac:dyDescent="0.3">
      <c r="A11" s="326"/>
      <c r="B11" s="296"/>
      <c r="C11" s="296"/>
      <c r="D11" s="10">
        <v>5</v>
      </c>
      <c r="E11" s="277" t="s">
        <v>56</v>
      </c>
      <c r="F11" s="278"/>
      <c r="G11" s="10" t="s">
        <v>93</v>
      </c>
      <c r="H11" s="268"/>
      <c r="I11" s="268"/>
      <c r="J11" s="277" t="s">
        <v>68</v>
      </c>
      <c r="K11" s="278"/>
      <c r="L11" s="183"/>
      <c r="M11" s="279">
        <f>H11*L11*10^-4</f>
        <v>0</v>
      </c>
      <c r="N11" s="279"/>
      <c r="O11" s="271"/>
      <c r="P11" s="272"/>
    </row>
    <row r="12" spans="1:16" x14ac:dyDescent="0.3">
      <c r="A12" s="326"/>
      <c r="B12" s="296"/>
      <c r="C12" s="296"/>
      <c r="D12" s="10">
        <v>6</v>
      </c>
      <c r="E12" s="277" t="s">
        <v>61</v>
      </c>
      <c r="F12" s="278"/>
      <c r="G12" s="10" t="s">
        <v>93</v>
      </c>
      <c r="H12" s="268"/>
      <c r="I12" s="268"/>
      <c r="J12" s="277" t="s">
        <v>68</v>
      </c>
      <c r="K12" s="278"/>
      <c r="L12" s="182">
        <v>9800</v>
      </c>
      <c r="M12" s="279">
        <f>H12*L12*10^-7</f>
        <v>0</v>
      </c>
      <c r="N12" s="279"/>
      <c r="O12" s="271"/>
      <c r="P12" s="272"/>
    </row>
    <row r="13" spans="1:16" x14ac:dyDescent="0.3">
      <c r="A13" s="326"/>
      <c r="B13" s="296"/>
      <c r="C13" s="296"/>
      <c r="D13" s="10">
        <v>7</v>
      </c>
      <c r="E13" s="277" t="s">
        <v>57</v>
      </c>
      <c r="F13" s="278"/>
      <c r="G13" s="10" t="s">
        <v>93</v>
      </c>
      <c r="H13" s="268"/>
      <c r="I13" s="268"/>
      <c r="J13" s="277" t="s">
        <v>68</v>
      </c>
      <c r="K13" s="278"/>
      <c r="L13" s="182">
        <v>11000</v>
      </c>
      <c r="M13" s="279">
        <f>H13*L13*10^-4</f>
        <v>0</v>
      </c>
      <c r="N13" s="279"/>
      <c r="O13" s="271"/>
      <c r="P13" s="272"/>
    </row>
    <row r="14" spans="1:16" x14ac:dyDescent="0.3">
      <c r="A14" s="326"/>
      <c r="B14" s="296"/>
      <c r="C14" s="296"/>
      <c r="D14" s="10">
        <v>8</v>
      </c>
      <c r="E14" s="277" t="s">
        <v>71</v>
      </c>
      <c r="F14" s="278"/>
      <c r="G14" s="10" t="s">
        <v>93</v>
      </c>
      <c r="H14" s="268"/>
      <c r="I14" s="268"/>
      <c r="J14" s="277" t="s">
        <v>68</v>
      </c>
      <c r="K14" s="278"/>
      <c r="L14" s="182">
        <v>10200</v>
      </c>
      <c r="M14" s="279">
        <f>H14*L14*10^-7</f>
        <v>0</v>
      </c>
      <c r="N14" s="279"/>
      <c r="O14" s="271"/>
      <c r="P14" s="272"/>
    </row>
    <row r="15" spans="1:16" x14ac:dyDescent="0.3">
      <c r="A15" s="326"/>
      <c r="B15" s="296"/>
      <c r="C15" s="296"/>
      <c r="D15" s="10">
        <v>9</v>
      </c>
      <c r="E15" s="277" t="s">
        <v>72</v>
      </c>
      <c r="F15" s="278"/>
      <c r="G15" s="10" t="s">
        <v>93</v>
      </c>
      <c r="H15" s="268"/>
      <c r="I15" s="268"/>
      <c r="J15" s="277" t="s">
        <v>68</v>
      </c>
      <c r="K15" s="278"/>
      <c r="L15" s="182">
        <v>8300</v>
      </c>
      <c r="M15" s="279">
        <f t="shared" ref="M15" si="0">H15*L15*10^-4</f>
        <v>0</v>
      </c>
      <c r="N15" s="279"/>
      <c r="O15" s="271"/>
      <c r="P15" s="272"/>
    </row>
    <row r="16" spans="1:16" x14ac:dyDescent="0.3">
      <c r="A16" s="326"/>
      <c r="B16" s="296"/>
      <c r="C16" s="296"/>
      <c r="D16" s="10">
        <v>11</v>
      </c>
      <c r="E16" s="275" t="s">
        <v>45</v>
      </c>
      <c r="F16" s="276"/>
      <c r="G16" s="185"/>
      <c r="H16" s="263"/>
      <c r="I16" s="263"/>
      <c r="J16" s="353"/>
      <c r="K16" s="353"/>
      <c r="L16" s="183"/>
      <c r="M16" s="281"/>
      <c r="N16" s="281"/>
      <c r="O16" s="271"/>
      <c r="P16" s="272"/>
    </row>
    <row r="17" spans="1:16" x14ac:dyDescent="0.3">
      <c r="A17" s="326"/>
      <c r="B17" s="296"/>
      <c r="C17" s="296"/>
      <c r="D17" s="10">
        <v>12</v>
      </c>
      <c r="E17" s="275"/>
      <c r="F17" s="276"/>
      <c r="G17" s="15"/>
      <c r="H17" s="16"/>
      <c r="I17" s="17"/>
      <c r="J17" s="180"/>
      <c r="K17" s="181"/>
      <c r="L17" s="183"/>
      <c r="M17" s="281"/>
      <c r="N17" s="281"/>
      <c r="O17" s="271"/>
      <c r="P17" s="272"/>
    </row>
    <row r="18" spans="1:16" ht="15" thickBot="1" x14ac:dyDescent="0.35">
      <c r="A18" s="327"/>
      <c r="B18" s="305"/>
      <c r="C18" s="305"/>
      <c r="D18" s="20">
        <v>13</v>
      </c>
      <c r="E18" s="350"/>
      <c r="F18" s="351"/>
      <c r="G18" s="21"/>
      <c r="H18" s="264"/>
      <c r="I18" s="265"/>
      <c r="J18" s="350"/>
      <c r="K18" s="351"/>
      <c r="L18" s="184"/>
      <c r="M18" s="280"/>
      <c r="N18" s="280"/>
      <c r="O18" s="273"/>
      <c r="P18" s="274"/>
    </row>
  </sheetData>
  <mergeCells count="67">
    <mergeCell ref="A1:P1"/>
    <mergeCell ref="A2:A18"/>
    <mergeCell ref="B2:C4"/>
    <mergeCell ref="D2:F3"/>
    <mergeCell ref="G2:I3"/>
    <mergeCell ref="J2:K3"/>
    <mergeCell ref="M2:M3"/>
    <mergeCell ref="N2:P2"/>
    <mergeCell ref="N3:O3"/>
    <mergeCell ref="D4:F4"/>
    <mergeCell ref="G4:I4"/>
    <mergeCell ref="J4:K4"/>
    <mergeCell ref="N4:O4"/>
    <mergeCell ref="B5:P5"/>
    <mergeCell ref="B6:C18"/>
    <mergeCell ref="E6:F6"/>
    <mergeCell ref="H6:I6"/>
    <mergeCell ref="J6:K6"/>
    <mergeCell ref="M6:N6"/>
    <mergeCell ref="O6:P6"/>
    <mergeCell ref="E7:F7"/>
    <mergeCell ref="H7:I7"/>
    <mergeCell ref="J7:K7"/>
    <mergeCell ref="M7:N7"/>
    <mergeCell ref="O7:P18"/>
    <mergeCell ref="E8:F8"/>
    <mergeCell ref="H8:I8"/>
    <mergeCell ref="J8:K8"/>
    <mergeCell ref="M8:N8"/>
    <mergeCell ref="E9:F9"/>
    <mergeCell ref="H9:I9"/>
    <mergeCell ref="J9:K9"/>
    <mergeCell ref="M9:N9"/>
    <mergeCell ref="E10:F10"/>
    <mergeCell ref="H10:I10"/>
    <mergeCell ref="J10:K10"/>
    <mergeCell ref="M10:N10"/>
    <mergeCell ref="E11:F11"/>
    <mergeCell ref="H11:I11"/>
    <mergeCell ref="J11:K11"/>
    <mergeCell ref="M11:N11"/>
    <mergeCell ref="E12:F12"/>
    <mergeCell ref="H12:I12"/>
    <mergeCell ref="J12:K12"/>
    <mergeCell ref="M12:N12"/>
    <mergeCell ref="E13:F13"/>
    <mergeCell ref="H13:I13"/>
    <mergeCell ref="J13:K13"/>
    <mergeCell ref="M13:N13"/>
    <mergeCell ref="E14:F14"/>
    <mergeCell ref="H14:I14"/>
    <mergeCell ref="J14:K14"/>
    <mergeCell ref="M14:N14"/>
    <mergeCell ref="E15:F15"/>
    <mergeCell ref="H15:I15"/>
    <mergeCell ref="J15:K15"/>
    <mergeCell ref="M15:N15"/>
    <mergeCell ref="E16:F16"/>
    <mergeCell ref="H16:I16"/>
    <mergeCell ref="J16:K16"/>
    <mergeCell ref="M16:N16"/>
    <mergeCell ref="E17:F17"/>
    <mergeCell ref="M17:N17"/>
    <mergeCell ref="E18:F18"/>
    <mergeCell ref="H18:I18"/>
    <mergeCell ref="J18:K18"/>
    <mergeCell ref="M18:N18"/>
  </mergeCells>
  <dataValidations count="1">
    <dataValidation type="list" allowBlank="1" showInputMessage="1" showErrorMessage="1" sqref="M4">
      <formula1>$V$15:$V$15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INDICE</vt:lpstr>
      <vt:lpstr>Diagnosi 2015</vt:lpstr>
      <vt:lpstr>Struttura Energetica</vt:lpstr>
      <vt:lpstr>'Diagnosi 2015'!Area_stampa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</dc:creator>
  <cp:lastModifiedBy>Enea</cp:lastModifiedBy>
  <cp:lastPrinted>2015-06-30T16:19:46Z</cp:lastPrinted>
  <dcterms:created xsi:type="dcterms:W3CDTF">2014-12-02T10:27:56Z</dcterms:created>
  <dcterms:modified xsi:type="dcterms:W3CDTF">2017-11-03T13:01:44Z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99e271c0-5b9d-4170-9fd0-bc49dc063228</vt:lpwstr>
  </property>
  <property fmtid="{D5CDD505-2E9C-101B-9397-08002B2CF9AE}" pid="3" name="FerreroClassification">
    <vt:lpwstr>NOT REQUIRED</vt:lpwstr>
  </property>
</Properties>
</file>